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Мое\РАБОТА-Волонтерство\Народная оптика\Архив\"/>
    </mc:Choice>
  </mc:AlternateContent>
  <bookViews>
    <workbookView xWindow="0" yWindow="0" windowWidth="20730" windowHeight="11760" tabRatio="732" activeTab="5"/>
  </bookViews>
  <sheets>
    <sheet name="Прочитать" sheetId="10" r:id="rId1"/>
    <sheet name="Основы модели" sheetId="1" r:id="rId2"/>
    <sheet name="Метод работы" sheetId="6" r:id="rId3"/>
    <sheet name="ПОказатели" sheetId="8" r:id="rId4"/>
    <sheet name="Капиталовложения" sheetId="2" r:id="rId5"/>
    <sheet name="Фин рез" sheetId="9" r:id="rId6"/>
    <sheet name="Финансовые результаты (2)" sheetId="7" state="hidden" r:id="rId7"/>
    <sheet name="Лист1" sheetId="11" state="hidden" r:id="rId8"/>
  </sheets>
  <calcPr calcId="152511"/>
</workbook>
</file>

<file path=xl/calcChain.xml><?xml version="1.0" encoding="utf-8"?>
<calcChain xmlns="http://schemas.openxmlformats.org/spreadsheetml/2006/main">
  <c r="D1" i="9" l="1"/>
  <c r="I27" i="8"/>
  <c r="I26" i="8"/>
  <c r="C141" i="9" l="1"/>
  <c r="C142" i="9" s="1"/>
  <c r="A30" i="8"/>
  <c r="A29" i="8"/>
  <c r="A28" i="8"/>
  <c r="A27" i="8"/>
  <c r="A26" i="8"/>
  <c r="A25" i="8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C1" i="9"/>
  <c r="E30" i="8"/>
  <c r="E29" i="8"/>
  <c r="E28" i="8"/>
  <c r="E27" i="8"/>
  <c r="E26" i="8"/>
  <c r="E25" i="8"/>
  <c r="C12" i="9" l="1"/>
  <c r="C18" i="9" s="1"/>
  <c r="D24" i="9" s="1"/>
  <c r="G12" i="9"/>
  <c r="K12" i="9"/>
  <c r="O12" i="9"/>
  <c r="W12" i="9"/>
  <c r="AA12" i="9"/>
  <c r="AE12" i="9"/>
  <c r="AI12" i="9"/>
  <c r="AM12" i="9"/>
  <c r="AQ12" i="9"/>
  <c r="S12" i="9"/>
  <c r="AU12" i="9"/>
  <c r="D12" i="9"/>
  <c r="L12" i="9"/>
  <c r="T12" i="9"/>
  <c r="AF12" i="9"/>
  <c r="E12" i="9"/>
  <c r="I12" i="9"/>
  <c r="M12" i="9"/>
  <c r="Q12" i="9"/>
  <c r="U12" i="9"/>
  <c r="Y12" i="9"/>
  <c r="AC12" i="9"/>
  <c r="AG12" i="9"/>
  <c r="AK12" i="9"/>
  <c r="AO12" i="9"/>
  <c r="AS12" i="9"/>
  <c r="AW12" i="9"/>
  <c r="H12" i="9"/>
  <c r="P12" i="9"/>
  <c r="X12" i="9"/>
  <c r="AB12" i="9"/>
  <c r="AJ12" i="9"/>
  <c r="AN12" i="9"/>
  <c r="AR12" i="9"/>
  <c r="AV12" i="9"/>
  <c r="F10" i="9"/>
  <c r="J12" i="9"/>
  <c r="N12" i="9"/>
  <c r="R11" i="9"/>
  <c r="V11" i="9"/>
  <c r="Z12" i="9"/>
  <c r="AD12" i="9"/>
  <c r="AH12" i="9"/>
  <c r="AL12" i="9"/>
  <c r="AP12" i="9"/>
  <c r="AT12" i="9"/>
  <c r="AX11" i="9"/>
  <c r="V7" i="9"/>
  <c r="AL8" i="9"/>
  <c r="F12" i="9"/>
  <c r="AH7" i="9"/>
  <c r="R8" i="9"/>
  <c r="AX8" i="9"/>
  <c r="AH9" i="9"/>
  <c r="R10" i="9"/>
  <c r="AX10" i="9"/>
  <c r="AH11" i="9"/>
  <c r="R12" i="9"/>
  <c r="AX12" i="9"/>
  <c r="F7" i="9"/>
  <c r="AL7" i="9"/>
  <c r="V8" i="9"/>
  <c r="F9" i="9"/>
  <c r="AL9" i="9"/>
  <c r="V10" i="9"/>
  <c r="F11" i="9"/>
  <c r="AL11" i="9"/>
  <c r="V12" i="9"/>
  <c r="F8" i="9"/>
  <c r="V9" i="9"/>
  <c r="AL10" i="9"/>
  <c r="R7" i="9"/>
  <c r="AX7" i="9"/>
  <c r="AH8" i="9"/>
  <c r="R9" i="9"/>
  <c r="AX9" i="9"/>
  <c r="AH10" i="9"/>
  <c r="J7" i="9"/>
  <c r="Z7" i="9"/>
  <c r="AP7" i="9"/>
  <c r="J8" i="9"/>
  <c r="Z8" i="9"/>
  <c r="AP8" i="9"/>
  <c r="J9" i="9"/>
  <c r="Z9" i="9"/>
  <c r="AP9" i="9"/>
  <c r="J10" i="9"/>
  <c r="Z10" i="9"/>
  <c r="AP10" i="9"/>
  <c r="J11" i="9"/>
  <c r="Z11" i="9"/>
  <c r="AP11" i="9"/>
  <c r="N7" i="9"/>
  <c r="AD7" i="9"/>
  <c r="AT7" i="9"/>
  <c r="N8" i="9"/>
  <c r="AD8" i="9"/>
  <c r="AT8" i="9"/>
  <c r="N9" i="9"/>
  <c r="AD9" i="9"/>
  <c r="AT9" i="9"/>
  <c r="N10" i="9"/>
  <c r="AD10" i="9"/>
  <c r="AT10" i="9"/>
  <c r="N11" i="9"/>
  <c r="AD11" i="9"/>
  <c r="AT11" i="9"/>
  <c r="C7" i="9"/>
  <c r="G7" i="9"/>
  <c r="K7" i="9"/>
  <c r="O7" i="9"/>
  <c r="S7" i="9"/>
  <c r="W7" i="9"/>
  <c r="AA7" i="9"/>
  <c r="AE7" i="9"/>
  <c r="AI7" i="9"/>
  <c r="AM7" i="9"/>
  <c r="AQ7" i="9"/>
  <c r="AU7" i="9"/>
  <c r="C8" i="9"/>
  <c r="C14" i="9" s="1"/>
  <c r="D20" i="9" s="1"/>
  <c r="G8" i="9"/>
  <c r="K8" i="9"/>
  <c r="O8" i="9"/>
  <c r="S8" i="9"/>
  <c r="W8" i="9"/>
  <c r="AA8" i="9"/>
  <c r="AE8" i="9"/>
  <c r="AI8" i="9"/>
  <c r="AM8" i="9"/>
  <c r="AQ8" i="9"/>
  <c r="AU8" i="9"/>
  <c r="C9" i="9"/>
  <c r="C15" i="9" s="1"/>
  <c r="G9" i="9"/>
  <c r="K9" i="9"/>
  <c r="O9" i="9"/>
  <c r="S9" i="9"/>
  <c r="W9" i="9"/>
  <c r="AA9" i="9"/>
  <c r="AE9" i="9"/>
  <c r="AI9" i="9"/>
  <c r="AM9" i="9"/>
  <c r="AQ9" i="9"/>
  <c r="AU9" i="9"/>
  <c r="C10" i="9"/>
  <c r="C16" i="9" s="1"/>
  <c r="G10" i="9"/>
  <c r="K10" i="9"/>
  <c r="O10" i="9"/>
  <c r="S10" i="9"/>
  <c r="W10" i="9"/>
  <c r="AA10" i="9"/>
  <c r="AE10" i="9"/>
  <c r="AI10" i="9"/>
  <c r="AM10" i="9"/>
  <c r="AQ10" i="9"/>
  <c r="AU10" i="9"/>
  <c r="C11" i="9"/>
  <c r="C17" i="9" s="1"/>
  <c r="D23" i="9" s="1"/>
  <c r="G11" i="9"/>
  <c r="K11" i="9"/>
  <c r="O11" i="9"/>
  <c r="S11" i="9"/>
  <c r="W11" i="9"/>
  <c r="AA11" i="9"/>
  <c r="AE11" i="9"/>
  <c r="AI11" i="9"/>
  <c r="AM11" i="9"/>
  <c r="AQ11" i="9"/>
  <c r="AU11" i="9"/>
  <c r="D7" i="9"/>
  <c r="H7" i="9"/>
  <c r="L7" i="9"/>
  <c r="P7" i="9"/>
  <c r="T7" i="9"/>
  <c r="X7" i="9"/>
  <c r="AB7" i="9"/>
  <c r="AF7" i="9"/>
  <c r="AJ7" i="9"/>
  <c r="AN7" i="9"/>
  <c r="AR7" i="9"/>
  <c r="AV7" i="9"/>
  <c r="D8" i="9"/>
  <c r="H8" i="9"/>
  <c r="L8" i="9"/>
  <c r="P8" i="9"/>
  <c r="T8" i="9"/>
  <c r="X8" i="9"/>
  <c r="AB8" i="9"/>
  <c r="AF8" i="9"/>
  <c r="AJ8" i="9"/>
  <c r="AN8" i="9"/>
  <c r="AR8" i="9"/>
  <c r="AV8" i="9"/>
  <c r="D9" i="9"/>
  <c r="H9" i="9"/>
  <c r="L9" i="9"/>
  <c r="P9" i="9"/>
  <c r="T9" i="9"/>
  <c r="X9" i="9"/>
  <c r="AB9" i="9"/>
  <c r="AF9" i="9"/>
  <c r="AJ9" i="9"/>
  <c r="AN9" i="9"/>
  <c r="AR9" i="9"/>
  <c r="AV9" i="9"/>
  <c r="D10" i="9"/>
  <c r="H10" i="9"/>
  <c r="L10" i="9"/>
  <c r="P10" i="9"/>
  <c r="T10" i="9"/>
  <c r="X10" i="9"/>
  <c r="AB10" i="9"/>
  <c r="AF10" i="9"/>
  <c r="AJ10" i="9"/>
  <c r="AN10" i="9"/>
  <c r="AR10" i="9"/>
  <c r="AV10" i="9"/>
  <c r="D11" i="9"/>
  <c r="H11" i="9"/>
  <c r="L11" i="9"/>
  <c r="P11" i="9"/>
  <c r="T11" i="9"/>
  <c r="X11" i="9"/>
  <c r="AB11" i="9"/>
  <c r="AF11" i="9"/>
  <c r="AJ11" i="9"/>
  <c r="AN11" i="9"/>
  <c r="AR11" i="9"/>
  <c r="AV11" i="9"/>
  <c r="E7" i="9"/>
  <c r="I7" i="9"/>
  <c r="M7" i="9"/>
  <c r="Q7" i="9"/>
  <c r="U7" i="9"/>
  <c r="Y7" i="9"/>
  <c r="AC7" i="9"/>
  <c r="AG7" i="9"/>
  <c r="AK7" i="9"/>
  <c r="AO7" i="9"/>
  <c r="AS7" i="9"/>
  <c r="AW7" i="9"/>
  <c r="E8" i="9"/>
  <c r="I8" i="9"/>
  <c r="M8" i="9"/>
  <c r="Q8" i="9"/>
  <c r="U8" i="9"/>
  <c r="Y8" i="9"/>
  <c r="AC8" i="9"/>
  <c r="AG8" i="9"/>
  <c r="AK8" i="9"/>
  <c r="AO8" i="9"/>
  <c r="AS8" i="9"/>
  <c r="AW8" i="9"/>
  <c r="E9" i="9"/>
  <c r="I9" i="9"/>
  <c r="M9" i="9"/>
  <c r="Q9" i="9"/>
  <c r="U9" i="9"/>
  <c r="Y9" i="9"/>
  <c r="AC9" i="9"/>
  <c r="AG9" i="9"/>
  <c r="AK9" i="9"/>
  <c r="AO9" i="9"/>
  <c r="AS9" i="9"/>
  <c r="AW9" i="9"/>
  <c r="E10" i="9"/>
  <c r="I10" i="9"/>
  <c r="M10" i="9"/>
  <c r="Q10" i="9"/>
  <c r="U10" i="9"/>
  <c r="Y10" i="9"/>
  <c r="AC10" i="9"/>
  <c r="AG10" i="9"/>
  <c r="AK10" i="9"/>
  <c r="AO10" i="9"/>
  <c r="AS10" i="9"/>
  <c r="AW10" i="9"/>
  <c r="E11" i="9"/>
  <c r="I11" i="9"/>
  <c r="M11" i="9"/>
  <c r="Q11" i="9"/>
  <c r="U11" i="9"/>
  <c r="Y11" i="9"/>
  <c r="AC11" i="9"/>
  <c r="AG11" i="9"/>
  <c r="AK11" i="9"/>
  <c r="AO11" i="9"/>
  <c r="AS11" i="9"/>
  <c r="AW11" i="9"/>
  <c r="D14" i="9"/>
  <c r="E20" i="9" s="1"/>
  <c r="C26" i="9"/>
  <c r="C30" i="9"/>
  <c r="C6" i="9" l="1"/>
  <c r="D18" i="9"/>
  <c r="E24" i="9" s="1"/>
  <c r="C13" i="9"/>
  <c r="D19" i="9" s="1"/>
  <c r="C28" i="9"/>
  <c r="D22" i="9"/>
  <c r="D28" i="9" s="1"/>
  <c r="C27" i="9"/>
  <c r="D21" i="9"/>
  <c r="C25" i="9"/>
  <c r="D16" i="9"/>
  <c r="D15" i="9"/>
  <c r="D17" i="9"/>
  <c r="E23" i="9" s="1"/>
  <c r="C29" i="9"/>
  <c r="D26" i="9"/>
  <c r="E14" i="9"/>
  <c r="D30" i="9"/>
  <c r="C6" i="6"/>
  <c r="C7" i="6" s="1"/>
  <c r="C32" i="9"/>
  <c r="E18" i="9" l="1"/>
  <c r="F24" i="9" s="1"/>
  <c r="D13" i="9"/>
  <c r="E13" i="9" s="1"/>
  <c r="C123" i="9"/>
  <c r="C31" i="9" s="1"/>
  <c r="F14" i="9"/>
  <c r="F20" i="9"/>
  <c r="E15" i="9"/>
  <c r="F21" i="9" s="1"/>
  <c r="E21" i="9"/>
  <c r="E27" i="9" s="1"/>
  <c r="E16" i="9"/>
  <c r="F22" i="9" s="1"/>
  <c r="E22" i="9"/>
  <c r="E28" i="9" s="1"/>
  <c r="D27" i="9"/>
  <c r="E17" i="9"/>
  <c r="F23" i="9" s="1"/>
  <c r="D29" i="9"/>
  <c r="F18" i="9"/>
  <c r="G24" i="9" s="1"/>
  <c r="E30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D134" i="9"/>
  <c r="E134" i="9"/>
  <c r="F134" i="9"/>
  <c r="G134" i="9"/>
  <c r="H134" i="9"/>
  <c r="I134" i="9"/>
  <c r="J134" i="9"/>
  <c r="K134" i="9"/>
  <c r="L134" i="9"/>
  <c r="M134" i="9"/>
  <c r="D135" i="9"/>
  <c r="E135" i="9"/>
  <c r="F135" i="9"/>
  <c r="G135" i="9"/>
  <c r="H135" i="9"/>
  <c r="I135" i="9"/>
  <c r="J135" i="9"/>
  <c r="K135" i="9"/>
  <c r="L135" i="9"/>
  <c r="M135" i="9"/>
  <c r="C135" i="9"/>
  <c r="C5" i="9"/>
  <c r="C4" i="9"/>
  <c r="BJ4" i="9" s="1"/>
  <c r="BM4" i="9"/>
  <c r="BL4" i="9"/>
  <c r="BK4" i="9"/>
  <c r="BM6" i="9"/>
  <c r="BL6" i="9"/>
  <c r="BL55" i="9"/>
  <c r="BK6" i="9"/>
  <c r="BK55" i="9"/>
  <c r="BK54" i="9"/>
  <c r="BK53" i="9"/>
  <c r="BK52" i="9"/>
  <c r="BK51" i="9"/>
  <c r="BK50" i="9"/>
  <c r="BK49" i="9"/>
  <c r="BJ55" i="9"/>
  <c r="BJ54" i="9"/>
  <c r="BJ53" i="9"/>
  <c r="BJ52" i="9"/>
  <c r="BJ51" i="9"/>
  <c r="BJ50" i="9"/>
  <c r="BJ49" i="9"/>
  <c r="BJ48" i="9"/>
  <c r="BJ47" i="9"/>
  <c r="BJ46" i="9"/>
  <c r="BJ45" i="9"/>
  <c r="BJ44" i="9"/>
  <c r="BJ43" i="9"/>
  <c r="BJ6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X56" i="9"/>
  <c r="AX57" i="9"/>
  <c r="AX103" i="9"/>
  <c r="AX114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C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100" i="9"/>
  <c r="C116" i="9" s="1"/>
  <c r="E19" i="9" l="1"/>
  <c r="F19" i="9" s="1"/>
  <c r="C34" i="9"/>
  <c r="C129" i="9"/>
  <c r="F15" i="9"/>
  <c r="G21" i="9" s="1"/>
  <c r="F16" i="9"/>
  <c r="G22" i="9" s="1"/>
  <c r="F13" i="9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AW13" i="9" s="1"/>
  <c r="AX13" i="9" s="1"/>
  <c r="G14" i="9"/>
  <c r="G20" i="9"/>
  <c r="D25" i="9"/>
  <c r="E26" i="9"/>
  <c r="E29" i="9"/>
  <c r="F17" i="9"/>
  <c r="G23" i="9" s="1"/>
  <c r="F28" i="9"/>
  <c r="F27" i="9"/>
  <c r="G18" i="9"/>
  <c r="H24" i="9" s="1"/>
  <c r="F30" i="9"/>
  <c r="C33" i="9"/>
  <c r="C122" i="9" s="1"/>
  <c r="C35" i="9"/>
  <c r="W136" i="9"/>
  <c r="AV136" i="9"/>
  <c r="AR136" i="9"/>
  <c r="AN136" i="9"/>
  <c r="AJ136" i="9"/>
  <c r="AF136" i="9"/>
  <c r="AW136" i="9"/>
  <c r="AS136" i="9"/>
  <c r="AO136" i="9"/>
  <c r="AK136" i="9"/>
  <c r="AG136" i="9"/>
  <c r="AC136" i="9"/>
  <c r="Y136" i="9"/>
  <c r="U136" i="9"/>
  <c r="Q136" i="9"/>
  <c r="BM135" i="9"/>
  <c r="BL135" i="9"/>
  <c r="BK135" i="9"/>
  <c r="AU136" i="9"/>
  <c r="AQ136" i="9"/>
  <c r="AM136" i="9"/>
  <c r="AI136" i="9"/>
  <c r="AE136" i="9"/>
  <c r="AA136" i="9"/>
  <c r="S136" i="9"/>
  <c r="O136" i="9"/>
  <c r="L136" i="9"/>
  <c r="H136" i="9"/>
  <c r="D136" i="9"/>
  <c r="J136" i="9"/>
  <c r="F136" i="9"/>
  <c r="AX136" i="9"/>
  <c r="AT136" i="9"/>
  <c r="AP136" i="9"/>
  <c r="AL136" i="9"/>
  <c r="AH136" i="9"/>
  <c r="AD136" i="9"/>
  <c r="Z136" i="9"/>
  <c r="V136" i="9"/>
  <c r="R136" i="9"/>
  <c r="N136" i="9"/>
  <c r="BK134" i="9"/>
  <c r="K136" i="9"/>
  <c r="G136" i="9"/>
  <c r="M136" i="9"/>
  <c r="I136" i="9"/>
  <c r="E136" i="9"/>
  <c r="BL134" i="9"/>
  <c r="BJ135" i="9"/>
  <c r="AB136" i="9"/>
  <c r="X136" i="9"/>
  <c r="T136" i="9"/>
  <c r="P136" i="9"/>
  <c r="BM134" i="9"/>
  <c r="C134" i="9"/>
  <c r="BJ134" i="9" s="1"/>
  <c r="BK31" i="9"/>
  <c r="BM31" i="9"/>
  <c r="BJ31" i="9"/>
  <c r="BL31" i="9"/>
  <c r="BL103" i="9"/>
  <c r="BK103" i="9"/>
  <c r="BM103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D60" i="9"/>
  <c r="E60" i="9"/>
  <c r="D61" i="9"/>
  <c r="E61" i="9"/>
  <c r="F61" i="9"/>
  <c r="G61" i="9"/>
  <c r="D62" i="9"/>
  <c r="E62" i="9"/>
  <c r="F62" i="9"/>
  <c r="G62" i="9"/>
  <c r="H62" i="9"/>
  <c r="I62" i="9"/>
  <c r="D63" i="9"/>
  <c r="E63" i="9"/>
  <c r="F63" i="9"/>
  <c r="G63" i="9"/>
  <c r="H63" i="9"/>
  <c r="I63" i="9"/>
  <c r="J63" i="9"/>
  <c r="K63" i="9"/>
  <c r="D64" i="9"/>
  <c r="E64" i="9"/>
  <c r="F64" i="9"/>
  <c r="G64" i="9"/>
  <c r="H64" i="9"/>
  <c r="I64" i="9"/>
  <c r="J64" i="9"/>
  <c r="K64" i="9"/>
  <c r="L64" i="9"/>
  <c r="M64" i="9"/>
  <c r="D65" i="9"/>
  <c r="E65" i="9"/>
  <c r="F65" i="9"/>
  <c r="G65" i="9"/>
  <c r="H65" i="9"/>
  <c r="I65" i="9"/>
  <c r="J65" i="9"/>
  <c r="K65" i="9"/>
  <c r="L65" i="9"/>
  <c r="M65" i="9"/>
  <c r="N65" i="9"/>
  <c r="O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59" i="9"/>
  <c r="AL55" i="9"/>
  <c r="AL76" i="9" s="1"/>
  <c r="AJ54" i="9"/>
  <c r="AJ75" i="9" s="1"/>
  <c r="AH53" i="9"/>
  <c r="AI53" i="9" s="1"/>
  <c r="AI74" i="9" s="1"/>
  <c r="AF52" i="9"/>
  <c r="AF73" i="9" s="1"/>
  <c r="AD51" i="9"/>
  <c r="AD72" i="9" s="1"/>
  <c r="AB50" i="9"/>
  <c r="AB71" i="9" s="1"/>
  <c r="Z49" i="9"/>
  <c r="Z70" i="9" s="1"/>
  <c r="X48" i="9"/>
  <c r="X69" i="9" s="1"/>
  <c r="V47" i="9"/>
  <c r="V68" i="9" s="1"/>
  <c r="T46" i="9"/>
  <c r="T67" i="9" s="1"/>
  <c r="R45" i="9"/>
  <c r="R66" i="9" s="1"/>
  <c r="P44" i="9"/>
  <c r="P65" i="9" s="1"/>
  <c r="N43" i="9"/>
  <c r="N64" i="9" s="1"/>
  <c r="L42" i="9"/>
  <c r="L63" i="9" s="1"/>
  <c r="J41" i="9"/>
  <c r="K41" i="9" s="1"/>
  <c r="K62" i="9" s="1"/>
  <c r="H40" i="9"/>
  <c r="H61" i="9" s="1"/>
  <c r="F39" i="9"/>
  <c r="F60" i="9" s="1"/>
  <c r="D38" i="9"/>
  <c r="D59" i="9" s="1"/>
  <c r="C37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114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G15" i="9" l="1"/>
  <c r="H21" i="9" s="1"/>
  <c r="D123" i="9"/>
  <c r="G16" i="9"/>
  <c r="H22" i="9" s="1"/>
  <c r="G19" i="9"/>
  <c r="H14" i="9"/>
  <c r="I14" i="9" s="1"/>
  <c r="J14" i="9" s="1"/>
  <c r="H20" i="9"/>
  <c r="F26" i="9"/>
  <c r="E25" i="9"/>
  <c r="E123" i="9" s="1"/>
  <c r="C105" i="9"/>
  <c r="G17" i="9"/>
  <c r="H23" i="9" s="1"/>
  <c r="F29" i="9"/>
  <c r="G27" i="9"/>
  <c r="H18" i="9"/>
  <c r="I24" i="9" s="1"/>
  <c r="G30" i="9"/>
  <c r="G28" i="9"/>
  <c r="C36" i="9"/>
  <c r="C96" i="9" s="1"/>
  <c r="C110" i="9"/>
  <c r="BM136" i="9"/>
  <c r="BL136" i="9"/>
  <c r="BK136" i="9"/>
  <c r="C136" i="9"/>
  <c r="C137" i="9" s="1"/>
  <c r="BJ74" i="9"/>
  <c r="BJ70" i="9"/>
  <c r="BJ66" i="9"/>
  <c r="BJ103" i="9"/>
  <c r="BM114" i="9"/>
  <c r="BL114" i="9"/>
  <c r="BK114" i="9"/>
  <c r="BJ114" i="9"/>
  <c r="BJ76" i="9"/>
  <c r="BJ72" i="9"/>
  <c r="BJ68" i="9"/>
  <c r="BJ64" i="9"/>
  <c r="BK74" i="9"/>
  <c r="BK73" i="9"/>
  <c r="BK70" i="9"/>
  <c r="BJ73" i="9"/>
  <c r="BJ69" i="9"/>
  <c r="BJ65" i="9"/>
  <c r="BL76" i="9"/>
  <c r="BK76" i="9"/>
  <c r="BK75" i="9"/>
  <c r="BK72" i="9"/>
  <c r="BK71" i="9"/>
  <c r="BJ75" i="9"/>
  <c r="BJ71" i="9"/>
  <c r="BJ67" i="9"/>
  <c r="C78" i="9"/>
  <c r="AI95" i="9"/>
  <c r="AE95" i="9"/>
  <c r="AA95" i="9"/>
  <c r="AI94" i="9"/>
  <c r="AE94" i="9"/>
  <c r="AA94" i="9"/>
  <c r="AA91" i="9"/>
  <c r="AA90" i="9"/>
  <c r="AH95" i="9"/>
  <c r="AD95" i="9"/>
  <c r="Z95" i="9"/>
  <c r="AH94" i="9"/>
  <c r="AD94" i="9"/>
  <c r="Z94" i="9"/>
  <c r="Z91" i="9"/>
  <c r="Z90" i="9"/>
  <c r="C104" i="9"/>
  <c r="AK95" i="9"/>
  <c r="AG95" i="9"/>
  <c r="AC95" i="9"/>
  <c r="Y95" i="9"/>
  <c r="AG94" i="9"/>
  <c r="AC94" i="9"/>
  <c r="Y94" i="9"/>
  <c r="AC91" i="9"/>
  <c r="Y91" i="9"/>
  <c r="Y90" i="9"/>
  <c r="AJ95" i="9"/>
  <c r="AF95" i="9"/>
  <c r="AB95" i="9"/>
  <c r="AF94" i="9"/>
  <c r="AB94" i="9"/>
  <c r="AB91" i="9"/>
  <c r="AG93" i="9"/>
  <c r="AC93" i="9"/>
  <c r="Y93" i="9"/>
  <c r="AC92" i="9"/>
  <c r="Y92" i="9"/>
  <c r="Y89" i="9"/>
  <c r="AA93" i="9"/>
  <c r="AD92" i="9"/>
  <c r="AD93" i="9"/>
  <c r="Z93" i="9"/>
  <c r="Z92" i="9"/>
  <c r="AE93" i="9"/>
  <c r="AF93" i="9"/>
  <c r="AB93" i="9"/>
  <c r="AB92" i="9"/>
  <c r="AE92" i="9"/>
  <c r="AA92" i="9"/>
  <c r="C115" i="9"/>
  <c r="C113" i="9"/>
  <c r="C87" i="9"/>
  <c r="J62" i="9"/>
  <c r="J81" i="9" s="1"/>
  <c r="AH74" i="9"/>
  <c r="AH93" i="9" s="1"/>
  <c r="S45" i="9"/>
  <c r="R85" i="9"/>
  <c r="AA49" i="9"/>
  <c r="AB49" i="9" s="1"/>
  <c r="Z89" i="9"/>
  <c r="C83" i="9"/>
  <c r="C79" i="9"/>
  <c r="C95" i="9"/>
  <c r="C80" i="9"/>
  <c r="C94" i="9"/>
  <c r="C90" i="9"/>
  <c r="C86" i="9"/>
  <c r="C82" i="9"/>
  <c r="C91" i="9"/>
  <c r="C93" i="9"/>
  <c r="C89" i="9"/>
  <c r="C85" i="9"/>
  <c r="C81" i="9"/>
  <c r="C92" i="9"/>
  <c r="C88" i="9"/>
  <c r="C84" i="9"/>
  <c r="AC50" i="9"/>
  <c r="AC71" i="9" s="1"/>
  <c r="AB90" i="9"/>
  <c r="AK54" i="9"/>
  <c r="AJ94" i="9"/>
  <c r="Q44" i="9"/>
  <c r="Q65" i="9" s="1"/>
  <c r="P84" i="9"/>
  <c r="AJ53" i="9"/>
  <c r="AJ74" i="9" s="1"/>
  <c r="AI93" i="9"/>
  <c r="AM55" i="9"/>
  <c r="AM76" i="9" s="1"/>
  <c r="AL95" i="9"/>
  <c r="N83" i="9"/>
  <c r="V87" i="9"/>
  <c r="N84" i="9"/>
  <c r="U92" i="9"/>
  <c r="D88" i="9"/>
  <c r="D85" i="9"/>
  <c r="D92" i="9"/>
  <c r="D81" i="9"/>
  <c r="D80" i="9"/>
  <c r="D95" i="9"/>
  <c r="D91" i="9"/>
  <c r="D87" i="9"/>
  <c r="D90" i="9"/>
  <c r="D82" i="9"/>
  <c r="T93" i="9"/>
  <c r="K95" i="9"/>
  <c r="I90" i="9"/>
  <c r="D37" i="9"/>
  <c r="Y48" i="9"/>
  <c r="X88" i="9"/>
  <c r="AG52" i="9"/>
  <c r="AG73" i="9" s="1"/>
  <c r="AF92" i="9"/>
  <c r="G39" i="9"/>
  <c r="G60" i="9" s="1"/>
  <c r="O43" i="9"/>
  <c r="O64" i="9" s="1"/>
  <c r="W47" i="9"/>
  <c r="W68" i="9" s="1"/>
  <c r="AE51" i="9"/>
  <c r="AE72" i="9" s="1"/>
  <c r="AD91" i="9"/>
  <c r="L94" i="9"/>
  <c r="M88" i="9"/>
  <c r="Q87" i="9"/>
  <c r="N93" i="9"/>
  <c r="O92" i="9"/>
  <c r="S92" i="9"/>
  <c r="W92" i="9"/>
  <c r="H95" i="9"/>
  <c r="P95" i="9"/>
  <c r="M42" i="9"/>
  <c r="L82" i="9"/>
  <c r="U46" i="9"/>
  <c r="U67" i="9" s="1"/>
  <c r="T86" i="9"/>
  <c r="I40" i="9"/>
  <c r="I61" i="9" s="1"/>
  <c r="H80" i="9"/>
  <c r="L41" i="9"/>
  <c r="L62" i="9" s="1"/>
  <c r="C58" i="9"/>
  <c r="C99" i="9" s="1"/>
  <c r="M92" i="9"/>
  <c r="M91" i="9"/>
  <c r="U95" i="9"/>
  <c r="W94" i="9"/>
  <c r="S88" i="9"/>
  <c r="M83" i="9"/>
  <c r="S95" i="9"/>
  <c r="P94" i="9"/>
  <c r="I92" i="9"/>
  <c r="S90" i="9"/>
  <c r="I88" i="9"/>
  <c r="O85" i="9"/>
  <c r="M95" i="9"/>
  <c r="M90" i="9"/>
  <c r="O89" i="9"/>
  <c r="M87" i="9"/>
  <c r="K81" i="9"/>
  <c r="I94" i="9"/>
  <c r="D89" i="9"/>
  <c r="Q86" i="9"/>
  <c r="I84" i="9"/>
  <c r="J83" i="9"/>
  <c r="J84" i="9"/>
  <c r="J82" i="9"/>
  <c r="J86" i="9"/>
  <c r="J90" i="9"/>
  <c r="J94" i="9"/>
  <c r="J88" i="9"/>
  <c r="J91" i="9"/>
  <c r="J85" i="9"/>
  <c r="J87" i="9"/>
  <c r="J95" i="9"/>
  <c r="J92" i="9"/>
  <c r="R86" i="9"/>
  <c r="R90" i="9"/>
  <c r="R94" i="9"/>
  <c r="R89" i="9"/>
  <c r="R95" i="9"/>
  <c r="R88" i="9"/>
  <c r="R92" i="9"/>
  <c r="R91" i="9"/>
  <c r="R93" i="9"/>
  <c r="H81" i="9"/>
  <c r="H85" i="9"/>
  <c r="H82" i="9"/>
  <c r="H88" i="9"/>
  <c r="H92" i="9"/>
  <c r="H86" i="9"/>
  <c r="H83" i="9"/>
  <c r="H94" i="9"/>
  <c r="H84" i="9"/>
  <c r="H93" i="9"/>
  <c r="H89" i="9"/>
  <c r="L85" i="9"/>
  <c r="L84" i="9"/>
  <c r="L88" i="9"/>
  <c r="L92" i="9"/>
  <c r="L89" i="9"/>
  <c r="L90" i="9"/>
  <c r="L91" i="9"/>
  <c r="L83" i="9"/>
  <c r="L87" i="9"/>
  <c r="L95" i="9"/>
  <c r="L93" i="9"/>
  <c r="T88" i="9"/>
  <c r="T92" i="9"/>
  <c r="T87" i="9"/>
  <c r="T90" i="9"/>
  <c r="T91" i="9"/>
  <c r="T95" i="9"/>
  <c r="H91" i="9"/>
  <c r="H90" i="9"/>
  <c r="T89" i="9"/>
  <c r="H87" i="9"/>
  <c r="L86" i="9"/>
  <c r="N86" i="9"/>
  <c r="N90" i="9"/>
  <c r="N94" i="9"/>
  <c r="N87" i="9"/>
  <c r="N95" i="9"/>
  <c r="N89" i="9"/>
  <c r="N91" i="9"/>
  <c r="N85" i="9"/>
  <c r="N92" i="9"/>
  <c r="V90" i="9"/>
  <c r="V94" i="9"/>
  <c r="V89" i="9"/>
  <c r="V88" i="9"/>
  <c r="V91" i="9"/>
  <c r="V92" i="9"/>
  <c r="V93" i="9"/>
  <c r="V95" i="9"/>
  <c r="J89" i="9"/>
  <c r="N88" i="9"/>
  <c r="R87" i="9"/>
  <c r="D83" i="9"/>
  <c r="D79" i="9"/>
  <c r="D84" i="9"/>
  <c r="D86" i="9"/>
  <c r="D94" i="9"/>
  <c r="D93" i="9"/>
  <c r="P85" i="9"/>
  <c r="P88" i="9"/>
  <c r="P92" i="9"/>
  <c r="P89" i="9"/>
  <c r="P90" i="9"/>
  <c r="P91" i="9"/>
  <c r="P87" i="9"/>
  <c r="P93" i="9"/>
  <c r="P86" i="9"/>
  <c r="X92" i="9"/>
  <c r="X94" i="9"/>
  <c r="X89" i="9"/>
  <c r="X95" i="9"/>
  <c r="T94" i="9"/>
  <c r="X93" i="9"/>
  <c r="J93" i="9"/>
  <c r="X91" i="9"/>
  <c r="X90" i="9"/>
  <c r="K84" i="9"/>
  <c r="K85" i="9"/>
  <c r="K83" i="9"/>
  <c r="K87" i="9"/>
  <c r="K91" i="9"/>
  <c r="K82" i="9"/>
  <c r="K89" i="9"/>
  <c r="K90" i="9"/>
  <c r="K88" i="9"/>
  <c r="K92" i="9"/>
  <c r="K93" i="9"/>
  <c r="O84" i="9"/>
  <c r="O87" i="9"/>
  <c r="O91" i="9"/>
  <c r="O88" i="9"/>
  <c r="O86" i="9"/>
  <c r="S87" i="9"/>
  <c r="S91" i="9"/>
  <c r="S86" i="9"/>
  <c r="S94" i="9"/>
  <c r="W91" i="9"/>
  <c r="W89" i="9"/>
  <c r="W90" i="9"/>
  <c r="O95" i="9"/>
  <c r="I95" i="9"/>
  <c r="U94" i="9"/>
  <c r="O94" i="9"/>
  <c r="S93" i="9"/>
  <c r="I91" i="9"/>
  <c r="S89" i="9"/>
  <c r="W88" i="9"/>
  <c r="K86" i="9"/>
  <c r="I82" i="9"/>
  <c r="I83" i="9"/>
  <c r="I81" i="9"/>
  <c r="I89" i="9"/>
  <c r="I93" i="9"/>
  <c r="I85" i="9"/>
  <c r="I87" i="9"/>
  <c r="I86" i="9"/>
  <c r="M85" i="9"/>
  <c r="M89" i="9"/>
  <c r="M93" i="9"/>
  <c r="M84" i="9"/>
  <c r="M86" i="9"/>
  <c r="M94" i="9"/>
  <c r="Q85" i="9"/>
  <c r="Q89" i="9"/>
  <c r="Q93" i="9"/>
  <c r="Q88" i="9"/>
  <c r="Q90" i="9"/>
  <c r="Q91" i="9"/>
  <c r="Q92" i="9"/>
  <c r="U89" i="9"/>
  <c r="U93" i="9"/>
  <c r="U88" i="9"/>
  <c r="U90" i="9"/>
  <c r="U91" i="9"/>
  <c r="U87" i="9"/>
  <c r="W95" i="9"/>
  <c r="Q95" i="9"/>
  <c r="Q94" i="9"/>
  <c r="K94" i="9"/>
  <c r="W93" i="9"/>
  <c r="O93" i="9"/>
  <c r="O90" i="9"/>
  <c r="C111" i="9"/>
  <c r="E38" i="9"/>
  <c r="E59" i="9" s="1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X20" i="7"/>
  <c r="X23" i="7" s="1"/>
  <c r="X24" i="7" s="1"/>
  <c r="X19" i="7"/>
  <c r="X6" i="7"/>
  <c r="W20" i="7"/>
  <c r="W23" i="7" s="1"/>
  <c r="W24" i="7" s="1"/>
  <c r="W19" i="7"/>
  <c r="W22" i="7" s="1"/>
  <c r="W6" i="7"/>
  <c r="V20" i="7"/>
  <c r="V23" i="7" s="1"/>
  <c r="V24" i="7" s="1"/>
  <c r="V19" i="7"/>
  <c r="V22" i="7" s="1"/>
  <c r="V6" i="7"/>
  <c r="U20" i="7"/>
  <c r="U23" i="7" s="1"/>
  <c r="U24" i="7" s="1"/>
  <c r="U19" i="7"/>
  <c r="U22" i="7" s="1"/>
  <c r="U6" i="7"/>
  <c r="T20" i="7"/>
  <c r="T23" i="7" s="1"/>
  <c r="T24" i="7" s="1"/>
  <c r="T19" i="7"/>
  <c r="T6" i="7"/>
  <c r="S20" i="7"/>
  <c r="S23" i="7" s="1"/>
  <c r="S24" i="7" s="1"/>
  <c r="S19" i="7"/>
  <c r="S22" i="7" s="1"/>
  <c r="S6" i="7"/>
  <c r="R20" i="7"/>
  <c r="R23" i="7" s="1"/>
  <c r="R24" i="7" s="1"/>
  <c r="R19" i="7"/>
  <c r="R22" i="7" s="1"/>
  <c r="R6" i="7"/>
  <c r="Q20" i="7"/>
  <c r="Q23" i="7" s="1"/>
  <c r="Q24" i="7" s="1"/>
  <c r="Q19" i="7"/>
  <c r="Q22" i="7" s="1"/>
  <c r="Q6" i="7"/>
  <c r="P20" i="7"/>
  <c r="P23" i="7" s="1"/>
  <c r="P24" i="7" s="1"/>
  <c r="P19" i="7"/>
  <c r="P6" i="7"/>
  <c r="O20" i="7"/>
  <c r="O23" i="7" s="1"/>
  <c r="O24" i="7" s="1"/>
  <c r="O19" i="7"/>
  <c r="O22" i="7" s="1"/>
  <c r="O6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N6" i="7"/>
  <c r="M6" i="7"/>
  <c r="L6" i="7"/>
  <c r="K6" i="7"/>
  <c r="J6" i="7"/>
  <c r="I6" i="7"/>
  <c r="H6" i="7"/>
  <c r="G6" i="7"/>
  <c r="F6" i="7"/>
  <c r="E6" i="7"/>
  <c r="D6" i="7"/>
  <c r="C6" i="7"/>
  <c r="E20" i="7"/>
  <c r="E23" i="7" s="1"/>
  <c r="E24" i="7" s="1"/>
  <c r="N20" i="7"/>
  <c r="N23" i="7" s="1"/>
  <c r="N24" i="7" s="1"/>
  <c r="M20" i="7"/>
  <c r="L20" i="7"/>
  <c r="L23" i="7" s="1"/>
  <c r="L24" i="7" s="1"/>
  <c r="K20" i="7"/>
  <c r="K23" i="7" s="1"/>
  <c r="K24" i="7" s="1"/>
  <c r="J20" i="7"/>
  <c r="J23" i="7" s="1"/>
  <c r="J24" i="7" s="1"/>
  <c r="I20" i="7"/>
  <c r="I23" i="7" s="1"/>
  <c r="I24" i="7" s="1"/>
  <c r="H20" i="7"/>
  <c r="H23" i="7" s="1"/>
  <c r="H24" i="7" s="1"/>
  <c r="G20" i="7"/>
  <c r="G23" i="7" s="1"/>
  <c r="G24" i="7" s="1"/>
  <c r="F20" i="7"/>
  <c r="F23" i="7" s="1"/>
  <c r="F24" i="7" s="1"/>
  <c r="D20" i="7"/>
  <c r="D23" i="7" s="1"/>
  <c r="D24" i="7" s="1"/>
  <c r="N19" i="7"/>
  <c r="N22" i="7" s="1"/>
  <c r="M19" i="7"/>
  <c r="M22" i="7" s="1"/>
  <c r="L19" i="7"/>
  <c r="L22" i="7" s="1"/>
  <c r="K19" i="7"/>
  <c r="K22" i="7" s="1"/>
  <c r="J19" i="7"/>
  <c r="J22" i="7" s="1"/>
  <c r="I19" i="7"/>
  <c r="I22" i="7" s="1"/>
  <c r="H19" i="7"/>
  <c r="H22" i="7" s="1"/>
  <c r="G19" i="7"/>
  <c r="G22" i="7" s="1"/>
  <c r="F19" i="7"/>
  <c r="F22" i="7" s="1"/>
  <c r="E19" i="7"/>
  <c r="E22" i="7" s="1"/>
  <c r="D19" i="7"/>
  <c r="D22" i="7" s="1"/>
  <c r="C19" i="7"/>
  <c r="C22" i="7" s="1"/>
  <c r="C20" i="7"/>
  <c r="C23" i="7" s="1"/>
  <c r="C24" i="7" s="1"/>
  <c r="M21" i="2"/>
  <c r="I14" i="2"/>
  <c r="C14" i="2"/>
  <c r="I8" i="2"/>
  <c r="F8" i="2"/>
  <c r="C8" i="2"/>
  <c r="D31" i="9" l="1"/>
  <c r="D140" i="9"/>
  <c r="E31" i="9"/>
  <c r="D137" i="9"/>
  <c r="H15" i="9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V15" i="9" s="1"/>
  <c r="AW15" i="9" s="1"/>
  <c r="AX15" i="9" s="1"/>
  <c r="D34" i="9"/>
  <c r="H16" i="9"/>
  <c r="I22" i="9" s="1"/>
  <c r="D129" i="9"/>
  <c r="H19" i="9"/>
  <c r="I20" i="9"/>
  <c r="J20" i="9" s="1"/>
  <c r="K20" i="9" s="1"/>
  <c r="K14" i="9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F25" i="9"/>
  <c r="G26" i="9"/>
  <c r="G29" i="9"/>
  <c r="H17" i="9"/>
  <c r="I23" i="9" s="1"/>
  <c r="H28" i="9"/>
  <c r="I18" i="9"/>
  <c r="J24" i="9" s="1"/>
  <c r="H30" i="9"/>
  <c r="C128" i="9"/>
  <c r="D110" i="9"/>
  <c r="D105" i="9"/>
  <c r="C106" i="9"/>
  <c r="C107" i="9" s="1"/>
  <c r="BJ136" i="9"/>
  <c r="D36" i="9"/>
  <c r="D96" i="9" s="1"/>
  <c r="BK92" i="9"/>
  <c r="BK95" i="9"/>
  <c r="BK93" i="9"/>
  <c r="BK91" i="9"/>
  <c r="BK94" i="9"/>
  <c r="BL95" i="9"/>
  <c r="Y69" i="9"/>
  <c r="BK69" i="9" s="1"/>
  <c r="BK48" i="9"/>
  <c r="BK89" i="9"/>
  <c r="BK90" i="9"/>
  <c r="M63" i="9"/>
  <c r="BJ63" i="9" s="1"/>
  <c r="BJ42" i="9"/>
  <c r="AK75" i="9"/>
  <c r="BL75" i="9" s="1"/>
  <c r="BL54" i="9"/>
  <c r="C102" i="9"/>
  <c r="C77" i="9"/>
  <c r="D100" i="9"/>
  <c r="D116" i="9" s="1"/>
  <c r="D115" i="9"/>
  <c r="D111" i="9"/>
  <c r="D113" i="9"/>
  <c r="AC49" i="9"/>
  <c r="AC70" i="9" s="1"/>
  <c r="AC89" i="9" s="1"/>
  <c r="AB70" i="9"/>
  <c r="AB89" i="9" s="1"/>
  <c r="S66" i="9"/>
  <c r="AA70" i="9"/>
  <c r="T45" i="9"/>
  <c r="T66" i="9" s="1"/>
  <c r="T85" i="9" s="1"/>
  <c r="AJ93" i="9"/>
  <c r="AC90" i="9"/>
  <c r="AK53" i="9"/>
  <c r="R44" i="9"/>
  <c r="R65" i="9" s="1"/>
  <c r="AD50" i="9"/>
  <c r="AD71" i="9" s="1"/>
  <c r="AL54" i="9"/>
  <c r="AL75" i="9" s="1"/>
  <c r="AN55" i="9"/>
  <c r="AN76" i="9" s="1"/>
  <c r="AM95" i="9"/>
  <c r="E93" i="9"/>
  <c r="E81" i="9"/>
  <c r="E89" i="9"/>
  <c r="E90" i="9"/>
  <c r="E79" i="9"/>
  <c r="E85" i="9"/>
  <c r="E95" i="9"/>
  <c r="E84" i="9"/>
  <c r="E92" i="9"/>
  <c r="E83" i="9"/>
  <c r="E87" i="9"/>
  <c r="E91" i="9"/>
  <c r="E80" i="9"/>
  <c r="E88" i="9"/>
  <c r="E82" i="9"/>
  <c r="E86" i="9"/>
  <c r="E94" i="9"/>
  <c r="P43" i="9"/>
  <c r="P64" i="9" s="1"/>
  <c r="D104" i="9"/>
  <c r="Z48" i="9"/>
  <c r="Z69" i="9" s="1"/>
  <c r="H39" i="9"/>
  <c r="H60" i="9" s="1"/>
  <c r="X47" i="9"/>
  <c r="X68" i="9" s="1"/>
  <c r="AH52" i="9"/>
  <c r="AH73" i="9" s="1"/>
  <c r="AF51" i="9"/>
  <c r="AF72" i="9" s="1"/>
  <c r="AE91" i="9"/>
  <c r="V46" i="9"/>
  <c r="V67" i="9" s="1"/>
  <c r="N42" i="9"/>
  <c r="N63" i="9" s="1"/>
  <c r="J40" i="9"/>
  <c r="J61" i="9" s="1"/>
  <c r="M41" i="9"/>
  <c r="L81" i="9"/>
  <c r="D58" i="9"/>
  <c r="D78" i="9"/>
  <c r="O83" i="9"/>
  <c r="U86" i="9"/>
  <c r="W87" i="9"/>
  <c r="I80" i="9"/>
  <c r="AG92" i="9"/>
  <c r="Q84" i="9"/>
  <c r="F38" i="9"/>
  <c r="F59" i="9" s="1"/>
  <c r="F21" i="7"/>
  <c r="J21" i="7"/>
  <c r="N21" i="7"/>
  <c r="O21" i="7"/>
  <c r="E37" i="9"/>
  <c r="E110" i="9" s="1"/>
  <c r="S21" i="7"/>
  <c r="W21" i="7"/>
  <c r="V21" i="7"/>
  <c r="E18" i="7"/>
  <c r="R21" i="7"/>
  <c r="I15" i="2"/>
  <c r="G21" i="7"/>
  <c r="K21" i="7"/>
  <c r="M18" i="7"/>
  <c r="P18" i="7"/>
  <c r="T18" i="7"/>
  <c r="X18" i="7"/>
  <c r="M23" i="7"/>
  <c r="M24" i="7" s="1"/>
  <c r="D21" i="7"/>
  <c r="H21" i="7"/>
  <c r="L21" i="7"/>
  <c r="G18" i="7"/>
  <c r="E21" i="7"/>
  <c r="I21" i="7"/>
  <c r="R18" i="7"/>
  <c r="V18" i="7"/>
  <c r="I18" i="7"/>
  <c r="Q21" i="7"/>
  <c r="U21" i="7"/>
  <c r="K18" i="7"/>
  <c r="Q18" i="7"/>
  <c r="U18" i="7"/>
  <c r="P22" i="7"/>
  <c r="P21" i="7" s="1"/>
  <c r="X22" i="7"/>
  <c r="X21" i="7" s="1"/>
  <c r="F18" i="7"/>
  <c r="J18" i="7"/>
  <c r="N18" i="7"/>
  <c r="O18" i="7"/>
  <c r="S18" i="7"/>
  <c r="W18" i="7"/>
  <c r="T22" i="7"/>
  <c r="T21" i="7" s="1"/>
  <c r="D18" i="7"/>
  <c r="H18" i="7"/>
  <c r="L18" i="7"/>
  <c r="C21" i="7"/>
  <c r="O8" i="7"/>
  <c r="P8" i="7"/>
  <c r="Q8" i="7"/>
  <c r="R8" i="7"/>
  <c r="S8" i="7"/>
  <c r="T8" i="7"/>
  <c r="U8" i="7"/>
  <c r="V8" i="7"/>
  <c r="W8" i="7"/>
  <c r="X8" i="7"/>
  <c r="E8" i="7"/>
  <c r="F8" i="7"/>
  <c r="D8" i="7"/>
  <c r="C8" i="7"/>
  <c r="C18" i="7"/>
  <c r="E137" i="9" l="1"/>
  <c r="F137" i="9" s="1"/>
  <c r="G137" i="9" s="1"/>
  <c r="H137" i="9" s="1"/>
  <c r="I137" i="9" s="1"/>
  <c r="J137" i="9" s="1"/>
  <c r="K137" i="9" s="1"/>
  <c r="L137" i="9" s="1"/>
  <c r="I21" i="9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AX21" i="9" s="1"/>
  <c r="I16" i="9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AV16" i="9" s="1"/>
  <c r="AW16" i="9" s="1"/>
  <c r="AX16" i="9" s="1"/>
  <c r="E33" i="9"/>
  <c r="E122" i="9" s="1"/>
  <c r="D33" i="9"/>
  <c r="F123" i="9"/>
  <c r="L20" i="9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I19" i="9"/>
  <c r="H27" i="9"/>
  <c r="G25" i="9"/>
  <c r="H26" i="9"/>
  <c r="I17" i="9"/>
  <c r="J23" i="9" s="1"/>
  <c r="H29" i="9"/>
  <c r="J18" i="9"/>
  <c r="K24" i="9" s="1"/>
  <c r="I30" i="9"/>
  <c r="E105" i="9"/>
  <c r="C108" i="9"/>
  <c r="C101" i="9" s="1"/>
  <c r="D106" i="9"/>
  <c r="D107" i="9" s="1"/>
  <c r="C112" i="9"/>
  <c r="E36" i="9"/>
  <c r="E96" i="9" s="1"/>
  <c r="Y88" i="9"/>
  <c r="BK88" i="9" s="1"/>
  <c r="AK94" i="9"/>
  <c r="BL94" i="9" s="1"/>
  <c r="M82" i="9"/>
  <c r="AK74" i="9"/>
  <c r="BL74" i="9" s="1"/>
  <c r="BL53" i="9"/>
  <c r="AA89" i="9"/>
  <c r="M62" i="9"/>
  <c r="BJ62" i="9" s="1"/>
  <c r="BJ41" i="9"/>
  <c r="S85" i="9"/>
  <c r="C98" i="9"/>
  <c r="D77" i="9"/>
  <c r="D99" i="9"/>
  <c r="D98" i="9" s="1"/>
  <c r="E100" i="9"/>
  <c r="AD49" i="9"/>
  <c r="AD70" i="9" s="1"/>
  <c r="AD89" i="9" s="1"/>
  <c r="E115" i="9"/>
  <c r="E111" i="9"/>
  <c r="E113" i="9"/>
  <c r="U45" i="9"/>
  <c r="U66" i="9" s="1"/>
  <c r="U85" i="9" s="1"/>
  <c r="AM54" i="9"/>
  <c r="AM75" i="9" s="1"/>
  <c r="AD90" i="9"/>
  <c r="Q43" i="9"/>
  <c r="Q64" i="9" s="1"/>
  <c r="S44" i="9"/>
  <c r="S65" i="9" s="1"/>
  <c r="AL53" i="9"/>
  <c r="AL74" i="9" s="1"/>
  <c r="AE50" i="9"/>
  <c r="AE71" i="9" s="1"/>
  <c r="AO55" i="9"/>
  <c r="AO76" i="9" s="1"/>
  <c r="AN95" i="9"/>
  <c r="F80" i="9"/>
  <c r="I39" i="9"/>
  <c r="I60" i="9" s="1"/>
  <c r="F82" i="9"/>
  <c r="F79" i="9"/>
  <c r="F83" i="9"/>
  <c r="F93" i="9"/>
  <c r="F95" i="9"/>
  <c r="F84" i="9"/>
  <c r="D102" i="9"/>
  <c r="AI52" i="9"/>
  <c r="AI73" i="9" s="1"/>
  <c r="Y47" i="9"/>
  <c r="F86" i="9"/>
  <c r="F89" i="9"/>
  <c r="F90" i="9"/>
  <c r="F81" i="9"/>
  <c r="F88" i="9"/>
  <c r="F91" i="9"/>
  <c r="F94" i="9"/>
  <c r="F85" i="9"/>
  <c r="F87" i="9"/>
  <c r="F92" i="9"/>
  <c r="AA48" i="9"/>
  <c r="AA69" i="9" s="1"/>
  <c r="AG51" i="9"/>
  <c r="AG72" i="9" s="1"/>
  <c r="AF91" i="9"/>
  <c r="O42" i="9"/>
  <c r="O63" i="9" s="1"/>
  <c r="W46" i="9"/>
  <c r="W67" i="9" s="1"/>
  <c r="V86" i="9"/>
  <c r="N41" i="9"/>
  <c r="N62" i="9" s="1"/>
  <c r="K40" i="9"/>
  <c r="K61" i="9" s="1"/>
  <c r="F37" i="9"/>
  <c r="Z88" i="9"/>
  <c r="E58" i="9"/>
  <c r="E77" i="9" s="1"/>
  <c r="E78" i="9"/>
  <c r="AH92" i="9"/>
  <c r="X87" i="9"/>
  <c r="P83" i="9"/>
  <c r="N82" i="9"/>
  <c r="R84" i="9"/>
  <c r="J80" i="9"/>
  <c r="H79" i="9"/>
  <c r="AL94" i="9"/>
  <c r="G38" i="9"/>
  <c r="G59" i="9" s="1"/>
  <c r="E104" i="9"/>
  <c r="E106" i="9" s="1"/>
  <c r="M21" i="7"/>
  <c r="P11" i="7"/>
  <c r="P25" i="7"/>
  <c r="C11" i="7"/>
  <c r="C25" i="7"/>
  <c r="X11" i="7"/>
  <c r="X25" i="7"/>
  <c r="T11" i="7"/>
  <c r="T25" i="7"/>
  <c r="D11" i="7"/>
  <c r="D25" i="7"/>
  <c r="W11" i="7"/>
  <c r="W25" i="7"/>
  <c r="S11" i="7"/>
  <c r="S25" i="7"/>
  <c r="O11" i="7"/>
  <c r="O25" i="7"/>
  <c r="F11" i="7"/>
  <c r="F25" i="7"/>
  <c r="V11" i="7"/>
  <c r="V25" i="7"/>
  <c r="R11" i="7"/>
  <c r="R25" i="7"/>
  <c r="E11" i="7"/>
  <c r="E25" i="7"/>
  <c r="U11" i="7"/>
  <c r="U25" i="7"/>
  <c r="Q11" i="7"/>
  <c r="Q25" i="7"/>
  <c r="H8" i="7"/>
  <c r="G8" i="7"/>
  <c r="F31" i="9" l="1"/>
  <c r="F140" i="9"/>
  <c r="D122" i="9"/>
  <c r="E140" i="9" s="1"/>
  <c r="M137" i="9"/>
  <c r="N137" i="9" s="1"/>
  <c r="O137" i="9" s="1"/>
  <c r="P137" i="9" s="1"/>
  <c r="Q137" i="9" s="1"/>
  <c r="R137" i="9" s="1"/>
  <c r="S137" i="9" s="1"/>
  <c r="T137" i="9" s="1"/>
  <c r="U137" i="9" s="1"/>
  <c r="V137" i="9" s="1"/>
  <c r="W137" i="9" s="1"/>
  <c r="X137" i="9" s="1"/>
  <c r="Y137" i="9" s="1"/>
  <c r="Z137" i="9" s="1"/>
  <c r="AA137" i="9" s="1"/>
  <c r="AB137" i="9" s="1"/>
  <c r="AC137" i="9" s="1"/>
  <c r="AD137" i="9" s="1"/>
  <c r="AE137" i="9" s="1"/>
  <c r="AF137" i="9" s="1"/>
  <c r="AG137" i="9" s="1"/>
  <c r="AH137" i="9" s="1"/>
  <c r="AI137" i="9" s="1"/>
  <c r="AJ137" i="9" s="1"/>
  <c r="AK137" i="9" s="1"/>
  <c r="AL137" i="9" s="1"/>
  <c r="E34" i="9"/>
  <c r="J22" i="9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AW22" i="9" s="1"/>
  <c r="AX22" i="9" s="1"/>
  <c r="G123" i="9"/>
  <c r="J19" i="9"/>
  <c r="I26" i="9"/>
  <c r="I28" i="9"/>
  <c r="H25" i="9"/>
  <c r="I27" i="9"/>
  <c r="I29" i="9"/>
  <c r="J17" i="9"/>
  <c r="K23" i="9" s="1"/>
  <c r="K18" i="9"/>
  <c r="L24" i="9" s="1"/>
  <c r="J30" i="9"/>
  <c r="D108" i="9"/>
  <c r="D101" i="9" s="1"/>
  <c r="F105" i="9"/>
  <c r="F110" i="9"/>
  <c r="C109" i="9"/>
  <c r="C97" i="9" s="1"/>
  <c r="C117" i="9" s="1"/>
  <c r="C120" i="9" s="1"/>
  <c r="C121" i="9" s="1"/>
  <c r="E116" i="9"/>
  <c r="F36" i="9"/>
  <c r="F96" i="9" s="1"/>
  <c r="AK93" i="9"/>
  <c r="BL93" i="9" s="1"/>
  <c r="Y68" i="9"/>
  <c r="BK68" i="9" s="1"/>
  <c r="BK47" i="9"/>
  <c r="M81" i="9"/>
  <c r="D112" i="9"/>
  <c r="E112" i="9"/>
  <c r="E99" i="9"/>
  <c r="E98" i="9" s="1"/>
  <c r="AE49" i="9"/>
  <c r="AE70" i="9" s="1"/>
  <c r="F100" i="9"/>
  <c r="F115" i="9"/>
  <c r="F113" i="9"/>
  <c r="F111" i="9"/>
  <c r="AN54" i="9"/>
  <c r="AN75" i="9" s="1"/>
  <c r="V45" i="9"/>
  <c r="V66" i="9" s="1"/>
  <c r="R43" i="9"/>
  <c r="R64" i="9" s="1"/>
  <c r="AE90" i="9"/>
  <c r="AL93" i="9"/>
  <c r="AF50" i="9"/>
  <c r="AG50" i="9" s="1"/>
  <c r="AG71" i="9" s="1"/>
  <c r="T44" i="9"/>
  <c r="T65" i="9" s="1"/>
  <c r="AM53" i="9"/>
  <c r="AM74" i="9" s="1"/>
  <c r="AP55" i="9"/>
  <c r="AP76" i="9" s="1"/>
  <c r="AO95" i="9"/>
  <c r="Z47" i="9"/>
  <c r="Z68" i="9" s="1"/>
  <c r="AJ52" i="9"/>
  <c r="AJ73" i="9" s="1"/>
  <c r="J39" i="9"/>
  <c r="J60" i="9" s="1"/>
  <c r="G85" i="9"/>
  <c r="BJ85" i="9" s="1"/>
  <c r="G93" i="9"/>
  <c r="BJ93" i="9" s="1"/>
  <c r="G92" i="9"/>
  <c r="BJ92" i="9" s="1"/>
  <c r="G91" i="9"/>
  <c r="BJ91" i="9" s="1"/>
  <c r="G79" i="9"/>
  <c r="G84" i="9"/>
  <c r="BJ84" i="9" s="1"/>
  <c r="G83" i="9"/>
  <c r="BJ83" i="9" s="1"/>
  <c r="G86" i="9"/>
  <c r="BJ86" i="9" s="1"/>
  <c r="G90" i="9"/>
  <c r="BJ90" i="9" s="1"/>
  <c r="G89" i="9"/>
  <c r="BJ89" i="9" s="1"/>
  <c r="G88" i="9"/>
  <c r="BJ88" i="9" s="1"/>
  <c r="G82" i="9"/>
  <c r="BJ82" i="9" s="1"/>
  <c r="G87" i="9"/>
  <c r="BJ87" i="9" s="1"/>
  <c r="AB48" i="9"/>
  <c r="AB69" i="9" s="1"/>
  <c r="G94" i="9"/>
  <c r="BJ94" i="9" s="1"/>
  <c r="G81" i="9"/>
  <c r="G80" i="9"/>
  <c r="G95" i="9"/>
  <c r="BJ95" i="9" s="1"/>
  <c r="AN53" i="9"/>
  <c r="AN74" i="9" s="1"/>
  <c r="AH51" i="9"/>
  <c r="AH72" i="9" s="1"/>
  <c r="AG91" i="9"/>
  <c r="O41" i="9"/>
  <c r="O62" i="9" s="1"/>
  <c r="N81" i="9"/>
  <c r="X46" i="9"/>
  <c r="X67" i="9" s="1"/>
  <c r="W86" i="9"/>
  <c r="L40" i="9"/>
  <c r="L61" i="9" s="1"/>
  <c r="K80" i="9"/>
  <c r="P42" i="9"/>
  <c r="P63" i="9" s="1"/>
  <c r="F104" i="9"/>
  <c r="I79" i="9"/>
  <c r="S84" i="9"/>
  <c r="Q83" i="9"/>
  <c r="AI92" i="9"/>
  <c r="F58" i="9"/>
  <c r="F78" i="9"/>
  <c r="AM94" i="9"/>
  <c r="O82" i="9"/>
  <c r="AA88" i="9"/>
  <c r="H38" i="9"/>
  <c r="H59" i="9" s="1"/>
  <c r="G37" i="9"/>
  <c r="E107" i="9"/>
  <c r="E102" i="9"/>
  <c r="H11" i="7"/>
  <c r="H25" i="7"/>
  <c r="G11" i="7"/>
  <c r="G25" i="7"/>
  <c r="N8" i="7"/>
  <c r="G31" i="9" l="1"/>
  <c r="D128" i="9"/>
  <c r="E128" i="9" s="1"/>
  <c r="BJ137" i="9"/>
  <c r="BK137" i="9"/>
  <c r="C124" i="9"/>
  <c r="D139" i="9" s="1"/>
  <c r="BL137" i="9"/>
  <c r="AM137" i="9"/>
  <c r="AN137" i="9" s="1"/>
  <c r="AO137" i="9" s="1"/>
  <c r="AP137" i="9" s="1"/>
  <c r="AQ137" i="9" s="1"/>
  <c r="AR137" i="9" s="1"/>
  <c r="AS137" i="9" s="1"/>
  <c r="AT137" i="9" s="1"/>
  <c r="AU137" i="9" s="1"/>
  <c r="AV137" i="9" s="1"/>
  <c r="AW137" i="9" s="1"/>
  <c r="AX137" i="9" s="1"/>
  <c r="G33" i="9"/>
  <c r="G122" i="9" s="1"/>
  <c r="F33" i="9"/>
  <c r="F122" i="9" s="1"/>
  <c r="G140" i="9" s="1"/>
  <c r="F34" i="9"/>
  <c r="H123" i="9"/>
  <c r="K19" i="9"/>
  <c r="J28" i="9"/>
  <c r="J27" i="9"/>
  <c r="I25" i="9"/>
  <c r="J26" i="9"/>
  <c r="K17" i="9"/>
  <c r="L23" i="9" s="1"/>
  <c r="J29" i="9"/>
  <c r="L18" i="9"/>
  <c r="M24" i="9" s="1"/>
  <c r="K30" i="9"/>
  <c r="G110" i="9"/>
  <c r="G105" i="9"/>
  <c r="F102" i="9"/>
  <c r="F106" i="9"/>
  <c r="F107" i="9" s="1"/>
  <c r="E108" i="9"/>
  <c r="E101" i="9" s="1"/>
  <c r="F116" i="9"/>
  <c r="G36" i="9"/>
  <c r="G96" i="9" s="1"/>
  <c r="AF49" i="9"/>
  <c r="AF70" i="9" s="1"/>
  <c r="AF89" i="9" s="1"/>
  <c r="Y87" i="9"/>
  <c r="BK87" i="9" s="1"/>
  <c r="BJ81" i="9"/>
  <c r="F77" i="9"/>
  <c r="AE89" i="9"/>
  <c r="V85" i="9"/>
  <c r="D109" i="9"/>
  <c r="D97" i="9" s="1"/>
  <c r="E109" i="9"/>
  <c r="F99" i="9"/>
  <c r="G100" i="9"/>
  <c r="G115" i="9"/>
  <c r="G113" i="9"/>
  <c r="G111" i="9"/>
  <c r="S43" i="9"/>
  <c r="S64" i="9" s="1"/>
  <c r="AO54" i="9"/>
  <c r="AO75" i="9" s="1"/>
  <c r="W45" i="9"/>
  <c r="W66" i="9" s="1"/>
  <c r="W85" i="9" s="1"/>
  <c r="AF71" i="9"/>
  <c r="AF90" i="9" s="1"/>
  <c r="U44" i="9"/>
  <c r="U65" i="9" s="1"/>
  <c r="AM93" i="9"/>
  <c r="AC48" i="9"/>
  <c r="AC69" i="9" s="1"/>
  <c r="AQ55" i="9"/>
  <c r="AQ76" i="9" s="1"/>
  <c r="AP95" i="9"/>
  <c r="AK52" i="9"/>
  <c r="K39" i="9"/>
  <c r="K60" i="9" s="1"/>
  <c r="AA47" i="9"/>
  <c r="AA68" i="9" s="1"/>
  <c r="AI51" i="9"/>
  <c r="AI72" i="9" s="1"/>
  <c r="AH91" i="9"/>
  <c r="AO53" i="9"/>
  <c r="AO74" i="9" s="1"/>
  <c r="AN93" i="9"/>
  <c r="AH50" i="9"/>
  <c r="AH71" i="9" s="1"/>
  <c r="AG90" i="9"/>
  <c r="Y46" i="9"/>
  <c r="Q42" i="9"/>
  <c r="Q63" i="9" s="1"/>
  <c r="P82" i="9"/>
  <c r="M40" i="9"/>
  <c r="P41" i="9"/>
  <c r="P62" i="9" s="1"/>
  <c r="O81" i="9"/>
  <c r="G58" i="9"/>
  <c r="G78" i="9"/>
  <c r="AB88" i="9"/>
  <c r="Z87" i="9"/>
  <c r="AN94" i="9"/>
  <c r="AJ92" i="9"/>
  <c r="X86" i="9"/>
  <c r="J79" i="9"/>
  <c r="L80" i="9"/>
  <c r="R83" i="9"/>
  <c r="T84" i="9"/>
  <c r="G104" i="9"/>
  <c r="G106" i="9" s="1"/>
  <c r="I38" i="9"/>
  <c r="I59" i="9" s="1"/>
  <c r="H37" i="9"/>
  <c r="N11" i="7"/>
  <c r="N25" i="7"/>
  <c r="J8" i="7"/>
  <c r="I8" i="7"/>
  <c r="M8" i="7"/>
  <c r="K8" i="7"/>
  <c r="L8" i="7"/>
  <c r="H31" i="9" l="1"/>
  <c r="H140" i="9"/>
  <c r="G34" i="9"/>
  <c r="BM137" i="9"/>
  <c r="F128" i="9"/>
  <c r="G128" i="9" s="1"/>
  <c r="H33" i="9"/>
  <c r="H122" i="9" s="1"/>
  <c r="I123" i="9"/>
  <c r="I140" i="9" s="1"/>
  <c r="L19" i="9"/>
  <c r="C125" i="9"/>
  <c r="K28" i="9"/>
  <c r="K26" i="9"/>
  <c r="J25" i="9"/>
  <c r="K27" i="9"/>
  <c r="K29" i="9"/>
  <c r="L17" i="9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AV17" i="9" s="1"/>
  <c r="AW17" i="9" s="1"/>
  <c r="AX17" i="9" s="1"/>
  <c r="M18" i="9"/>
  <c r="L30" i="9"/>
  <c r="C127" i="9"/>
  <c r="H110" i="9"/>
  <c r="H105" i="9"/>
  <c r="D35" i="9"/>
  <c r="F108" i="9"/>
  <c r="F101" i="9" s="1"/>
  <c r="D117" i="9"/>
  <c r="D120" i="9" s="1"/>
  <c r="D121" i="9" s="1"/>
  <c r="C118" i="9"/>
  <c r="F112" i="9"/>
  <c r="G116" i="9"/>
  <c r="AG49" i="9"/>
  <c r="AG70" i="9" s="1"/>
  <c r="AG89" i="9" s="1"/>
  <c r="AP54" i="9"/>
  <c r="AP75" i="9" s="1"/>
  <c r="H36" i="9"/>
  <c r="H96" i="9" s="1"/>
  <c r="M61" i="9"/>
  <c r="BJ61" i="9" s="1"/>
  <c r="BJ40" i="9"/>
  <c r="AK73" i="9"/>
  <c r="BL73" i="9" s="1"/>
  <c r="BL52" i="9"/>
  <c r="F98" i="9"/>
  <c r="Y67" i="9"/>
  <c r="BK67" i="9" s="1"/>
  <c r="BK46" i="9"/>
  <c r="G99" i="9"/>
  <c r="G98" i="9" s="1"/>
  <c r="G77" i="9"/>
  <c r="H100" i="9"/>
  <c r="H115" i="9"/>
  <c r="H111" i="9"/>
  <c r="H113" i="9"/>
  <c r="T43" i="9"/>
  <c r="T64" i="9" s="1"/>
  <c r="X45" i="9"/>
  <c r="X66" i="9" s="1"/>
  <c r="X85" i="9" s="1"/>
  <c r="AD48" i="9"/>
  <c r="AD69" i="9" s="1"/>
  <c r="V44" i="9"/>
  <c r="V65" i="9" s="1"/>
  <c r="AR55" i="9"/>
  <c r="AR76" i="9" s="1"/>
  <c r="AL52" i="9"/>
  <c r="AL73" i="9" s="1"/>
  <c r="AB47" i="9"/>
  <c r="AB68" i="9" s="1"/>
  <c r="L39" i="9"/>
  <c r="L60" i="9" s="1"/>
  <c r="AP53" i="9"/>
  <c r="AP74" i="9" s="1"/>
  <c r="AO93" i="9"/>
  <c r="AJ51" i="9"/>
  <c r="AJ72" i="9" s="1"/>
  <c r="AI91" i="9"/>
  <c r="N40" i="9"/>
  <c r="N61" i="9" s="1"/>
  <c r="Z46" i="9"/>
  <c r="Z67" i="9" s="1"/>
  <c r="AI50" i="9"/>
  <c r="AI71" i="9" s="1"/>
  <c r="AH90" i="9"/>
  <c r="Q41" i="9"/>
  <c r="Q62" i="9" s="1"/>
  <c r="P81" i="9"/>
  <c r="R42" i="9"/>
  <c r="R63" i="9" s="1"/>
  <c r="Q82" i="9"/>
  <c r="U84" i="9"/>
  <c r="K79" i="9"/>
  <c r="AO94" i="9"/>
  <c r="AC88" i="9"/>
  <c r="H58" i="9"/>
  <c r="H77" i="9" s="1"/>
  <c r="H78" i="9"/>
  <c r="S83" i="9"/>
  <c r="AQ95" i="9"/>
  <c r="AA87" i="9"/>
  <c r="H104" i="9"/>
  <c r="H106" i="9" s="1"/>
  <c r="I37" i="9"/>
  <c r="J38" i="9"/>
  <c r="J59" i="9" s="1"/>
  <c r="G107" i="9"/>
  <c r="G102" i="9"/>
  <c r="I11" i="7"/>
  <c r="I25" i="7"/>
  <c r="L11" i="7"/>
  <c r="L25" i="7"/>
  <c r="J11" i="7"/>
  <c r="J25" i="7"/>
  <c r="M11" i="7"/>
  <c r="M25" i="7"/>
  <c r="K11" i="7"/>
  <c r="K25" i="7"/>
  <c r="I31" i="9" l="1"/>
  <c r="H34" i="9"/>
  <c r="D125" i="9"/>
  <c r="H128" i="9"/>
  <c r="AQ54" i="9"/>
  <c r="AQ75" i="9" s="1"/>
  <c r="I33" i="9"/>
  <c r="I122" i="9" s="1"/>
  <c r="J123" i="9"/>
  <c r="M19" i="9"/>
  <c r="M23" i="9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N18" i="9"/>
  <c r="N24" i="9"/>
  <c r="L27" i="9"/>
  <c r="K25" i="9"/>
  <c r="K123" i="9" s="1"/>
  <c r="L26" i="9"/>
  <c r="L28" i="9"/>
  <c r="D141" i="9"/>
  <c r="D142" i="9" s="1"/>
  <c r="I110" i="9"/>
  <c r="I105" i="9"/>
  <c r="G108" i="9"/>
  <c r="D118" i="9"/>
  <c r="AC47" i="9"/>
  <c r="AC68" i="9" s="1"/>
  <c r="F109" i="9"/>
  <c r="F97" i="9" s="1"/>
  <c r="AH49" i="9"/>
  <c r="AH70" i="9" s="1"/>
  <c r="AH89" i="9" s="1"/>
  <c r="M80" i="9"/>
  <c r="BJ80" i="9" s="1"/>
  <c r="E97" i="9"/>
  <c r="E117" i="9" s="1"/>
  <c r="E120" i="9" s="1"/>
  <c r="E121" i="9" s="1"/>
  <c r="H116" i="9"/>
  <c r="I36" i="9"/>
  <c r="I96" i="9" s="1"/>
  <c r="U43" i="9"/>
  <c r="U64" i="9" s="1"/>
  <c r="AK92" i="9"/>
  <c r="BL92" i="9" s="1"/>
  <c r="Y86" i="9"/>
  <c r="BK86" i="9" s="1"/>
  <c r="H112" i="9"/>
  <c r="H99" i="9"/>
  <c r="H98" i="9" s="1"/>
  <c r="I100" i="9"/>
  <c r="G112" i="9"/>
  <c r="I115" i="9"/>
  <c r="I111" i="9"/>
  <c r="I113" i="9"/>
  <c r="Y45" i="9"/>
  <c r="AE48" i="9"/>
  <c r="AE69" i="9" s="1"/>
  <c r="W44" i="9"/>
  <c r="W65" i="9" s="1"/>
  <c r="AS55" i="9"/>
  <c r="AS76" i="9" s="1"/>
  <c r="AM52" i="9"/>
  <c r="AM73" i="9" s="1"/>
  <c r="M39" i="9"/>
  <c r="AQ53" i="9"/>
  <c r="AQ74" i="9" s="1"/>
  <c r="AP93" i="9"/>
  <c r="AK51" i="9"/>
  <c r="AJ91" i="9"/>
  <c r="AJ50" i="9"/>
  <c r="AJ71" i="9" s="1"/>
  <c r="AI90" i="9"/>
  <c r="AA46" i="9"/>
  <c r="AA67" i="9" s="1"/>
  <c r="Z86" i="9"/>
  <c r="O40" i="9"/>
  <c r="O61" i="9" s="1"/>
  <c r="S42" i="9"/>
  <c r="S63" i="9" s="1"/>
  <c r="R82" i="9"/>
  <c r="R41" i="9"/>
  <c r="R62" i="9" s="1"/>
  <c r="Q81" i="9"/>
  <c r="AB87" i="9"/>
  <c r="AL92" i="9"/>
  <c r="T83" i="9"/>
  <c r="V84" i="9"/>
  <c r="I58" i="9"/>
  <c r="I77" i="9" s="1"/>
  <c r="I78" i="9"/>
  <c r="AR95" i="9"/>
  <c r="N80" i="9"/>
  <c r="AD88" i="9"/>
  <c r="AP94" i="9"/>
  <c r="L79" i="9"/>
  <c r="J37" i="9"/>
  <c r="K38" i="9"/>
  <c r="H107" i="9"/>
  <c r="H102" i="9"/>
  <c r="I104" i="9"/>
  <c r="I106" i="9" s="1"/>
  <c r="J31" i="9" l="1"/>
  <c r="J140" i="9"/>
  <c r="K31" i="9"/>
  <c r="E125" i="9"/>
  <c r="I128" i="9"/>
  <c r="AR54" i="9"/>
  <c r="AR75" i="9" s="1"/>
  <c r="J33" i="9"/>
  <c r="J122" i="9" s="1"/>
  <c r="K140" i="9" s="1"/>
  <c r="I34" i="9"/>
  <c r="AA23" i="9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AV23" i="9" s="1"/>
  <c r="AW23" i="9" s="1"/>
  <c r="AX23" i="9" s="1"/>
  <c r="Z29" i="9"/>
  <c r="N19" i="9"/>
  <c r="O18" i="9"/>
  <c r="P18" i="9" s="1"/>
  <c r="Q18" i="9" s="1"/>
  <c r="R18" i="9" s="1"/>
  <c r="O24" i="9"/>
  <c r="D124" i="9"/>
  <c r="M30" i="9"/>
  <c r="M26" i="9"/>
  <c r="L25" i="9"/>
  <c r="M28" i="9"/>
  <c r="M27" i="9"/>
  <c r="L29" i="9"/>
  <c r="D127" i="9"/>
  <c r="J110" i="9"/>
  <c r="J105" i="9"/>
  <c r="H108" i="9"/>
  <c r="H101" i="9" s="1"/>
  <c r="G101" i="9"/>
  <c r="F117" i="9"/>
  <c r="AD47" i="9"/>
  <c r="AD68" i="9" s="1"/>
  <c r="AI49" i="9"/>
  <c r="AI70" i="9" s="1"/>
  <c r="AI89" i="9" s="1"/>
  <c r="I116" i="9"/>
  <c r="J36" i="9"/>
  <c r="J96" i="9" s="1"/>
  <c r="V43" i="9"/>
  <c r="V64" i="9" s="1"/>
  <c r="M60" i="9"/>
  <c r="BJ60" i="9" s="1"/>
  <c r="BJ39" i="9"/>
  <c r="Y66" i="9"/>
  <c r="BK45" i="9"/>
  <c r="AK72" i="9"/>
  <c r="BL72" i="9" s="1"/>
  <c r="BL51" i="9"/>
  <c r="H109" i="9"/>
  <c r="G109" i="9"/>
  <c r="K59" i="9"/>
  <c r="K37" i="9"/>
  <c r="I99" i="9"/>
  <c r="J100" i="9"/>
  <c r="J115" i="9"/>
  <c r="J113" i="9"/>
  <c r="J111" i="9"/>
  <c r="Z45" i="9"/>
  <c r="Z66" i="9" s="1"/>
  <c r="AF48" i="9"/>
  <c r="AF69" i="9" s="1"/>
  <c r="X44" i="9"/>
  <c r="X65" i="9" s="1"/>
  <c r="AT55" i="9"/>
  <c r="AT76" i="9" s="1"/>
  <c r="AN52" i="9"/>
  <c r="AN73" i="9" s="1"/>
  <c r="N39" i="9"/>
  <c r="N60" i="9" s="1"/>
  <c r="AL51" i="9"/>
  <c r="AL72" i="9" s="1"/>
  <c r="AR53" i="9"/>
  <c r="AR74" i="9" s="1"/>
  <c r="AQ93" i="9"/>
  <c r="S41" i="9"/>
  <c r="S62" i="9" s="1"/>
  <c r="R81" i="9"/>
  <c r="AK50" i="9"/>
  <c r="AJ90" i="9"/>
  <c r="P40" i="9"/>
  <c r="P61" i="9" s="1"/>
  <c r="T42" i="9"/>
  <c r="T63" i="9" s="1"/>
  <c r="S82" i="9"/>
  <c r="AB46" i="9"/>
  <c r="AB67" i="9" s="1"/>
  <c r="AA86" i="9"/>
  <c r="J58" i="9"/>
  <c r="J77" i="9" s="1"/>
  <c r="J78" i="9"/>
  <c r="AQ94" i="9"/>
  <c r="AC87" i="9"/>
  <c r="AE88" i="9"/>
  <c r="O80" i="9"/>
  <c r="AS95" i="9"/>
  <c r="W84" i="9"/>
  <c r="U83" i="9"/>
  <c r="AM92" i="9"/>
  <c r="I107" i="9"/>
  <c r="I102" i="9"/>
  <c r="L38" i="9"/>
  <c r="L59" i="9" s="1"/>
  <c r="J104" i="9"/>
  <c r="J106" i="9" s="1"/>
  <c r="AS54" i="9" l="1"/>
  <c r="AS75" i="9" s="1"/>
  <c r="F120" i="9"/>
  <c r="F121" i="9" s="1"/>
  <c r="J128" i="9"/>
  <c r="K33" i="9"/>
  <c r="K122" i="9" s="1"/>
  <c r="J34" i="9"/>
  <c r="O19" i="9"/>
  <c r="P24" i="9"/>
  <c r="Q24" i="9" s="1"/>
  <c r="R24" i="9" s="1"/>
  <c r="S24" i="9" s="1"/>
  <c r="S18" i="9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E124" i="9"/>
  <c r="N26" i="9"/>
  <c r="M29" i="9"/>
  <c r="L123" i="9"/>
  <c r="N28" i="9"/>
  <c r="N27" i="9"/>
  <c r="M25" i="9"/>
  <c r="N30" i="9"/>
  <c r="K110" i="9"/>
  <c r="K105" i="9"/>
  <c r="E35" i="9"/>
  <c r="AE47" i="9"/>
  <c r="AE68" i="9" s="1"/>
  <c r="I108" i="9"/>
  <c r="I101" i="9" s="1"/>
  <c r="E127" i="9"/>
  <c r="E118" i="9"/>
  <c r="F118" i="9" s="1"/>
  <c r="AJ49" i="9"/>
  <c r="AJ70" i="9" s="1"/>
  <c r="AJ89" i="9" s="1"/>
  <c r="J116" i="9"/>
  <c r="W43" i="9"/>
  <c r="W64" i="9" s="1"/>
  <c r="K36" i="9"/>
  <c r="K96" i="9" s="1"/>
  <c r="M79" i="9"/>
  <c r="BJ79" i="9" s="1"/>
  <c r="Y85" i="9"/>
  <c r="BK85" i="9" s="1"/>
  <c r="BK66" i="9"/>
  <c r="I98" i="9"/>
  <c r="G97" i="9"/>
  <c r="G117" i="9" s="1"/>
  <c r="AK71" i="9"/>
  <c r="BL71" i="9" s="1"/>
  <c r="BL50" i="9"/>
  <c r="Z85" i="9"/>
  <c r="AK91" i="9"/>
  <c r="BL91" i="9" s="1"/>
  <c r="H97" i="9"/>
  <c r="H117" i="9" s="1"/>
  <c r="K100" i="9"/>
  <c r="I112" i="9"/>
  <c r="I109" i="9" s="1"/>
  <c r="J112" i="9"/>
  <c r="J99" i="9"/>
  <c r="J98" i="9" s="1"/>
  <c r="K115" i="9"/>
  <c r="K113" i="9"/>
  <c r="K111" i="9"/>
  <c r="AG48" i="9"/>
  <c r="AG69" i="9" s="1"/>
  <c r="AA45" i="9"/>
  <c r="AA66" i="9" s="1"/>
  <c r="AA85" i="9" s="1"/>
  <c r="Y44" i="9"/>
  <c r="AU55" i="9"/>
  <c r="AU76" i="9" s="1"/>
  <c r="AO52" i="9"/>
  <c r="AO73" i="9" s="1"/>
  <c r="O39" i="9"/>
  <c r="O60" i="9" s="1"/>
  <c r="AS53" i="9"/>
  <c r="AS74" i="9" s="1"/>
  <c r="AR93" i="9"/>
  <c r="AM51" i="9"/>
  <c r="AM72" i="9" s="1"/>
  <c r="AL91" i="9"/>
  <c r="AT54" i="9"/>
  <c r="AT75" i="9" s="1"/>
  <c r="Q40" i="9"/>
  <c r="Q61" i="9" s="1"/>
  <c r="P80" i="9"/>
  <c r="AL50" i="9"/>
  <c r="AL71" i="9" s="1"/>
  <c r="T41" i="9"/>
  <c r="T62" i="9" s="1"/>
  <c r="S81" i="9"/>
  <c r="AC46" i="9"/>
  <c r="AC67" i="9" s="1"/>
  <c r="AB86" i="9"/>
  <c r="U42" i="9"/>
  <c r="U63" i="9" s="1"/>
  <c r="T82" i="9"/>
  <c r="V83" i="9"/>
  <c r="X84" i="9"/>
  <c r="N79" i="9"/>
  <c r="AD87" i="9"/>
  <c r="AR94" i="9"/>
  <c r="K58" i="9"/>
  <c r="K77" i="9" s="1"/>
  <c r="K78" i="9"/>
  <c r="AN92" i="9"/>
  <c r="AT95" i="9"/>
  <c r="AF88" i="9"/>
  <c r="K104" i="9"/>
  <c r="K106" i="9" s="1"/>
  <c r="J107" i="9"/>
  <c r="J102" i="9"/>
  <c r="M38" i="9"/>
  <c r="L37" i="9"/>
  <c r="L31" i="9" l="1"/>
  <c r="L140" i="9"/>
  <c r="F124" i="9"/>
  <c r="K34" i="9"/>
  <c r="G120" i="9"/>
  <c r="K128" i="9"/>
  <c r="T24" i="9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AV24" i="9" s="1"/>
  <c r="AW24" i="9" s="1"/>
  <c r="AX24" i="9" s="1"/>
  <c r="P19" i="9"/>
  <c r="M123" i="9"/>
  <c r="F125" i="9"/>
  <c r="N25" i="9"/>
  <c r="N29" i="9"/>
  <c r="O30" i="9"/>
  <c r="O27" i="9"/>
  <c r="O28" i="9"/>
  <c r="O26" i="9"/>
  <c r="F127" i="9"/>
  <c r="L110" i="9"/>
  <c r="L105" i="9"/>
  <c r="AF47" i="9"/>
  <c r="AF68" i="9" s="1"/>
  <c r="J108" i="9"/>
  <c r="J101" i="9" s="1"/>
  <c r="AK49" i="9"/>
  <c r="BL49" i="9" s="1"/>
  <c r="X43" i="9"/>
  <c r="X64" i="9" s="1"/>
  <c r="K116" i="9"/>
  <c r="L36" i="9"/>
  <c r="L96" i="9" s="1"/>
  <c r="AK90" i="9"/>
  <c r="BL90" i="9" s="1"/>
  <c r="M59" i="9"/>
  <c r="BJ59" i="9" s="1"/>
  <c r="BJ38" i="9"/>
  <c r="Y65" i="9"/>
  <c r="BK65" i="9" s="1"/>
  <c r="BK44" i="9"/>
  <c r="J109" i="9"/>
  <c r="I97" i="9"/>
  <c r="I117" i="9" s="1"/>
  <c r="K112" i="9"/>
  <c r="K99" i="9"/>
  <c r="K98" i="9" s="1"/>
  <c r="L100" i="9"/>
  <c r="AH48" i="9"/>
  <c r="AH69" i="9" s="1"/>
  <c r="L115" i="9"/>
  <c r="L111" i="9"/>
  <c r="L113" i="9"/>
  <c r="Z44" i="9"/>
  <c r="Z65" i="9" s="1"/>
  <c r="AB45" i="9"/>
  <c r="AB66" i="9" s="1"/>
  <c r="AB85" i="9" s="1"/>
  <c r="AP52" i="9"/>
  <c r="AP73" i="9" s="1"/>
  <c r="AV55" i="9"/>
  <c r="AV76" i="9" s="1"/>
  <c r="P39" i="9"/>
  <c r="P60" i="9" s="1"/>
  <c r="AT53" i="9"/>
  <c r="AT74" i="9" s="1"/>
  <c r="AS93" i="9"/>
  <c r="AN51" i="9"/>
  <c r="AN72" i="9" s="1"/>
  <c r="AM91" i="9"/>
  <c r="AD46" i="9"/>
  <c r="AD67" i="9" s="1"/>
  <c r="AC86" i="9"/>
  <c r="U41" i="9"/>
  <c r="U62" i="9" s="1"/>
  <c r="T81" i="9"/>
  <c r="R40" i="9"/>
  <c r="R61" i="9" s="1"/>
  <c r="Q80" i="9"/>
  <c r="V42" i="9"/>
  <c r="V63" i="9" s="1"/>
  <c r="AM50" i="9"/>
  <c r="AM71" i="9" s="1"/>
  <c r="AL90" i="9"/>
  <c r="AU54" i="9"/>
  <c r="AU75" i="9" s="1"/>
  <c r="AE87" i="9"/>
  <c r="U82" i="9"/>
  <c r="AU95" i="9"/>
  <c r="AO92" i="9"/>
  <c r="AS94" i="9"/>
  <c r="O79" i="9"/>
  <c r="AG88" i="9"/>
  <c r="L58" i="9"/>
  <c r="L77" i="9" s="1"/>
  <c r="L78" i="9"/>
  <c r="W83" i="9"/>
  <c r="L104" i="9"/>
  <c r="L106" i="9" s="1"/>
  <c r="K107" i="9"/>
  <c r="K102" i="9"/>
  <c r="M37" i="9"/>
  <c r="N38" i="9"/>
  <c r="N59" i="9" s="1"/>
  <c r="M31" i="9" l="1"/>
  <c r="H120" i="9"/>
  <c r="H121" i="9" s="1"/>
  <c r="H124" i="9" s="1"/>
  <c r="G121" i="9"/>
  <c r="G124" i="9" s="1"/>
  <c r="AK70" i="9"/>
  <c r="BL70" i="9" s="1"/>
  <c r="Q19" i="9"/>
  <c r="P26" i="9"/>
  <c r="P27" i="9"/>
  <c r="O29" i="9"/>
  <c r="L34" i="9"/>
  <c r="L33" i="9"/>
  <c r="L122" i="9" s="1"/>
  <c r="M140" i="9" s="1"/>
  <c r="P28" i="9"/>
  <c r="P30" i="9"/>
  <c r="N123" i="9"/>
  <c r="O25" i="9"/>
  <c r="AG47" i="9"/>
  <c r="AG68" i="9" s="1"/>
  <c r="M110" i="9"/>
  <c r="M105" i="9"/>
  <c r="BJ105" i="9" s="1"/>
  <c r="K108" i="9"/>
  <c r="K101" i="9" s="1"/>
  <c r="AL49" i="9"/>
  <c r="AL70" i="9" s="1"/>
  <c r="AL89" i="9" s="1"/>
  <c r="Y43" i="9"/>
  <c r="Y64" i="9" s="1"/>
  <c r="BK64" i="9" s="1"/>
  <c r="F35" i="9"/>
  <c r="L116" i="9"/>
  <c r="G118" i="9"/>
  <c r="H118" i="9" s="1"/>
  <c r="Y84" i="9"/>
  <c r="BK84" i="9" s="1"/>
  <c r="M36" i="9"/>
  <c r="BJ37" i="9"/>
  <c r="J97" i="9"/>
  <c r="J117" i="9" s="1"/>
  <c r="K109" i="9"/>
  <c r="L112" i="9"/>
  <c r="L99" i="9"/>
  <c r="L98" i="9" s="1"/>
  <c r="AI48" i="9"/>
  <c r="AI69" i="9" s="1"/>
  <c r="M100" i="9"/>
  <c r="BJ5" i="9"/>
  <c r="AC45" i="9"/>
  <c r="AC66" i="9" s="1"/>
  <c r="AC85" i="9" s="1"/>
  <c r="M115" i="9"/>
  <c r="BJ115" i="9" s="1"/>
  <c r="M111" i="9"/>
  <c r="BJ111" i="9" s="1"/>
  <c r="M113" i="9"/>
  <c r="BJ113" i="9" s="1"/>
  <c r="AA44" i="9"/>
  <c r="AA65" i="9" s="1"/>
  <c r="Q39" i="9"/>
  <c r="Q60" i="9" s="1"/>
  <c r="AQ52" i="9"/>
  <c r="AQ73" i="9" s="1"/>
  <c r="AW55" i="9"/>
  <c r="BM55" i="9" s="1"/>
  <c r="AV95" i="9"/>
  <c r="AO51" i="9"/>
  <c r="AO72" i="9" s="1"/>
  <c r="AN91" i="9"/>
  <c r="AU53" i="9"/>
  <c r="AU74" i="9" s="1"/>
  <c r="AT93" i="9"/>
  <c r="AV54" i="9"/>
  <c r="AV75" i="9" s="1"/>
  <c r="V41" i="9"/>
  <c r="V62" i="9" s="1"/>
  <c r="U81" i="9"/>
  <c r="AN50" i="9"/>
  <c r="AN71" i="9" s="1"/>
  <c r="AM90" i="9"/>
  <c r="W42" i="9"/>
  <c r="W63" i="9" s="1"/>
  <c r="V82" i="9"/>
  <c r="S40" i="9"/>
  <c r="S61" i="9" s="1"/>
  <c r="R80" i="9"/>
  <c r="AE46" i="9"/>
  <c r="AE67" i="9" s="1"/>
  <c r="AD86" i="9"/>
  <c r="M58" i="9"/>
  <c r="M78" i="9"/>
  <c r="BJ78" i="9" s="1"/>
  <c r="X83" i="9"/>
  <c r="Z84" i="9"/>
  <c r="AP92" i="9"/>
  <c r="AF87" i="9"/>
  <c r="AH88" i="9"/>
  <c r="P79" i="9"/>
  <c r="AT94" i="9"/>
  <c r="M104" i="9"/>
  <c r="L107" i="9"/>
  <c r="L102" i="9"/>
  <c r="N37" i="9"/>
  <c r="O38" i="9"/>
  <c r="O59" i="9" s="1"/>
  <c r="N31" i="9" l="1"/>
  <c r="N140" i="9"/>
  <c r="I120" i="9"/>
  <c r="I121" i="9" s="1"/>
  <c r="I125" i="9" s="1"/>
  <c r="AK89" i="9"/>
  <c r="BL89" i="9" s="1"/>
  <c r="G127" i="9"/>
  <c r="H127" i="9" s="1"/>
  <c r="G125" i="9"/>
  <c r="H125" i="9"/>
  <c r="AH47" i="9"/>
  <c r="AH68" i="9" s="1"/>
  <c r="O123" i="9"/>
  <c r="R19" i="9"/>
  <c r="Q30" i="9"/>
  <c r="M34" i="9"/>
  <c r="M33" i="9"/>
  <c r="M122" i="9" s="1"/>
  <c r="Q27" i="9"/>
  <c r="Q28" i="9"/>
  <c r="P25" i="9"/>
  <c r="L128" i="9"/>
  <c r="P29" i="9"/>
  <c r="Q26" i="9"/>
  <c r="N110" i="9"/>
  <c r="N105" i="9"/>
  <c r="BJ104" i="9"/>
  <c r="M106" i="9"/>
  <c r="M107" i="9" s="1"/>
  <c r="AD45" i="9"/>
  <c r="AD66" i="9" s="1"/>
  <c r="AD85" i="9" s="1"/>
  <c r="AB44" i="9"/>
  <c r="AB65" i="9" s="1"/>
  <c r="AM49" i="9"/>
  <c r="AM70" i="9" s="1"/>
  <c r="AM89" i="9" s="1"/>
  <c r="BK43" i="9"/>
  <c r="L108" i="9"/>
  <c r="L101" i="9" s="1"/>
  <c r="Z43" i="9"/>
  <c r="Z64" i="9" s="1"/>
  <c r="BJ36" i="9"/>
  <c r="M96" i="9"/>
  <c r="BJ96" i="9" s="1"/>
  <c r="G35" i="9"/>
  <c r="N36" i="9"/>
  <c r="N96" i="9" s="1"/>
  <c r="M77" i="9"/>
  <c r="BJ58" i="9"/>
  <c r="M116" i="9"/>
  <c r="BJ116" i="9" s="1"/>
  <c r="BJ100" i="9"/>
  <c r="I118" i="9"/>
  <c r="AW76" i="9"/>
  <c r="BM76" i="9" s="1"/>
  <c r="AX55" i="9"/>
  <c r="AX76" i="9" s="1"/>
  <c r="AX95" i="9" s="1"/>
  <c r="L109" i="9"/>
  <c r="K97" i="9"/>
  <c r="M99" i="9"/>
  <c r="AJ48" i="9"/>
  <c r="AJ69" i="9" s="1"/>
  <c r="N100" i="9"/>
  <c r="N115" i="9"/>
  <c r="N113" i="9"/>
  <c r="N111" i="9"/>
  <c r="R39" i="9"/>
  <c r="R60" i="9" s="1"/>
  <c r="AR52" i="9"/>
  <c r="AR73" i="9" s="1"/>
  <c r="AV53" i="9"/>
  <c r="AV74" i="9" s="1"/>
  <c r="AU93" i="9"/>
  <c r="AP51" i="9"/>
  <c r="AP72" i="9" s="1"/>
  <c r="AO91" i="9"/>
  <c r="AF46" i="9"/>
  <c r="AF67" i="9" s="1"/>
  <c r="AE86" i="9"/>
  <c r="AO50" i="9"/>
  <c r="AO71" i="9" s="1"/>
  <c r="AN90" i="9"/>
  <c r="W41" i="9"/>
  <c r="W62" i="9" s="1"/>
  <c r="V81" i="9"/>
  <c r="T40" i="9"/>
  <c r="T61" i="9" s="1"/>
  <c r="S80" i="9"/>
  <c r="X42" i="9"/>
  <c r="X63" i="9" s="1"/>
  <c r="W82" i="9"/>
  <c r="AW54" i="9"/>
  <c r="BM54" i="9" s="1"/>
  <c r="AU94" i="9"/>
  <c r="AG87" i="9"/>
  <c r="Y83" i="9"/>
  <c r="BK83" i="9" s="1"/>
  <c r="N58" i="9"/>
  <c r="N78" i="9"/>
  <c r="Q79" i="9"/>
  <c r="AI88" i="9"/>
  <c r="AQ92" i="9"/>
  <c r="AA84" i="9"/>
  <c r="M102" i="9"/>
  <c r="BJ102" i="9" s="1"/>
  <c r="O37" i="9"/>
  <c r="P38" i="9"/>
  <c r="P59" i="9" s="1"/>
  <c r="P58" i="9" s="1"/>
  <c r="P77" i="9" s="1"/>
  <c r="N104" i="9"/>
  <c r="N106" i="9" s="1"/>
  <c r="O31" i="9" l="1"/>
  <c r="I124" i="9"/>
  <c r="J120" i="9"/>
  <c r="J121" i="9" s="1"/>
  <c r="J125" i="9" s="1"/>
  <c r="AI47" i="9"/>
  <c r="AI68" i="9" s="1"/>
  <c r="S19" i="9"/>
  <c r="M128" i="9"/>
  <c r="BJ128" i="9" s="1"/>
  <c r="N34" i="9"/>
  <c r="N33" i="9"/>
  <c r="N122" i="9" s="1"/>
  <c r="O140" i="9" s="1"/>
  <c r="Q29" i="9"/>
  <c r="R28" i="9"/>
  <c r="R27" i="9"/>
  <c r="R26" i="9"/>
  <c r="Q25" i="9"/>
  <c r="P123" i="9"/>
  <c r="BJ122" i="9"/>
  <c r="R30" i="9"/>
  <c r="I127" i="9"/>
  <c r="O110" i="9"/>
  <c r="O105" i="9"/>
  <c r="AW95" i="9"/>
  <c r="BM95" i="9" s="1"/>
  <c r="AA43" i="9"/>
  <c r="AA64" i="9" s="1"/>
  <c r="AN49" i="9"/>
  <c r="AN70" i="9" s="1"/>
  <c r="AN89" i="9" s="1"/>
  <c r="AC44" i="9"/>
  <c r="AC65" i="9" s="1"/>
  <c r="AE45" i="9"/>
  <c r="AE66" i="9" s="1"/>
  <c r="AE85" i="9" s="1"/>
  <c r="BJ106" i="9"/>
  <c r="M108" i="9"/>
  <c r="BJ108" i="9" s="1"/>
  <c r="K117" i="9"/>
  <c r="H35" i="9"/>
  <c r="BJ77" i="9"/>
  <c r="BJ56" i="9" s="1"/>
  <c r="O36" i="9"/>
  <c r="O96" i="9" s="1"/>
  <c r="BJ110" i="9"/>
  <c r="N116" i="9"/>
  <c r="M112" i="9"/>
  <c r="BJ112" i="9" s="1"/>
  <c r="M98" i="9"/>
  <c r="BJ98" i="9" s="1"/>
  <c r="BJ99" i="9"/>
  <c r="BJ57" i="9" s="1"/>
  <c r="N77" i="9"/>
  <c r="J118" i="9"/>
  <c r="AW75" i="9"/>
  <c r="BM75" i="9" s="1"/>
  <c r="AX54" i="9"/>
  <c r="AX75" i="9" s="1"/>
  <c r="AX94" i="9" s="1"/>
  <c r="L97" i="9"/>
  <c r="L117" i="9" s="1"/>
  <c r="AK48" i="9"/>
  <c r="N99" i="9"/>
  <c r="O100" i="9"/>
  <c r="O115" i="9"/>
  <c r="O113" i="9"/>
  <c r="O111" i="9"/>
  <c r="AS52" i="9"/>
  <c r="AS73" i="9" s="1"/>
  <c r="S39" i="9"/>
  <c r="S60" i="9" s="1"/>
  <c r="AW53" i="9"/>
  <c r="BM53" i="9" s="1"/>
  <c r="AV93" i="9"/>
  <c r="AQ51" i="9"/>
  <c r="AQ72" i="9" s="1"/>
  <c r="AP91" i="9"/>
  <c r="AJ47" i="9"/>
  <c r="AJ68" i="9" s="1"/>
  <c r="U40" i="9"/>
  <c r="U61" i="9" s="1"/>
  <c r="Y42" i="9"/>
  <c r="X41" i="9"/>
  <c r="X62" i="9" s="1"/>
  <c r="W81" i="9"/>
  <c r="AP50" i="9"/>
  <c r="AP71" i="9" s="1"/>
  <c r="AO90" i="9"/>
  <c r="AG46" i="9"/>
  <c r="AG67" i="9" s="1"/>
  <c r="AF86" i="9"/>
  <c r="O58" i="9"/>
  <c r="O77" i="9" s="1"/>
  <c r="O78" i="9"/>
  <c r="AR92" i="9"/>
  <c r="AJ88" i="9"/>
  <c r="X82" i="9"/>
  <c r="AB84" i="9"/>
  <c r="R79" i="9"/>
  <c r="T80" i="9"/>
  <c r="Z83" i="9"/>
  <c r="AH87" i="9"/>
  <c r="AV94" i="9"/>
  <c r="N107" i="9"/>
  <c r="N102" i="9"/>
  <c r="O104" i="9"/>
  <c r="O106" i="9" s="1"/>
  <c r="P78" i="9"/>
  <c r="Q38" i="9"/>
  <c r="Q59" i="9" s="1"/>
  <c r="P37" i="9"/>
  <c r="P31" i="9" l="1"/>
  <c r="J124" i="9"/>
  <c r="K120" i="9"/>
  <c r="AB43" i="9"/>
  <c r="AB64" i="9" s="1"/>
  <c r="T19" i="9"/>
  <c r="Q123" i="9"/>
  <c r="R25" i="9"/>
  <c r="S27" i="9"/>
  <c r="R29" i="9"/>
  <c r="S30" i="9"/>
  <c r="O34" i="9"/>
  <c r="O33" i="9"/>
  <c r="O122" i="9" s="1"/>
  <c r="P140" i="9" s="1"/>
  <c r="S26" i="9"/>
  <c r="S28" i="9"/>
  <c r="N128" i="9"/>
  <c r="J127" i="9"/>
  <c r="P110" i="9"/>
  <c r="P105" i="9"/>
  <c r="AD44" i="9"/>
  <c r="AD65" i="9" s="1"/>
  <c r="AO49" i="9"/>
  <c r="AO70" i="9" s="1"/>
  <c r="AO89" i="9" s="1"/>
  <c r="AF45" i="9"/>
  <c r="AF66" i="9" s="1"/>
  <c r="AF85" i="9" s="1"/>
  <c r="M101" i="9"/>
  <c r="BJ101" i="9" s="1"/>
  <c r="N108" i="9"/>
  <c r="N101" i="9" s="1"/>
  <c r="I35" i="9"/>
  <c r="P36" i="9"/>
  <c r="P96" i="9" s="1"/>
  <c r="M109" i="9"/>
  <c r="BJ109" i="9" s="1"/>
  <c r="N112" i="9"/>
  <c r="Y63" i="9"/>
  <c r="BK63" i="9" s="1"/>
  <c r="BK42" i="9"/>
  <c r="BJ107" i="9"/>
  <c r="N98" i="9"/>
  <c r="O116" i="9"/>
  <c r="AK69" i="9"/>
  <c r="BL69" i="9" s="1"/>
  <c r="BL48" i="9"/>
  <c r="K118" i="9"/>
  <c r="AL48" i="9"/>
  <c r="AL69" i="9" s="1"/>
  <c r="AW74" i="9"/>
  <c r="BM74" i="9" s="1"/>
  <c r="AX53" i="9"/>
  <c r="AX74" i="9" s="1"/>
  <c r="AX93" i="9" s="1"/>
  <c r="O112" i="9"/>
  <c r="O99" i="9"/>
  <c r="O98" i="9" s="1"/>
  <c r="P100" i="9"/>
  <c r="P111" i="9"/>
  <c r="P113" i="9"/>
  <c r="AT52" i="9"/>
  <c r="AT73" i="9" s="1"/>
  <c r="P115" i="9"/>
  <c r="T39" i="9"/>
  <c r="T60" i="9" s="1"/>
  <c r="AR51" i="9"/>
  <c r="AR72" i="9" s="1"/>
  <c r="AQ91" i="9"/>
  <c r="AQ50" i="9"/>
  <c r="AQ71" i="9" s="1"/>
  <c r="AP90" i="9"/>
  <c r="AH46" i="9"/>
  <c r="AH67" i="9" s="1"/>
  <c r="AG86" i="9"/>
  <c r="Y41" i="9"/>
  <c r="X81" i="9"/>
  <c r="Z42" i="9"/>
  <c r="Z63" i="9" s="1"/>
  <c r="V40" i="9"/>
  <c r="V61" i="9" s="1"/>
  <c r="U80" i="9"/>
  <c r="AK47" i="9"/>
  <c r="AW94" i="9"/>
  <c r="BM94" i="9" s="1"/>
  <c r="AI87" i="9"/>
  <c r="AA83" i="9"/>
  <c r="S79" i="9"/>
  <c r="AC84" i="9"/>
  <c r="AS92" i="9"/>
  <c r="Q78" i="9"/>
  <c r="O107" i="9"/>
  <c r="O102" i="9"/>
  <c r="P104" i="9"/>
  <c r="P106" i="9" s="1"/>
  <c r="R38" i="9"/>
  <c r="R59" i="9" s="1"/>
  <c r="Q37" i="9"/>
  <c r="AC43" i="9" l="1"/>
  <c r="AC64" i="9" s="1"/>
  <c r="Q31" i="9"/>
  <c r="AP49" i="9"/>
  <c r="AP70" i="9" s="1"/>
  <c r="L120" i="9"/>
  <c r="L121" i="9" s="1"/>
  <c r="L125" i="9" s="1"/>
  <c r="K121" i="9"/>
  <c r="K125" i="9" s="1"/>
  <c r="AE44" i="9"/>
  <c r="AE65" i="9" s="1"/>
  <c r="U19" i="9"/>
  <c r="T30" i="9"/>
  <c r="T26" i="9"/>
  <c r="R123" i="9"/>
  <c r="T28" i="9"/>
  <c r="T27" i="9"/>
  <c r="O128" i="9"/>
  <c r="P33" i="9"/>
  <c r="P122" i="9" s="1"/>
  <c r="Q140" i="9" s="1"/>
  <c r="P34" i="9"/>
  <c r="S29" i="9"/>
  <c r="S25" i="9"/>
  <c r="Q110" i="9"/>
  <c r="Q105" i="9"/>
  <c r="AG45" i="9"/>
  <c r="AG66" i="9" s="1"/>
  <c r="AG85" i="9" s="1"/>
  <c r="O108" i="9"/>
  <c r="J35" i="9"/>
  <c r="AW93" i="9"/>
  <c r="BM93" i="9" s="1"/>
  <c r="Q36" i="9"/>
  <c r="Q96" i="9" s="1"/>
  <c r="M97" i="9"/>
  <c r="M117" i="9" s="1"/>
  <c r="AK88" i="9"/>
  <c r="BL88" i="9" s="1"/>
  <c r="AM48" i="9"/>
  <c r="AM69" i="9" s="1"/>
  <c r="N109" i="9"/>
  <c r="P116" i="9"/>
  <c r="Y82" i="9"/>
  <c r="BK82" i="9" s="1"/>
  <c r="AK68" i="9"/>
  <c r="BL68" i="9" s="1"/>
  <c r="BL47" i="9"/>
  <c r="Y62" i="9"/>
  <c r="BK62" i="9" s="1"/>
  <c r="BK41" i="9"/>
  <c r="L118" i="9"/>
  <c r="O109" i="9"/>
  <c r="P112" i="9"/>
  <c r="P99" i="9"/>
  <c r="P98" i="9" s="1"/>
  <c r="Q100" i="9"/>
  <c r="AU52" i="9"/>
  <c r="AU73" i="9" s="1"/>
  <c r="Q111" i="9"/>
  <c r="Q113" i="9"/>
  <c r="U39" i="9"/>
  <c r="U60" i="9" s="1"/>
  <c r="Q115" i="9"/>
  <c r="AQ49" i="9"/>
  <c r="AQ70" i="9" s="1"/>
  <c r="AP89" i="9"/>
  <c r="AS51" i="9"/>
  <c r="AS72" i="9" s="1"/>
  <c r="AR91" i="9"/>
  <c r="AL47" i="9"/>
  <c r="AL68" i="9" s="1"/>
  <c r="Z41" i="9"/>
  <c r="Z62" i="9" s="1"/>
  <c r="AD43" i="9"/>
  <c r="AD64" i="9" s="1"/>
  <c r="W40" i="9"/>
  <c r="W61" i="9" s="1"/>
  <c r="AA42" i="9"/>
  <c r="AA63" i="9" s="1"/>
  <c r="Z82" i="9"/>
  <c r="AI46" i="9"/>
  <c r="AI67" i="9" s="1"/>
  <c r="AF44" i="9"/>
  <c r="AF65" i="9" s="1"/>
  <c r="AR50" i="9"/>
  <c r="AR71" i="9" s="1"/>
  <c r="AQ90" i="9"/>
  <c r="AT92" i="9"/>
  <c r="T79" i="9"/>
  <c r="AJ87" i="9"/>
  <c r="V80" i="9"/>
  <c r="AD84" i="9"/>
  <c r="AB83" i="9"/>
  <c r="AH86" i="9"/>
  <c r="AL88" i="9"/>
  <c r="R78" i="9"/>
  <c r="Q58" i="9"/>
  <c r="Q77" i="9" s="1"/>
  <c r="Q104" i="9"/>
  <c r="Q106" i="9" s="1"/>
  <c r="S38" i="9"/>
  <c r="S59" i="9" s="1"/>
  <c r="R37" i="9"/>
  <c r="P102" i="9"/>
  <c r="P107" i="9"/>
  <c r="R31" i="9" l="1"/>
  <c r="K127" i="9"/>
  <c r="L127" i="9" s="1"/>
  <c r="K124" i="9"/>
  <c r="L124" i="9"/>
  <c r="M120" i="9"/>
  <c r="M121" i="9" s="1"/>
  <c r="M125" i="9" s="1"/>
  <c r="V19" i="9"/>
  <c r="T25" i="9"/>
  <c r="U27" i="9"/>
  <c r="S123" i="9"/>
  <c r="Q34" i="9"/>
  <c r="Q33" i="9"/>
  <c r="Q122" i="9" s="1"/>
  <c r="R140" i="9" s="1"/>
  <c r="U26" i="9"/>
  <c r="U28" i="9"/>
  <c r="T29" i="9"/>
  <c r="P128" i="9"/>
  <c r="U30" i="9"/>
  <c r="R110" i="9"/>
  <c r="R105" i="9"/>
  <c r="AH45" i="9"/>
  <c r="AH66" i="9" s="1"/>
  <c r="AH85" i="9" s="1"/>
  <c r="O101" i="9"/>
  <c r="P108" i="9"/>
  <c r="BJ140" i="9"/>
  <c r="K35" i="9"/>
  <c r="BJ117" i="9"/>
  <c r="BJ97" i="9"/>
  <c r="AN48" i="9"/>
  <c r="AN69" i="9" s="1"/>
  <c r="R36" i="9"/>
  <c r="R96" i="9" s="1"/>
  <c r="Q116" i="9"/>
  <c r="N97" i="9"/>
  <c r="N117" i="9" s="1"/>
  <c r="Y81" i="9"/>
  <c r="BK81" i="9" s="1"/>
  <c r="AV52" i="9"/>
  <c r="AV73" i="9" s="1"/>
  <c r="O97" i="9"/>
  <c r="O117" i="9" s="1"/>
  <c r="P109" i="9"/>
  <c r="Q99" i="9"/>
  <c r="R100" i="9"/>
  <c r="R113" i="9"/>
  <c r="R111" i="9"/>
  <c r="V39" i="9"/>
  <c r="V60" i="9" s="1"/>
  <c r="R115" i="9"/>
  <c r="AT51" i="9"/>
  <c r="AT72" i="9" s="1"/>
  <c r="AS91" i="9"/>
  <c r="AR49" i="9"/>
  <c r="AR70" i="9" s="1"/>
  <c r="AQ89" i="9"/>
  <c r="AS50" i="9"/>
  <c r="AS71" i="9" s="1"/>
  <c r="AR90" i="9"/>
  <c r="AG44" i="9"/>
  <c r="AG65" i="9" s="1"/>
  <c r="AB42" i="9"/>
  <c r="AB63" i="9" s="1"/>
  <c r="AA82" i="9"/>
  <c r="AE43" i="9"/>
  <c r="AE64" i="9" s="1"/>
  <c r="AJ46" i="9"/>
  <c r="AJ67" i="9" s="1"/>
  <c r="AI86" i="9"/>
  <c r="X40" i="9"/>
  <c r="X61" i="9" s="1"/>
  <c r="W80" i="9"/>
  <c r="AA41" i="9"/>
  <c r="AA62" i="9" s="1"/>
  <c r="Z81" i="9"/>
  <c r="AM47" i="9"/>
  <c r="AM68" i="9" s="1"/>
  <c r="AM88" i="9"/>
  <c r="AC83" i="9"/>
  <c r="AK87" i="9"/>
  <c r="BL87" i="9" s="1"/>
  <c r="AE84" i="9"/>
  <c r="U79" i="9"/>
  <c r="AU92" i="9"/>
  <c r="S78" i="9"/>
  <c r="R58" i="9"/>
  <c r="R77" i="9" s="1"/>
  <c r="R104" i="9"/>
  <c r="R106" i="9" s="1"/>
  <c r="Q107" i="9"/>
  <c r="Q102" i="9"/>
  <c r="S37" i="9"/>
  <c r="T38" i="9"/>
  <c r="T59" i="9" s="1"/>
  <c r="S31" i="9" l="1"/>
  <c r="BJ121" i="9"/>
  <c r="N120" i="9"/>
  <c r="W19" i="9"/>
  <c r="M124" i="9"/>
  <c r="U29" i="9"/>
  <c r="R33" i="9"/>
  <c r="R122" i="9" s="1"/>
  <c r="S140" i="9" s="1"/>
  <c r="R34" i="9"/>
  <c r="T123" i="9"/>
  <c r="V30" i="9"/>
  <c r="V27" i="9"/>
  <c r="Q128" i="9"/>
  <c r="V28" i="9"/>
  <c r="V26" i="9"/>
  <c r="U25" i="9"/>
  <c r="AI45" i="9"/>
  <c r="AI66" i="9" s="1"/>
  <c r="AI85" i="9" s="1"/>
  <c r="S110" i="9"/>
  <c r="S105" i="9"/>
  <c r="AO48" i="9"/>
  <c r="AO69" i="9" s="1"/>
  <c r="P101" i="9"/>
  <c r="P97" i="9" s="1"/>
  <c r="P117" i="9" s="1"/>
  <c r="Q108" i="9"/>
  <c r="L35" i="9"/>
  <c r="R116" i="9"/>
  <c r="M118" i="9"/>
  <c r="BJ118" i="9" s="1"/>
  <c r="M127" i="9"/>
  <c r="S36" i="9"/>
  <c r="S96" i="9" s="1"/>
  <c r="Q98" i="9"/>
  <c r="W39" i="9"/>
  <c r="W60" i="9" s="1"/>
  <c r="AW52" i="9"/>
  <c r="BM52" i="9" s="1"/>
  <c r="Q112" i="9"/>
  <c r="R112" i="9"/>
  <c r="R99" i="9"/>
  <c r="R98" i="9" s="1"/>
  <c r="S100" i="9"/>
  <c r="S113" i="9"/>
  <c r="S111" i="9"/>
  <c r="S115" i="9"/>
  <c r="AS49" i="9"/>
  <c r="AS70" i="9" s="1"/>
  <c r="AR89" i="9"/>
  <c r="AU51" i="9"/>
  <c r="AU72" i="9" s="1"/>
  <c r="AT91" i="9"/>
  <c r="AN47" i="9"/>
  <c r="AN68" i="9" s="1"/>
  <c r="AK46" i="9"/>
  <c r="AJ86" i="9"/>
  <c r="AJ45" i="9"/>
  <c r="AJ66" i="9" s="1"/>
  <c r="AH44" i="9"/>
  <c r="AH65" i="9" s="1"/>
  <c r="AB41" i="9"/>
  <c r="AB62" i="9" s="1"/>
  <c r="AA81" i="9"/>
  <c r="Y40" i="9"/>
  <c r="X80" i="9"/>
  <c r="AF43" i="9"/>
  <c r="AF64" i="9" s="1"/>
  <c r="AC42" i="9"/>
  <c r="AC63" i="9" s="1"/>
  <c r="AB82" i="9"/>
  <c r="AT50" i="9"/>
  <c r="AT71" i="9" s="1"/>
  <c r="AS90" i="9"/>
  <c r="AV92" i="9"/>
  <c r="AF84" i="9"/>
  <c r="AL87" i="9"/>
  <c r="AN88" i="9"/>
  <c r="V79" i="9"/>
  <c r="AD83" i="9"/>
  <c r="T78" i="9"/>
  <c r="S58" i="9"/>
  <c r="S77" i="9" s="1"/>
  <c r="T37" i="9"/>
  <c r="U38" i="9"/>
  <c r="U59" i="9" s="1"/>
  <c r="R107" i="9"/>
  <c r="R102" i="9"/>
  <c r="S104" i="9"/>
  <c r="S106" i="9" s="1"/>
  <c r="T31" i="9" l="1"/>
  <c r="O120" i="9"/>
  <c r="O121" i="9" s="1"/>
  <c r="O125" i="9" s="1"/>
  <c r="N121" i="9"/>
  <c r="N127" i="9" s="1"/>
  <c r="X19" i="9"/>
  <c r="R128" i="9"/>
  <c r="U123" i="9"/>
  <c r="W28" i="9"/>
  <c r="S33" i="9"/>
  <c r="S122" i="9" s="1"/>
  <c r="T140" i="9" s="1"/>
  <c r="S34" i="9"/>
  <c r="W30" i="9"/>
  <c r="W27" i="9"/>
  <c r="V25" i="9"/>
  <c r="W26" i="9"/>
  <c r="V29" i="9"/>
  <c r="AP48" i="9"/>
  <c r="AP69" i="9" s="1"/>
  <c r="BJ127" i="9"/>
  <c r="T110" i="9"/>
  <c r="T105" i="9"/>
  <c r="Q101" i="9"/>
  <c r="R108" i="9"/>
  <c r="R101" i="9" s="1"/>
  <c r="M35" i="9"/>
  <c r="S116" i="9"/>
  <c r="N118" i="9"/>
  <c r="O118" i="9" s="1"/>
  <c r="T36" i="9"/>
  <c r="T96" i="9" s="1"/>
  <c r="Q109" i="9"/>
  <c r="AK67" i="9"/>
  <c r="BL67" i="9" s="1"/>
  <c r="BL46" i="9"/>
  <c r="Y61" i="9"/>
  <c r="BK61" i="9" s="1"/>
  <c r="BK40" i="9"/>
  <c r="X39" i="9"/>
  <c r="X60" i="9" s="1"/>
  <c r="AW73" i="9"/>
  <c r="AX52" i="9"/>
  <c r="AX73" i="9" s="1"/>
  <c r="AX92" i="9" s="1"/>
  <c r="R109" i="9"/>
  <c r="S99" i="9"/>
  <c r="T100" i="9"/>
  <c r="T111" i="9"/>
  <c r="T113" i="9"/>
  <c r="T115" i="9"/>
  <c r="AV51" i="9"/>
  <c r="AV72" i="9" s="1"/>
  <c r="AU91" i="9"/>
  <c r="AT49" i="9"/>
  <c r="AT70" i="9" s="1"/>
  <c r="AS89" i="9"/>
  <c r="AU50" i="9"/>
  <c r="AU71" i="9" s="1"/>
  <c r="AT90" i="9"/>
  <c r="AG43" i="9"/>
  <c r="AG64" i="9" s="1"/>
  <c r="Z40" i="9"/>
  <c r="Z61" i="9" s="1"/>
  <c r="AI44" i="9"/>
  <c r="AI65" i="9" s="1"/>
  <c r="AK45" i="9"/>
  <c r="AJ85" i="9"/>
  <c r="AD42" i="9"/>
  <c r="AD63" i="9" s="1"/>
  <c r="AC82" i="9"/>
  <c r="AQ48" i="9"/>
  <c r="AQ69" i="9" s="1"/>
  <c r="AC41" i="9"/>
  <c r="AC62" i="9" s="1"/>
  <c r="AB81" i="9"/>
  <c r="AL46" i="9"/>
  <c r="AL67" i="9" s="1"/>
  <c r="AO47" i="9"/>
  <c r="AO68" i="9" s="1"/>
  <c r="W79" i="9"/>
  <c r="AE83" i="9"/>
  <c r="AO88" i="9"/>
  <c r="AM87" i="9"/>
  <c r="AG84" i="9"/>
  <c r="U78" i="9"/>
  <c r="T58" i="9"/>
  <c r="T77" i="9" s="1"/>
  <c r="S102" i="9"/>
  <c r="S107" i="9"/>
  <c r="V38" i="9"/>
  <c r="V59" i="9" s="1"/>
  <c r="U37" i="9"/>
  <c r="T104" i="9"/>
  <c r="T106" i="9" s="1"/>
  <c r="U31" i="9" l="1"/>
  <c r="P120" i="9"/>
  <c r="P121" i="9" s="1"/>
  <c r="P125" i="9" s="1"/>
  <c r="O124" i="9"/>
  <c r="N124" i="9"/>
  <c r="N125" i="9"/>
  <c r="Y19" i="9"/>
  <c r="V123" i="9"/>
  <c r="X30" i="9"/>
  <c r="T34" i="9"/>
  <c r="T33" i="9"/>
  <c r="T122" i="9" s="1"/>
  <c r="U140" i="9" s="1"/>
  <c r="W29" i="9"/>
  <c r="W25" i="9"/>
  <c r="S128" i="9"/>
  <c r="X26" i="9"/>
  <c r="X27" i="9"/>
  <c r="X28" i="9"/>
  <c r="O127" i="9"/>
  <c r="U110" i="9"/>
  <c r="U105" i="9"/>
  <c r="Q97" i="9"/>
  <c r="Q117" i="9" s="1"/>
  <c r="N35" i="9"/>
  <c r="S108" i="9"/>
  <c r="S101" i="9" s="1"/>
  <c r="T116" i="9"/>
  <c r="U36" i="9"/>
  <c r="U96" i="9" s="1"/>
  <c r="Y80" i="9"/>
  <c r="BK80" i="9" s="1"/>
  <c r="S98" i="9"/>
  <c r="R97" i="9"/>
  <c r="R117" i="9" s="1"/>
  <c r="AW92" i="9"/>
  <c r="BM92" i="9" s="1"/>
  <c r="BM73" i="9"/>
  <c r="AK86" i="9"/>
  <c r="BL86" i="9" s="1"/>
  <c r="AK66" i="9"/>
  <c r="BL66" i="9" s="1"/>
  <c r="BL45" i="9"/>
  <c r="Y39" i="9"/>
  <c r="P118" i="9"/>
  <c r="S112" i="9"/>
  <c r="S109" i="9" s="1"/>
  <c r="T112" i="9"/>
  <c r="T99" i="9"/>
  <c r="T98" i="9" s="1"/>
  <c r="U100" i="9"/>
  <c r="U111" i="9"/>
  <c r="U113" i="9"/>
  <c r="U115" i="9"/>
  <c r="AU49" i="9"/>
  <c r="AU70" i="9" s="1"/>
  <c r="AT89" i="9"/>
  <c r="AW51" i="9"/>
  <c r="BM51" i="9" s="1"/>
  <c r="AV91" i="9"/>
  <c r="AM46" i="9"/>
  <c r="AM67" i="9" s="1"/>
  <c r="AL86" i="9"/>
  <c r="AR48" i="9"/>
  <c r="AR69" i="9" s="1"/>
  <c r="AJ44" i="9"/>
  <c r="AJ65" i="9" s="1"/>
  <c r="AH43" i="9"/>
  <c r="AH64" i="9" s="1"/>
  <c r="AP47" i="9"/>
  <c r="AP68" i="9" s="1"/>
  <c r="AD41" i="9"/>
  <c r="AD62" i="9" s="1"/>
  <c r="AC81" i="9"/>
  <c r="AE42" i="9"/>
  <c r="AE63" i="9" s="1"/>
  <c r="AD82" i="9"/>
  <c r="AL45" i="9"/>
  <c r="AL66" i="9" s="1"/>
  <c r="AA40" i="9"/>
  <c r="AA61" i="9" s="1"/>
  <c r="Z80" i="9"/>
  <c r="AV50" i="9"/>
  <c r="AV71" i="9" s="1"/>
  <c r="AU90" i="9"/>
  <c r="AN87" i="9"/>
  <c r="AF83" i="9"/>
  <c r="X79" i="9"/>
  <c r="AH84" i="9"/>
  <c r="AP88" i="9"/>
  <c r="V78" i="9"/>
  <c r="U58" i="9"/>
  <c r="U77" i="9" s="1"/>
  <c r="T102" i="9"/>
  <c r="T107" i="9"/>
  <c r="U104" i="9"/>
  <c r="U106" i="9" s="1"/>
  <c r="W38" i="9"/>
  <c r="W59" i="9" s="1"/>
  <c r="V37" i="9"/>
  <c r="V31" i="9" l="1"/>
  <c r="P124" i="9"/>
  <c r="Q120" i="9"/>
  <c r="Z19" i="9"/>
  <c r="X25" i="9"/>
  <c r="T128" i="9"/>
  <c r="X29" i="9"/>
  <c r="Y28" i="9"/>
  <c r="Y26" i="9"/>
  <c r="Y27" i="9"/>
  <c r="W123" i="9"/>
  <c r="U34" i="9"/>
  <c r="U33" i="9"/>
  <c r="U122" i="9" s="1"/>
  <c r="V140" i="9" s="1"/>
  <c r="Y30" i="9"/>
  <c r="P127" i="9"/>
  <c r="V110" i="9"/>
  <c r="V105" i="9"/>
  <c r="O35" i="9"/>
  <c r="T108" i="9"/>
  <c r="T101" i="9" s="1"/>
  <c r="U116" i="9"/>
  <c r="V36" i="9"/>
  <c r="V96" i="9" s="1"/>
  <c r="AK85" i="9"/>
  <c r="BL85" i="9" s="1"/>
  <c r="Y60" i="9"/>
  <c r="BK60" i="9" s="1"/>
  <c r="BK39" i="9"/>
  <c r="Z39" i="9"/>
  <c r="Z60" i="9" s="1"/>
  <c r="Q118" i="9"/>
  <c r="AW72" i="9"/>
  <c r="AX51" i="9"/>
  <c r="AX72" i="9" s="1"/>
  <c r="AX91" i="9" s="1"/>
  <c r="T109" i="9"/>
  <c r="S97" i="9"/>
  <c r="S117" i="9" s="1"/>
  <c r="U99" i="9"/>
  <c r="U98" i="9" s="1"/>
  <c r="V100" i="9"/>
  <c r="V113" i="9"/>
  <c r="V111" i="9"/>
  <c r="V115" i="9"/>
  <c r="AV49" i="9"/>
  <c r="AV70" i="9" s="1"/>
  <c r="AU89" i="9"/>
  <c r="AB40" i="9"/>
  <c r="AB61" i="9" s="1"/>
  <c r="AF42" i="9"/>
  <c r="AF63" i="9" s="1"/>
  <c r="AE82" i="9"/>
  <c r="AQ47" i="9"/>
  <c r="AQ68" i="9" s="1"/>
  <c r="AK44" i="9"/>
  <c r="AS48" i="9"/>
  <c r="AS69" i="9" s="1"/>
  <c r="AW50" i="9"/>
  <c r="BM50" i="9" s="1"/>
  <c r="AV90" i="9"/>
  <c r="AM45" i="9"/>
  <c r="AM66" i="9" s="1"/>
  <c r="AL85" i="9"/>
  <c r="AE41" i="9"/>
  <c r="AE62" i="9" s="1"/>
  <c r="AD81" i="9"/>
  <c r="AI43" i="9"/>
  <c r="AI64" i="9" s="1"/>
  <c r="AN46" i="9"/>
  <c r="AN67" i="9" s="1"/>
  <c r="AM86" i="9"/>
  <c r="AQ88" i="9"/>
  <c r="AA80" i="9"/>
  <c r="AI84" i="9"/>
  <c r="AG83" i="9"/>
  <c r="AO87" i="9"/>
  <c r="W78" i="9"/>
  <c r="V58" i="9"/>
  <c r="V77" i="9" s="1"/>
  <c r="V104" i="9"/>
  <c r="V106" i="9" s="1"/>
  <c r="X38" i="9"/>
  <c r="X59" i="9" s="1"/>
  <c r="W37" i="9"/>
  <c r="U107" i="9"/>
  <c r="U102" i="9"/>
  <c r="W31" i="9" l="1"/>
  <c r="R120" i="9"/>
  <c r="Q121" i="9"/>
  <c r="Q124" i="9" s="1"/>
  <c r="AA19" i="9"/>
  <c r="X123" i="9"/>
  <c r="Z26" i="9"/>
  <c r="Y29" i="9"/>
  <c r="Z30" i="9"/>
  <c r="U128" i="9"/>
  <c r="V34" i="9"/>
  <c r="V33" i="9"/>
  <c r="V122" i="9" s="1"/>
  <c r="W140" i="9" s="1"/>
  <c r="Z27" i="9"/>
  <c r="Z28" i="9"/>
  <c r="Y25" i="9"/>
  <c r="W110" i="9"/>
  <c r="W105" i="9"/>
  <c r="P35" i="9"/>
  <c r="U108" i="9"/>
  <c r="U101" i="9" s="1"/>
  <c r="V116" i="9"/>
  <c r="W36" i="9"/>
  <c r="W96" i="9" s="1"/>
  <c r="Y79" i="9"/>
  <c r="BK79" i="9" s="1"/>
  <c r="AA39" i="9"/>
  <c r="AA60" i="9" s="1"/>
  <c r="AW91" i="9"/>
  <c r="BM91" i="9" s="1"/>
  <c r="BM72" i="9"/>
  <c r="AK65" i="9"/>
  <c r="BL65" i="9" s="1"/>
  <c r="BL44" i="9"/>
  <c r="R118" i="9"/>
  <c r="AW71" i="9"/>
  <c r="AX50" i="9"/>
  <c r="AX71" i="9" s="1"/>
  <c r="AX90" i="9" s="1"/>
  <c r="T97" i="9"/>
  <c r="T117" i="9" s="1"/>
  <c r="U112" i="9"/>
  <c r="U109" i="9" s="1"/>
  <c r="V99" i="9"/>
  <c r="V98" i="9" s="1"/>
  <c r="W100" i="9"/>
  <c r="W113" i="9"/>
  <c r="W111" i="9"/>
  <c r="W115" i="9"/>
  <c r="AW49" i="9"/>
  <c r="BM49" i="9" s="1"/>
  <c r="AV89" i="9"/>
  <c r="AF41" i="9"/>
  <c r="AF62" i="9" s="1"/>
  <c r="AE81" i="9"/>
  <c r="AL44" i="9"/>
  <c r="AL65" i="9" s="1"/>
  <c r="AG42" i="9"/>
  <c r="AG63" i="9" s="1"/>
  <c r="AF82" i="9"/>
  <c r="AO46" i="9"/>
  <c r="AO67" i="9" s="1"/>
  <c r="AN86" i="9"/>
  <c r="AJ43" i="9"/>
  <c r="AJ64" i="9" s="1"/>
  <c r="AN45" i="9"/>
  <c r="AN66" i="9" s="1"/>
  <c r="AM85" i="9"/>
  <c r="AT48" i="9"/>
  <c r="AT69" i="9" s="1"/>
  <c r="AR47" i="9"/>
  <c r="AR68" i="9" s="1"/>
  <c r="AC40" i="9"/>
  <c r="AC61" i="9" s="1"/>
  <c r="AB80" i="9"/>
  <c r="AH83" i="9"/>
  <c r="AR88" i="9"/>
  <c r="AP87" i="9"/>
  <c r="Z79" i="9"/>
  <c r="AJ84" i="9"/>
  <c r="X78" i="9"/>
  <c r="W58" i="9"/>
  <c r="W77" i="9" s="1"/>
  <c r="W104" i="9"/>
  <c r="W106" i="9" s="1"/>
  <c r="X37" i="9"/>
  <c r="Y38" i="9"/>
  <c r="V107" i="9"/>
  <c r="V102" i="9"/>
  <c r="X31" i="9" l="1"/>
  <c r="R121" i="9"/>
  <c r="S121" i="9" s="1"/>
  <c r="S120" i="9"/>
  <c r="T120" i="9" s="1"/>
  <c r="Q127" i="9"/>
  <c r="Q125" i="9"/>
  <c r="AB19" i="9"/>
  <c r="Y123" i="9"/>
  <c r="V128" i="9"/>
  <c r="AA27" i="9"/>
  <c r="Z25" i="9"/>
  <c r="W33" i="9"/>
  <c r="W122" i="9" s="1"/>
  <c r="X140" i="9" s="1"/>
  <c r="W34" i="9"/>
  <c r="AA28" i="9"/>
  <c r="AA30" i="9"/>
  <c r="AA26" i="9"/>
  <c r="X110" i="9"/>
  <c r="X105" i="9"/>
  <c r="Q35" i="9"/>
  <c r="V108" i="9"/>
  <c r="V101" i="9" s="1"/>
  <c r="R35" i="9"/>
  <c r="W116" i="9"/>
  <c r="X36" i="9"/>
  <c r="X96" i="9" s="1"/>
  <c r="AB39" i="9"/>
  <c r="AB60" i="9" s="1"/>
  <c r="AW90" i="9"/>
  <c r="BM90" i="9" s="1"/>
  <c r="BM71" i="9"/>
  <c r="Y59" i="9"/>
  <c r="BK59" i="9" s="1"/>
  <c r="BK38" i="9"/>
  <c r="S118" i="9"/>
  <c r="AW70" i="9"/>
  <c r="AX49" i="9"/>
  <c r="AX70" i="9" s="1"/>
  <c r="AX89" i="9" s="1"/>
  <c r="U97" i="9"/>
  <c r="U117" i="9" s="1"/>
  <c r="V112" i="9"/>
  <c r="V109" i="9" s="1"/>
  <c r="W112" i="9"/>
  <c r="W99" i="9"/>
  <c r="W98" i="9" s="1"/>
  <c r="X100" i="9"/>
  <c r="X111" i="9"/>
  <c r="X113" i="9"/>
  <c r="X115" i="9"/>
  <c r="AS47" i="9"/>
  <c r="AS68" i="9" s="1"/>
  <c r="AO45" i="9"/>
  <c r="AO66" i="9" s="1"/>
  <c r="AN85" i="9"/>
  <c r="AP46" i="9"/>
  <c r="AP67" i="9" s="1"/>
  <c r="AO86" i="9"/>
  <c r="AM44" i="9"/>
  <c r="AM65" i="9" s="1"/>
  <c r="AG41" i="9"/>
  <c r="AG62" i="9" s="1"/>
  <c r="AF81" i="9"/>
  <c r="AD40" i="9"/>
  <c r="AD61" i="9" s="1"/>
  <c r="AC80" i="9"/>
  <c r="AU48" i="9"/>
  <c r="AU69" i="9" s="1"/>
  <c r="AK43" i="9"/>
  <c r="AH42" i="9"/>
  <c r="AH63" i="9" s="1"/>
  <c r="AG82" i="9"/>
  <c r="AK84" i="9"/>
  <c r="BL84" i="9" s="1"/>
  <c r="AA79" i="9"/>
  <c r="AS88" i="9"/>
  <c r="AQ87" i="9"/>
  <c r="AI83" i="9"/>
  <c r="X58" i="9"/>
  <c r="X77" i="9" s="1"/>
  <c r="Y37" i="9"/>
  <c r="Z38" i="9"/>
  <c r="Z59" i="9" s="1"/>
  <c r="W107" i="9"/>
  <c r="W102" i="9"/>
  <c r="X104" i="9"/>
  <c r="X106" i="9" s="1"/>
  <c r="Y31" i="9" l="1"/>
  <c r="R125" i="9"/>
  <c r="R124" i="9"/>
  <c r="R127" i="9"/>
  <c r="T121" i="9"/>
  <c r="T124" i="9" s="1"/>
  <c r="U120" i="9"/>
  <c r="AC19" i="9"/>
  <c r="W128" i="9"/>
  <c r="Z123" i="9"/>
  <c r="AA25" i="9"/>
  <c r="AA29" i="9"/>
  <c r="X33" i="9"/>
  <c r="X122" i="9" s="1"/>
  <c r="Y140" i="9" s="1"/>
  <c r="X34" i="9"/>
  <c r="AB30" i="9"/>
  <c r="AB26" i="9"/>
  <c r="AB28" i="9"/>
  <c r="AB27" i="9"/>
  <c r="Y110" i="9"/>
  <c r="Y105" i="9"/>
  <c r="BK105" i="9" s="1"/>
  <c r="W108" i="9"/>
  <c r="W101" i="9" s="1"/>
  <c r="S35" i="9"/>
  <c r="AC39" i="9"/>
  <c r="AC60" i="9" s="1"/>
  <c r="X116" i="9"/>
  <c r="AK64" i="9"/>
  <c r="BL64" i="9" s="1"/>
  <c r="BL43" i="9"/>
  <c r="Y36" i="9"/>
  <c r="BK37" i="9"/>
  <c r="AW89" i="9"/>
  <c r="BM89" i="9" s="1"/>
  <c r="BM70" i="9"/>
  <c r="Y78" i="9"/>
  <c r="BK78" i="9" s="1"/>
  <c r="T118" i="9"/>
  <c r="W109" i="9"/>
  <c r="Y104" i="9"/>
  <c r="Y106" i="9" s="1"/>
  <c r="V97" i="9"/>
  <c r="V117" i="9" s="1"/>
  <c r="X99" i="9"/>
  <c r="X98" i="9" s="1"/>
  <c r="Y100" i="9"/>
  <c r="BK5" i="9"/>
  <c r="Y111" i="9"/>
  <c r="BK111" i="9" s="1"/>
  <c r="Y113" i="9"/>
  <c r="BK113" i="9" s="1"/>
  <c r="Y115" i="9"/>
  <c r="BK115" i="9" s="1"/>
  <c r="AL43" i="9"/>
  <c r="AL64" i="9" s="1"/>
  <c r="AE40" i="9"/>
  <c r="AE61" i="9" s="1"/>
  <c r="AD80" i="9"/>
  <c r="AN44" i="9"/>
  <c r="AN65" i="9" s="1"/>
  <c r="AP45" i="9"/>
  <c r="AP66" i="9" s="1"/>
  <c r="AO85" i="9"/>
  <c r="AI42" i="9"/>
  <c r="AI63" i="9" s="1"/>
  <c r="AH82" i="9"/>
  <c r="AV48" i="9"/>
  <c r="AV69" i="9" s="1"/>
  <c r="AH41" i="9"/>
  <c r="AH62" i="9" s="1"/>
  <c r="AG81" i="9"/>
  <c r="AQ46" i="9"/>
  <c r="AQ67" i="9" s="1"/>
  <c r="AP86" i="9"/>
  <c r="AT47" i="9"/>
  <c r="AT68" i="9" s="1"/>
  <c r="AR87" i="9"/>
  <c r="AB79" i="9"/>
  <c r="AL84" i="9"/>
  <c r="AJ83" i="9"/>
  <c r="AT88" i="9"/>
  <c r="Z78" i="9"/>
  <c r="Y58" i="9"/>
  <c r="BK58" i="9" s="1"/>
  <c r="X107" i="9"/>
  <c r="X102" i="9"/>
  <c r="AA38" i="9"/>
  <c r="AA59" i="9" s="1"/>
  <c r="Z37" i="9"/>
  <c r="Z31" i="9" l="1"/>
  <c r="S127" i="9"/>
  <c r="T127" i="9" s="1"/>
  <c r="U121" i="9"/>
  <c r="U125" i="9" s="1"/>
  <c r="T125" i="9"/>
  <c r="S124" i="9"/>
  <c r="S125" i="9"/>
  <c r="V120" i="9"/>
  <c r="AD19" i="9"/>
  <c r="X128" i="9"/>
  <c r="AC26" i="9"/>
  <c r="AB29" i="9"/>
  <c r="AA123" i="9"/>
  <c r="AC27" i="9"/>
  <c r="AC28" i="9"/>
  <c r="AC30" i="9"/>
  <c r="Y33" i="9"/>
  <c r="Y122" i="9" s="1"/>
  <c r="Z140" i="9" s="1"/>
  <c r="Y34" i="9"/>
  <c r="AB25" i="9"/>
  <c r="Z110" i="9"/>
  <c r="Z105" i="9"/>
  <c r="X108" i="9"/>
  <c r="BK36" i="9"/>
  <c r="Y96" i="9"/>
  <c r="BK96" i="9" s="1"/>
  <c r="T35" i="9"/>
  <c r="AD39" i="9"/>
  <c r="AD60" i="9" s="1"/>
  <c r="Z36" i="9"/>
  <c r="Z96" i="9" s="1"/>
  <c r="Y116" i="9"/>
  <c r="BK116" i="9" s="1"/>
  <c r="BK100" i="9"/>
  <c r="Y107" i="9"/>
  <c r="BK104" i="9"/>
  <c r="U118" i="9"/>
  <c r="Y102" i="9"/>
  <c r="BK102" i="9" s="1"/>
  <c r="W97" i="9"/>
  <c r="W117" i="9" s="1"/>
  <c r="Z104" i="9"/>
  <c r="Y99" i="9"/>
  <c r="Y77" i="9"/>
  <c r="X112" i="9"/>
  <c r="X109" i="9" s="1"/>
  <c r="Z100" i="9"/>
  <c r="Z113" i="9"/>
  <c r="Z111" i="9"/>
  <c r="Z115" i="9"/>
  <c r="AI41" i="9"/>
  <c r="AI62" i="9" s="1"/>
  <c r="AH81" i="9"/>
  <c r="AO44" i="9"/>
  <c r="AO65" i="9" s="1"/>
  <c r="AM43" i="9"/>
  <c r="AM64" i="9" s="1"/>
  <c r="AU47" i="9"/>
  <c r="AU68" i="9" s="1"/>
  <c r="AJ42" i="9"/>
  <c r="AJ63" i="9" s="1"/>
  <c r="AR46" i="9"/>
  <c r="AR67" i="9" s="1"/>
  <c r="AQ86" i="9"/>
  <c r="AW48" i="9"/>
  <c r="BM48" i="9" s="1"/>
  <c r="AQ45" i="9"/>
  <c r="AQ66" i="9" s="1"/>
  <c r="AP85" i="9"/>
  <c r="AF40" i="9"/>
  <c r="AF61" i="9" s="1"/>
  <c r="AE80" i="9"/>
  <c r="AU88" i="9"/>
  <c r="AM84" i="9"/>
  <c r="AS87" i="9"/>
  <c r="AI82" i="9"/>
  <c r="AK83" i="9"/>
  <c r="BL83" i="9" s="1"/>
  <c r="AC79" i="9"/>
  <c r="AA78" i="9"/>
  <c r="Z58" i="9"/>
  <c r="AA37" i="9"/>
  <c r="AB38" i="9"/>
  <c r="AB59" i="9" s="1"/>
  <c r="AA31" i="9" l="1"/>
  <c r="V121" i="9"/>
  <c r="V125" i="9" s="1"/>
  <c r="U127" i="9"/>
  <c r="U124" i="9"/>
  <c r="W120" i="9"/>
  <c r="AE19" i="9"/>
  <c r="AB123" i="9"/>
  <c r="AC29" i="9"/>
  <c r="AC25" i="9"/>
  <c r="Z33" i="9"/>
  <c r="Z122" i="9" s="1"/>
  <c r="AA140" i="9" s="1"/>
  <c r="Z34" i="9"/>
  <c r="AD30" i="9"/>
  <c r="AD27" i="9"/>
  <c r="AD26" i="9"/>
  <c r="BK122" i="9"/>
  <c r="AD28" i="9"/>
  <c r="Y128" i="9"/>
  <c r="AA110" i="9"/>
  <c r="AA105" i="9"/>
  <c r="Z106" i="9"/>
  <c r="Z107" i="9" s="1"/>
  <c r="AE39" i="9"/>
  <c r="AE60" i="9" s="1"/>
  <c r="X101" i="9"/>
  <c r="X97" i="9" s="1"/>
  <c r="X117" i="9" s="1"/>
  <c r="BK106" i="9"/>
  <c r="Y108" i="9"/>
  <c r="BK108" i="9" s="1"/>
  <c r="U35" i="9"/>
  <c r="BK77" i="9"/>
  <c r="BK56" i="9" s="1"/>
  <c r="AA36" i="9"/>
  <c r="AA96" i="9" s="1"/>
  <c r="Z116" i="9"/>
  <c r="Y98" i="9"/>
  <c r="BK98" i="9" s="1"/>
  <c r="BK99" i="9"/>
  <c r="BK57" i="9" s="1"/>
  <c r="V118" i="9"/>
  <c r="Z102" i="9"/>
  <c r="AW69" i="9"/>
  <c r="BM69" i="9" s="1"/>
  <c r="AX48" i="9"/>
  <c r="AX69" i="9" s="1"/>
  <c r="AX88" i="9" s="1"/>
  <c r="AA104" i="9"/>
  <c r="Z99" i="9"/>
  <c r="Z77" i="9"/>
  <c r="BK110" i="9"/>
  <c r="Y112" i="9"/>
  <c r="BK112" i="9" s="1"/>
  <c r="AA100" i="9"/>
  <c r="AA113" i="9"/>
  <c r="AA111" i="9"/>
  <c r="AA115" i="9"/>
  <c r="AR45" i="9"/>
  <c r="AR66" i="9" s="1"/>
  <c r="AQ85" i="9"/>
  <c r="AS46" i="9"/>
  <c r="AS67" i="9" s="1"/>
  <c r="AV47" i="9"/>
  <c r="AV68" i="9" s="1"/>
  <c r="AP44" i="9"/>
  <c r="AP65" i="9" s="1"/>
  <c r="AG40" i="9"/>
  <c r="AG61" i="9" s="1"/>
  <c r="AF80" i="9"/>
  <c r="AK42" i="9"/>
  <c r="AJ82" i="9"/>
  <c r="AN43" i="9"/>
  <c r="AN64" i="9" s="1"/>
  <c r="AJ41" i="9"/>
  <c r="AJ62" i="9" s="1"/>
  <c r="AI81" i="9"/>
  <c r="AD79" i="9"/>
  <c r="AR86" i="9"/>
  <c r="AT87" i="9"/>
  <c r="AN84" i="9"/>
  <c r="AV88" i="9"/>
  <c r="AL83" i="9"/>
  <c r="AB78" i="9"/>
  <c r="AA58" i="9"/>
  <c r="AC38" i="9"/>
  <c r="AC59" i="9" s="1"/>
  <c r="AB37" i="9"/>
  <c r="AB31" i="9" l="1"/>
  <c r="V124" i="9"/>
  <c r="W139" i="9" s="1"/>
  <c r="V127" i="9"/>
  <c r="W121" i="9"/>
  <c r="W124" i="9" s="1"/>
  <c r="X120" i="9"/>
  <c r="AF19" i="9"/>
  <c r="AC123" i="9"/>
  <c r="AD25" i="9"/>
  <c r="BK128" i="9"/>
  <c r="Z128" i="9"/>
  <c r="AE27" i="9"/>
  <c r="AE28" i="9"/>
  <c r="AE26" i="9"/>
  <c r="AE30" i="9"/>
  <c r="AA34" i="9"/>
  <c r="AA33" i="9"/>
  <c r="AA122" i="9" s="1"/>
  <c r="AB140" i="9" s="1"/>
  <c r="AD29" i="9"/>
  <c r="AB110" i="9"/>
  <c r="AB105" i="9"/>
  <c r="Z108" i="9"/>
  <c r="Z101" i="9" s="1"/>
  <c r="AA106" i="9"/>
  <c r="AA107" i="9" s="1"/>
  <c r="AF39" i="9"/>
  <c r="AF60" i="9" s="1"/>
  <c r="Y101" i="9"/>
  <c r="BK101" i="9" s="1"/>
  <c r="V35" i="9"/>
  <c r="AB36" i="9"/>
  <c r="AB96" i="9" s="1"/>
  <c r="AA116" i="9"/>
  <c r="Z98" i="9"/>
  <c r="AK63" i="9"/>
  <c r="BL63" i="9" s="1"/>
  <c r="BL42" i="9"/>
  <c r="BK107" i="9"/>
  <c r="W118" i="9"/>
  <c r="AA102" i="9"/>
  <c r="AB104" i="9"/>
  <c r="Y109" i="9"/>
  <c r="AA99" i="9"/>
  <c r="AA98" i="9" s="1"/>
  <c r="AA77" i="9"/>
  <c r="Z112" i="9"/>
  <c r="AB100" i="9"/>
  <c r="AB111" i="9"/>
  <c r="AB113" i="9"/>
  <c r="AB115" i="9"/>
  <c r="AK41" i="9"/>
  <c r="AJ81" i="9"/>
  <c r="AL42" i="9"/>
  <c r="AL63" i="9" s="1"/>
  <c r="AH40" i="9"/>
  <c r="AH61" i="9" s="1"/>
  <c r="AG80" i="9"/>
  <c r="AW47" i="9"/>
  <c r="BM47" i="9" s="1"/>
  <c r="AS45" i="9"/>
  <c r="AS66" i="9" s="1"/>
  <c r="AR85" i="9"/>
  <c r="AO43" i="9"/>
  <c r="AO64" i="9" s="1"/>
  <c r="AQ44" i="9"/>
  <c r="AQ65" i="9" s="1"/>
  <c r="AT46" i="9"/>
  <c r="AT67" i="9" s="1"/>
  <c r="AS86" i="9"/>
  <c r="AM83" i="9"/>
  <c r="AW88" i="9"/>
  <c r="BM88" i="9" s="1"/>
  <c r="AU87" i="9"/>
  <c r="AE79" i="9"/>
  <c r="AO84" i="9"/>
  <c r="AC78" i="9"/>
  <c r="AB58" i="9"/>
  <c r="AC37" i="9"/>
  <c r="AD38" i="9"/>
  <c r="AD59" i="9" s="1"/>
  <c r="AC31" i="9" l="1"/>
  <c r="AC140" i="9"/>
  <c r="W125" i="9"/>
  <c r="W127" i="9"/>
  <c r="X121" i="9"/>
  <c r="X124" i="9" s="1"/>
  <c r="AG19" i="9"/>
  <c r="AA128" i="9"/>
  <c r="AE29" i="9"/>
  <c r="AF30" i="9"/>
  <c r="AF28" i="9"/>
  <c r="AD123" i="9"/>
  <c r="AF26" i="9"/>
  <c r="AB33" i="9"/>
  <c r="AB122" i="9" s="1"/>
  <c r="AB34" i="9"/>
  <c r="AF27" i="9"/>
  <c r="AE25" i="9"/>
  <c r="AC110" i="9"/>
  <c r="AC105" i="9"/>
  <c r="AB106" i="9"/>
  <c r="AB107" i="9" s="1"/>
  <c r="AA108" i="9"/>
  <c r="AA101" i="9" s="1"/>
  <c r="AG39" i="9"/>
  <c r="AG60" i="9" s="1"/>
  <c r="W35" i="9"/>
  <c r="AC36" i="9"/>
  <c r="AC96" i="9" s="1"/>
  <c r="AB116" i="9"/>
  <c r="AK82" i="9"/>
  <c r="BL82" i="9" s="1"/>
  <c r="AK62" i="9"/>
  <c r="BL62" i="9" s="1"/>
  <c r="BL41" i="9"/>
  <c r="Y97" i="9"/>
  <c r="Y117" i="9" s="1"/>
  <c r="BK109" i="9"/>
  <c r="X118" i="9"/>
  <c r="AW68" i="9"/>
  <c r="BM68" i="9" s="1"/>
  <c r="AX47" i="9"/>
  <c r="AX68" i="9" s="1"/>
  <c r="AX87" i="9" s="1"/>
  <c r="AB102" i="9"/>
  <c r="AC104" i="9"/>
  <c r="AB99" i="9"/>
  <c r="AB98" i="9" s="1"/>
  <c r="AB77" i="9"/>
  <c r="AA112" i="9"/>
  <c r="Z109" i="9"/>
  <c r="AC100" i="9"/>
  <c r="AC111" i="9"/>
  <c r="AC113" i="9"/>
  <c r="AC115" i="9"/>
  <c r="AR44" i="9"/>
  <c r="AR65" i="9" s="1"/>
  <c r="AT45" i="9"/>
  <c r="AT66" i="9" s="1"/>
  <c r="AS85" i="9"/>
  <c r="AI40" i="9"/>
  <c r="AI61" i="9" s="1"/>
  <c r="AH80" i="9"/>
  <c r="AL41" i="9"/>
  <c r="AL62" i="9" s="1"/>
  <c r="AU46" i="9"/>
  <c r="AU67" i="9" s="1"/>
  <c r="AT86" i="9"/>
  <c r="AP43" i="9"/>
  <c r="AP64" i="9" s="1"/>
  <c r="AM42" i="9"/>
  <c r="AM63" i="9" s="1"/>
  <c r="AL82" i="9"/>
  <c r="AP84" i="9"/>
  <c r="AF79" i="9"/>
  <c r="AV87" i="9"/>
  <c r="AN83" i="9"/>
  <c r="AD78" i="9"/>
  <c r="AC58" i="9"/>
  <c r="AE38" i="9"/>
  <c r="AE59" i="9" s="1"/>
  <c r="AD37" i="9"/>
  <c r="AD31" i="9" l="1"/>
  <c r="X127" i="9"/>
  <c r="X125" i="9"/>
  <c r="Y120" i="9"/>
  <c r="Y121" i="9" s="1"/>
  <c r="Y125" i="9" s="1"/>
  <c r="AH19" i="9"/>
  <c r="AE123" i="9"/>
  <c r="AF25" i="9"/>
  <c r="AC34" i="9"/>
  <c r="AC33" i="9"/>
  <c r="AC122" i="9" s="1"/>
  <c r="AD140" i="9" s="1"/>
  <c r="AF29" i="9"/>
  <c r="AG26" i="9"/>
  <c r="AG30" i="9"/>
  <c r="AG27" i="9"/>
  <c r="AG28" i="9"/>
  <c r="AB128" i="9"/>
  <c r="AH39" i="9"/>
  <c r="AH60" i="9" s="1"/>
  <c r="AD110" i="9"/>
  <c r="AD105" i="9"/>
  <c r="AB108" i="9"/>
  <c r="AB101" i="9" s="1"/>
  <c r="AC106" i="9"/>
  <c r="AC107" i="9" s="1"/>
  <c r="X35" i="9"/>
  <c r="BK117" i="9"/>
  <c r="BK97" i="9"/>
  <c r="AD36" i="9"/>
  <c r="AD96" i="9" s="1"/>
  <c r="AC116" i="9"/>
  <c r="AK81" i="9"/>
  <c r="BL81" i="9" s="1"/>
  <c r="Z97" i="9"/>
  <c r="Z117" i="9" s="1"/>
  <c r="AC102" i="9"/>
  <c r="AA109" i="9"/>
  <c r="AA97" i="9" s="1"/>
  <c r="AA117" i="9" s="1"/>
  <c r="AD104" i="9"/>
  <c r="AC99" i="9"/>
  <c r="AC98" i="9" s="1"/>
  <c r="AC77" i="9"/>
  <c r="AB112" i="9"/>
  <c r="AD100" i="9"/>
  <c r="AD113" i="9"/>
  <c r="AD111" i="9"/>
  <c r="AD115" i="9"/>
  <c r="AN42" i="9"/>
  <c r="AN63" i="9" s="1"/>
  <c r="AQ43" i="9"/>
  <c r="AQ64" i="9" s="1"/>
  <c r="AM41" i="9"/>
  <c r="AM62" i="9" s="1"/>
  <c r="AL81" i="9"/>
  <c r="AU45" i="9"/>
  <c r="AU66" i="9" s="1"/>
  <c r="AT85" i="9"/>
  <c r="AI39" i="9"/>
  <c r="AI60" i="9" s="1"/>
  <c r="AV46" i="9"/>
  <c r="AV67" i="9" s="1"/>
  <c r="AU86" i="9"/>
  <c r="AJ40" i="9"/>
  <c r="AJ61" i="9" s="1"/>
  <c r="AI80" i="9"/>
  <c r="AS44" i="9"/>
  <c r="AS65" i="9" s="1"/>
  <c r="AO83" i="9"/>
  <c r="AG79" i="9"/>
  <c r="AQ84" i="9"/>
  <c r="AW87" i="9"/>
  <c r="BM87" i="9" s="1"/>
  <c r="AM82" i="9"/>
  <c r="AE78" i="9"/>
  <c r="AD58" i="9"/>
  <c r="AE37" i="9"/>
  <c r="AF38" i="9"/>
  <c r="AF59" i="9" s="1"/>
  <c r="AE31" i="9" l="1"/>
  <c r="BK121" i="9"/>
  <c r="Z120" i="9"/>
  <c r="AA120" i="9" s="1"/>
  <c r="AI19" i="9"/>
  <c r="AC128" i="9"/>
  <c r="Y124" i="9"/>
  <c r="AD33" i="9"/>
  <c r="AD122" i="9" s="1"/>
  <c r="AE140" i="9" s="1"/>
  <c r="AD34" i="9"/>
  <c r="AF123" i="9"/>
  <c r="AH27" i="9"/>
  <c r="AH26" i="9"/>
  <c r="AH28" i="9"/>
  <c r="AH30" i="9"/>
  <c r="AG29" i="9"/>
  <c r="AG25" i="9"/>
  <c r="AE110" i="9"/>
  <c r="AE105" i="9"/>
  <c r="AC108" i="9"/>
  <c r="AC101" i="9" s="1"/>
  <c r="AD106" i="9"/>
  <c r="AD107" i="9" s="1"/>
  <c r="Y35" i="9"/>
  <c r="Y127" i="9"/>
  <c r="Y118" i="9"/>
  <c r="BK118" i="9" s="1"/>
  <c r="AE36" i="9"/>
  <c r="AE96" i="9" s="1"/>
  <c r="AD116" i="9"/>
  <c r="AD102" i="9"/>
  <c r="AB109" i="9"/>
  <c r="AB97" i="9" s="1"/>
  <c r="AB117" i="9" s="1"/>
  <c r="AE104" i="9"/>
  <c r="AD99" i="9"/>
  <c r="AD98" i="9" s="1"/>
  <c r="AD77" i="9"/>
  <c r="AC112" i="9"/>
  <c r="AE100" i="9"/>
  <c r="AE113" i="9"/>
  <c r="AE111" i="9"/>
  <c r="AE115" i="9"/>
  <c r="AT44" i="9"/>
  <c r="AT65" i="9" s="1"/>
  <c r="AW46" i="9"/>
  <c r="BM46" i="9" s="1"/>
  <c r="AV86" i="9"/>
  <c r="AV45" i="9"/>
  <c r="AV66" i="9" s="1"/>
  <c r="AU85" i="9"/>
  <c r="AR43" i="9"/>
  <c r="AR64" i="9" s="1"/>
  <c r="AK40" i="9"/>
  <c r="AJ80" i="9"/>
  <c r="AJ39" i="9"/>
  <c r="AJ60" i="9" s="1"/>
  <c r="AN41" i="9"/>
  <c r="AN62" i="9" s="1"/>
  <c r="AM81" i="9"/>
  <c r="AO42" i="9"/>
  <c r="AO63" i="9" s="1"/>
  <c r="AN82" i="9"/>
  <c r="AR84" i="9"/>
  <c r="AP83" i="9"/>
  <c r="AH79" i="9"/>
  <c r="AF78" i="9"/>
  <c r="AE58" i="9"/>
  <c r="AG38" i="9"/>
  <c r="AG59" i="9" s="1"/>
  <c r="AF37" i="9"/>
  <c r="AF31" i="9" l="1"/>
  <c r="Z121" i="9"/>
  <c r="Z125" i="9" s="1"/>
  <c r="AB120" i="9"/>
  <c r="AJ19" i="9"/>
  <c r="AH25" i="9"/>
  <c r="AI28" i="9"/>
  <c r="AG123" i="9"/>
  <c r="AG31" i="9" s="1"/>
  <c r="AI30" i="9"/>
  <c r="AI26" i="9"/>
  <c r="AH29" i="9"/>
  <c r="AI27" i="9"/>
  <c r="AD128" i="9"/>
  <c r="AE34" i="9"/>
  <c r="AE33" i="9"/>
  <c r="AE122" i="9" s="1"/>
  <c r="AF140" i="9" s="1"/>
  <c r="BK127" i="9"/>
  <c r="AF110" i="9"/>
  <c r="AF105" i="9"/>
  <c r="AE106" i="9"/>
  <c r="AE107" i="9" s="1"/>
  <c r="AD108" i="9"/>
  <c r="AD101" i="9" s="1"/>
  <c r="Z35" i="9"/>
  <c r="BK140" i="9"/>
  <c r="Z118" i="9"/>
  <c r="AA118" i="9" s="1"/>
  <c r="AF36" i="9"/>
  <c r="AF96" i="9" s="1"/>
  <c r="AK61" i="9"/>
  <c r="BL61" i="9" s="1"/>
  <c r="BL40" i="9"/>
  <c r="AE116" i="9"/>
  <c r="AW67" i="9"/>
  <c r="AX46" i="9"/>
  <c r="AX67" i="9" s="1"/>
  <c r="AX86" i="9" s="1"/>
  <c r="AC109" i="9"/>
  <c r="AE102" i="9"/>
  <c r="AF104" i="9"/>
  <c r="AD112" i="9"/>
  <c r="AE99" i="9"/>
  <c r="AE98" i="9" s="1"/>
  <c r="AE77" i="9"/>
  <c r="AF100" i="9"/>
  <c r="AF111" i="9"/>
  <c r="AF113" i="9"/>
  <c r="AF115" i="9"/>
  <c r="AP42" i="9"/>
  <c r="AP63" i="9" s="1"/>
  <c r="AK39" i="9"/>
  <c r="AS43" i="9"/>
  <c r="AS64" i="9" s="1"/>
  <c r="AO41" i="9"/>
  <c r="AO62" i="9" s="1"/>
  <c r="AN81" i="9"/>
  <c r="AL40" i="9"/>
  <c r="AL61" i="9" s="1"/>
  <c r="AW45" i="9"/>
  <c r="BM45" i="9" s="1"/>
  <c r="AV85" i="9"/>
  <c r="AU44" i="9"/>
  <c r="AU65" i="9" s="1"/>
  <c r="AI79" i="9"/>
  <c r="AQ83" i="9"/>
  <c r="AS84" i="9"/>
  <c r="AO82" i="9"/>
  <c r="AG78" i="9"/>
  <c r="AF58" i="9"/>
  <c r="AH38" i="9"/>
  <c r="AH59" i="9" s="1"/>
  <c r="AG37" i="9"/>
  <c r="Z127" i="9" l="1"/>
  <c r="AA121" i="9"/>
  <c r="AB121" i="9" s="1"/>
  <c r="Z124" i="9"/>
  <c r="AK19" i="9"/>
  <c r="AJ28" i="9"/>
  <c r="AF33" i="9"/>
  <c r="AF122" i="9" s="1"/>
  <c r="AG140" i="9" s="1"/>
  <c r="AF34" i="9"/>
  <c r="AH123" i="9"/>
  <c r="AJ27" i="9"/>
  <c r="AJ26" i="9"/>
  <c r="AE128" i="9"/>
  <c r="AI29" i="9"/>
  <c r="AJ30" i="9"/>
  <c r="AI25" i="9"/>
  <c r="AG110" i="9"/>
  <c r="AG105" i="9"/>
  <c r="AE108" i="9"/>
  <c r="AE101" i="9" s="1"/>
  <c r="AF106" i="9"/>
  <c r="AF107" i="9" s="1"/>
  <c r="AG36" i="9"/>
  <c r="AG96" i="9" s="1"/>
  <c r="AF116" i="9"/>
  <c r="AK80" i="9"/>
  <c r="BL80" i="9" s="1"/>
  <c r="AK60" i="9"/>
  <c r="BL60" i="9" s="1"/>
  <c r="BL39" i="9"/>
  <c r="AW86" i="9"/>
  <c r="BM86" i="9" s="1"/>
  <c r="BM67" i="9"/>
  <c r="AC97" i="9"/>
  <c r="AC117" i="9" s="1"/>
  <c r="AC120" i="9" s="1"/>
  <c r="AB118" i="9"/>
  <c r="AW66" i="9"/>
  <c r="BM66" i="9" s="1"/>
  <c r="AX45" i="9"/>
  <c r="AX66" i="9" s="1"/>
  <c r="AX85" i="9" s="1"/>
  <c r="AF102" i="9"/>
  <c r="AG104" i="9"/>
  <c r="AF99" i="9"/>
  <c r="AF98" i="9" s="1"/>
  <c r="AF77" i="9"/>
  <c r="AD109" i="9"/>
  <c r="AD97" i="9" s="1"/>
  <c r="AD117" i="9" s="1"/>
  <c r="AE112" i="9"/>
  <c r="AG100" i="9"/>
  <c r="AG111" i="9"/>
  <c r="AG113" i="9"/>
  <c r="AG115" i="9"/>
  <c r="AV44" i="9"/>
  <c r="AV65" i="9" s="1"/>
  <c r="AM40" i="9"/>
  <c r="AM61" i="9" s="1"/>
  <c r="AL80" i="9"/>
  <c r="AL39" i="9"/>
  <c r="AL60" i="9" s="1"/>
  <c r="AP41" i="9"/>
  <c r="AP62" i="9" s="1"/>
  <c r="AO81" i="9"/>
  <c r="AT43" i="9"/>
  <c r="AT64" i="9" s="1"/>
  <c r="AQ42" i="9"/>
  <c r="AQ63" i="9" s="1"/>
  <c r="AP82" i="9"/>
  <c r="AT84" i="9"/>
  <c r="AJ79" i="9"/>
  <c r="AR83" i="9"/>
  <c r="AH78" i="9"/>
  <c r="AG58" i="9"/>
  <c r="AI38" i="9"/>
  <c r="AI59" i="9" s="1"/>
  <c r="AH37" i="9"/>
  <c r="AH31" i="9" l="1"/>
  <c r="AA127" i="9"/>
  <c r="AB127" i="9" s="1"/>
  <c r="AB125" i="9"/>
  <c r="AB124" i="9"/>
  <c r="AC121" i="9"/>
  <c r="AC124" i="9" s="1"/>
  <c r="AA125" i="9"/>
  <c r="AA124" i="9"/>
  <c r="AD120" i="9"/>
  <c r="AL19" i="9"/>
  <c r="AF128" i="9"/>
  <c r="AI123" i="9"/>
  <c r="AJ25" i="9"/>
  <c r="AJ29" i="9"/>
  <c r="AK27" i="9"/>
  <c r="AK26" i="9"/>
  <c r="AG34" i="9"/>
  <c r="AG33" i="9"/>
  <c r="AG122" i="9" s="1"/>
  <c r="AH140" i="9" s="1"/>
  <c r="AK30" i="9"/>
  <c r="AK28" i="9"/>
  <c r="AH110" i="9"/>
  <c r="AH105" i="9"/>
  <c r="AF108" i="9"/>
  <c r="AF101" i="9" s="1"/>
  <c r="AG102" i="9"/>
  <c r="AG106" i="9"/>
  <c r="AG107" i="9" s="1"/>
  <c r="AA35" i="9"/>
  <c r="AG116" i="9"/>
  <c r="AH36" i="9"/>
  <c r="AH96" i="9" s="1"/>
  <c r="AW85" i="9"/>
  <c r="BM85" i="9" s="1"/>
  <c r="AH104" i="9"/>
  <c r="AE109" i="9"/>
  <c r="AE97" i="9" s="1"/>
  <c r="AE117" i="9" s="1"/>
  <c r="AF112" i="9"/>
  <c r="AG99" i="9"/>
  <c r="AG98" i="9" s="1"/>
  <c r="AG77" i="9"/>
  <c r="AH100" i="9"/>
  <c r="AH113" i="9"/>
  <c r="AH111" i="9"/>
  <c r="AH115" i="9"/>
  <c r="AN40" i="9"/>
  <c r="AN61" i="9" s="1"/>
  <c r="AM80" i="9"/>
  <c r="AU43" i="9"/>
  <c r="AU64" i="9" s="1"/>
  <c r="AR42" i="9"/>
  <c r="AR63" i="9" s="1"/>
  <c r="AQ82" i="9"/>
  <c r="AQ41" i="9"/>
  <c r="AQ62" i="9" s="1"/>
  <c r="AP81" i="9"/>
  <c r="AM39" i="9"/>
  <c r="AM60" i="9" s="1"/>
  <c r="AW44" i="9"/>
  <c r="BM44" i="9" s="1"/>
  <c r="AU84" i="9"/>
  <c r="AS83" i="9"/>
  <c r="AK79" i="9"/>
  <c r="BL79" i="9" s="1"/>
  <c r="AI78" i="9"/>
  <c r="AH58" i="9"/>
  <c r="AJ38" i="9"/>
  <c r="AJ59" i="9" s="1"/>
  <c r="AI37" i="9"/>
  <c r="AI31" i="9" l="1"/>
  <c r="AD121" i="9"/>
  <c r="AD124" i="9" s="1"/>
  <c r="AE120" i="9"/>
  <c r="AM19" i="9"/>
  <c r="AC125" i="9"/>
  <c r="AJ123" i="9"/>
  <c r="AG128" i="9"/>
  <c r="AL28" i="9"/>
  <c r="AH33" i="9"/>
  <c r="AH122" i="9" s="1"/>
  <c r="AI140" i="9" s="1"/>
  <c r="AH34" i="9"/>
  <c r="AL27" i="9"/>
  <c r="AK29" i="9"/>
  <c r="AK25" i="9"/>
  <c r="AL30" i="9"/>
  <c r="AL26" i="9"/>
  <c r="AC127" i="9"/>
  <c r="AI110" i="9"/>
  <c r="AI105" i="9"/>
  <c r="AH102" i="9"/>
  <c r="AH106" i="9"/>
  <c r="AH107" i="9" s="1"/>
  <c r="AG108" i="9"/>
  <c r="AB35" i="9"/>
  <c r="AC35" i="9"/>
  <c r="AC118" i="9"/>
  <c r="AD118" i="9" s="1"/>
  <c r="AH116" i="9"/>
  <c r="AI36" i="9"/>
  <c r="AI96" i="9" s="1"/>
  <c r="AW65" i="9"/>
  <c r="BM65" i="9" s="1"/>
  <c r="AX44" i="9"/>
  <c r="AX65" i="9" s="1"/>
  <c r="AX84" i="9" s="1"/>
  <c r="AI104" i="9"/>
  <c r="AF109" i="9"/>
  <c r="AH99" i="9"/>
  <c r="AH98" i="9" s="1"/>
  <c r="AH77" i="9"/>
  <c r="AG112" i="9"/>
  <c r="AI100" i="9"/>
  <c r="AI113" i="9"/>
  <c r="AI111" i="9"/>
  <c r="AI115" i="9"/>
  <c r="AR41" i="9"/>
  <c r="AR62" i="9" s="1"/>
  <c r="AQ81" i="9"/>
  <c r="AV43" i="9"/>
  <c r="AV64" i="9" s="1"/>
  <c r="AN39" i="9"/>
  <c r="AN60" i="9" s="1"/>
  <c r="AS42" i="9"/>
  <c r="AS63" i="9" s="1"/>
  <c r="AR82" i="9"/>
  <c r="AO40" i="9"/>
  <c r="AO61" i="9" s="1"/>
  <c r="AL79" i="9"/>
  <c r="AN80" i="9"/>
  <c r="AT83" i="9"/>
  <c r="AV84" i="9"/>
  <c r="AJ78" i="9"/>
  <c r="AI58" i="9"/>
  <c r="AK38" i="9"/>
  <c r="AJ37" i="9"/>
  <c r="AJ31" i="9" l="1"/>
  <c r="AD125" i="9"/>
  <c r="AE121" i="9"/>
  <c r="AE125" i="9" s="1"/>
  <c r="AN19" i="9"/>
  <c r="AH128" i="9"/>
  <c r="AI33" i="9"/>
  <c r="AI122" i="9" s="1"/>
  <c r="AJ140" i="9" s="1"/>
  <c r="AI34" i="9"/>
  <c r="AM26" i="9"/>
  <c r="AM30" i="9"/>
  <c r="AK123" i="9"/>
  <c r="AL29" i="9"/>
  <c r="AL25" i="9"/>
  <c r="AM27" i="9"/>
  <c r="AM28" i="9"/>
  <c r="AD127" i="9"/>
  <c r="AJ110" i="9"/>
  <c r="AJ105" i="9"/>
  <c r="AI102" i="9"/>
  <c r="AI106" i="9"/>
  <c r="AI107" i="9" s="1"/>
  <c r="AG101" i="9"/>
  <c r="AH108" i="9"/>
  <c r="AD35" i="9"/>
  <c r="AI116" i="9"/>
  <c r="AJ36" i="9"/>
  <c r="AJ96" i="9" s="1"/>
  <c r="AK59" i="9"/>
  <c r="BL59" i="9" s="1"/>
  <c r="BL38" i="9"/>
  <c r="AF97" i="9"/>
  <c r="AF117" i="9" s="1"/>
  <c r="AF120" i="9" s="1"/>
  <c r="AE118" i="9"/>
  <c r="AJ104" i="9"/>
  <c r="AH112" i="9"/>
  <c r="AI99" i="9"/>
  <c r="AI98" i="9" s="1"/>
  <c r="AI77" i="9"/>
  <c r="AG109" i="9"/>
  <c r="AJ100" i="9"/>
  <c r="AJ111" i="9"/>
  <c r="AJ113" i="9"/>
  <c r="AJ115" i="9"/>
  <c r="AT42" i="9"/>
  <c r="AT63" i="9" s="1"/>
  <c r="AW43" i="9"/>
  <c r="BM43" i="9" s="1"/>
  <c r="AP40" i="9"/>
  <c r="AP61" i="9" s="1"/>
  <c r="AO80" i="9"/>
  <c r="AO39" i="9"/>
  <c r="AO60" i="9" s="1"/>
  <c r="AS41" i="9"/>
  <c r="AS62" i="9" s="1"/>
  <c r="AR81" i="9"/>
  <c r="AU83" i="9"/>
  <c r="AS82" i="9"/>
  <c r="AM79" i="9"/>
  <c r="AW84" i="9"/>
  <c r="BM84" i="9" s="1"/>
  <c r="AJ58" i="9"/>
  <c r="AL38" i="9"/>
  <c r="AL59" i="9" s="1"/>
  <c r="AK37" i="9"/>
  <c r="AK31" i="9" l="1"/>
  <c r="AF121" i="9"/>
  <c r="AF125" i="9" s="1"/>
  <c r="AE124" i="9"/>
  <c r="AO19" i="9"/>
  <c r="AI128" i="9"/>
  <c r="AL123" i="9"/>
  <c r="AN26" i="9"/>
  <c r="AN28" i="9"/>
  <c r="AM25" i="9"/>
  <c r="AN30" i="9"/>
  <c r="AN27" i="9"/>
  <c r="AM29" i="9"/>
  <c r="AJ33" i="9"/>
  <c r="AJ122" i="9" s="1"/>
  <c r="AK140" i="9" s="1"/>
  <c r="AJ34" i="9"/>
  <c r="AE127" i="9"/>
  <c r="AG97" i="9"/>
  <c r="AG117" i="9" s="1"/>
  <c r="AG120" i="9" s="1"/>
  <c r="AK110" i="9"/>
  <c r="AK105" i="9"/>
  <c r="BL105" i="9" s="1"/>
  <c r="AJ106" i="9"/>
  <c r="AJ107" i="9" s="1"/>
  <c r="AH101" i="9"/>
  <c r="AI108" i="9"/>
  <c r="AI101" i="9" s="1"/>
  <c r="AE35" i="9"/>
  <c r="AJ116" i="9"/>
  <c r="AK78" i="9"/>
  <c r="BL78" i="9" s="1"/>
  <c r="AK36" i="9"/>
  <c r="BL37" i="9"/>
  <c r="AF118" i="9"/>
  <c r="AW64" i="9"/>
  <c r="BM64" i="9" s="1"/>
  <c r="AX43" i="9"/>
  <c r="AX64" i="9" s="1"/>
  <c r="AX83" i="9" s="1"/>
  <c r="AJ102" i="9"/>
  <c r="AK104" i="9"/>
  <c r="AK106" i="9" s="1"/>
  <c r="AJ99" i="9"/>
  <c r="AJ98" i="9" s="1"/>
  <c r="AJ77" i="9"/>
  <c r="AI112" i="9"/>
  <c r="AH109" i="9"/>
  <c r="AK100" i="9"/>
  <c r="BL5" i="9"/>
  <c r="AK111" i="9"/>
  <c r="BL111" i="9" s="1"/>
  <c r="AK113" i="9"/>
  <c r="BL113" i="9" s="1"/>
  <c r="AK115" i="9"/>
  <c r="BL115" i="9" s="1"/>
  <c r="AT41" i="9"/>
  <c r="AT62" i="9" s="1"/>
  <c r="AS81" i="9"/>
  <c r="AQ40" i="9"/>
  <c r="AQ61" i="9" s="1"/>
  <c r="AP80" i="9"/>
  <c r="AU42" i="9"/>
  <c r="AU63" i="9" s="1"/>
  <c r="AT82" i="9"/>
  <c r="AP39" i="9"/>
  <c r="AP60" i="9" s="1"/>
  <c r="AN79" i="9"/>
  <c r="AV83" i="9"/>
  <c r="AL78" i="9"/>
  <c r="AK58" i="9"/>
  <c r="BL58" i="9" s="1"/>
  <c r="AM38" i="9"/>
  <c r="AM59" i="9" s="1"/>
  <c r="AL37" i="9"/>
  <c r="AL31" i="9" l="1"/>
  <c r="AG121" i="9"/>
  <c r="AG124" i="9" s="1"/>
  <c r="AP19" i="9"/>
  <c r="AF124" i="9"/>
  <c r="AM123" i="9"/>
  <c r="AN29" i="9"/>
  <c r="AJ128" i="9"/>
  <c r="AN25" i="9"/>
  <c r="AO26" i="9"/>
  <c r="AK34" i="9"/>
  <c r="AK33" i="9"/>
  <c r="AK122" i="9" s="1"/>
  <c r="BL122" i="9" s="1"/>
  <c r="AO27" i="9"/>
  <c r="AO30" i="9"/>
  <c r="AO28" i="9"/>
  <c r="AF127" i="9"/>
  <c r="AL110" i="9"/>
  <c r="AL105" i="9"/>
  <c r="AJ108" i="9"/>
  <c r="AJ101" i="9" s="1"/>
  <c r="AH97" i="9"/>
  <c r="AH117" i="9" s="1"/>
  <c r="AH120" i="9" s="1"/>
  <c r="BL36" i="9"/>
  <c r="AK96" i="9"/>
  <c r="BL96" i="9" s="1"/>
  <c r="AF35" i="9"/>
  <c r="AL36" i="9"/>
  <c r="AL96" i="9" s="1"/>
  <c r="AK116" i="9"/>
  <c r="BL116" i="9" s="1"/>
  <c r="BL100" i="9"/>
  <c r="AK102" i="9"/>
  <c r="BL102" i="9" s="1"/>
  <c r="BL104" i="9"/>
  <c r="AG118" i="9"/>
  <c r="AK107" i="9"/>
  <c r="AL104" i="9"/>
  <c r="AK99" i="9"/>
  <c r="AK77" i="9"/>
  <c r="AJ112" i="9"/>
  <c r="AI109" i="9"/>
  <c r="AI97" i="9" s="1"/>
  <c r="AI117" i="9" s="1"/>
  <c r="AL100" i="9"/>
  <c r="AL113" i="9"/>
  <c r="AL111" i="9"/>
  <c r="AL115" i="9"/>
  <c r="AQ39" i="9"/>
  <c r="AQ60" i="9" s="1"/>
  <c r="AR40" i="9"/>
  <c r="AR61" i="9" s="1"/>
  <c r="AQ80" i="9"/>
  <c r="AV42" i="9"/>
  <c r="AV63" i="9" s="1"/>
  <c r="AU82" i="9"/>
  <c r="AU41" i="9"/>
  <c r="AU62" i="9" s="1"/>
  <c r="AT81" i="9"/>
  <c r="AO79" i="9"/>
  <c r="AW83" i="9"/>
  <c r="BM83" i="9" s="1"/>
  <c r="AM78" i="9"/>
  <c r="AL58" i="9"/>
  <c r="AN38" i="9"/>
  <c r="AN59" i="9" s="1"/>
  <c r="AM37" i="9"/>
  <c r="AM31" i="9" l="1"/>
  <c r="AL140" i="9"/>
  <c r="AH121" i="9"/>
  <c r="AH125" i="9" s="1"/>
  <c r="AI120" i="9"/>
  <c r="AQ19" i="9"/>
  <c r="AG125" i="9"/>
  <c r="AN123" i="9"/>
  <c r="AP28" i="9"/>
  <c r="AO25" i="9"/>
  <c r="AP27" i="9"/>
  <c r="AK128" i="9"/>
  <c r="BL128" i="9" s="1"/>
  <c r="AL34" i="9"/>
  <c r="AL33" i="9"/>
  <c r="AL122" i="9" s="1"/>
  <c r="AM140" i="9" s="1"/>
  <c r="AP30" i="9"/>
  <c r="AP26" i="9"/>
  <c r="AO29" i="9"/>
  <c r="AG127" i="9"/>
  <c r="AM110" i="9"/>
  <c r="AM105" i="9"/>
  <c r="AL102" i="9"/>
  <c r="AL106" i="9"/>
  <c r="AL107" i="9" s="1"/>
  <c r="AK108" i="9"/>
  <c r="BL108" i="9" s="1"/>
  <c r="AG35" i="9"/>
  <c r="BL77" i="9"/>
  <c r="BL56" i="9" s="1"/>
  <c r="AM36" i="9"/>
  <c r="AM96" i="9" s="1"/>
  <c r="AL116" i="9"/>
  <c r="BL106" i="9"/>
  <c r="AK98" i="9"/>
  <c r="BL98" i="9" s="1"/>
  <c r="BL99" i="9"/>
  <c r="BL57" i="9" s="1"/>
  <c r="AH118" i="9"/>
  <c r="AJ109" i="9"/>
  <c r="AJ97" i="9" s="1"/>
  <c r="AJ117" i="9" s="1"/>
  <c r="AM104" i="9"/>
  <c r="BL110" i="9"/>
  <c r="AK112" i="9"/>
  <c r="BL112" i="9" s="1"/>
  <c r="AL99" i="9"/>
  <c r="AL77" i="9"/>
  <c r="AM100" i="9"/>
  <c r="AM113" i="9"/>
  <c r="AM111" i="9"/>
  <c r="AM115" i="9"/>
  <c r="AV41" i="9"/>
  <c r="AV62" i="9" s="1"/>
  <c r="AU81" i="9"/>
  <c r="AS40" i="9"/>
  <c r="AS61" i="9" s="1"/>
  <c r="AR80" i="9"/>
  <c r="AW42" i="9"/>
  <c r="BM42" i="9" s="1"/>
  <c r="AV82" i="9"/>
  <c r="AR39" i="9"/>
  <c r="AR60" i="9" s="1"/>
  <c r="AP79" i="9"/>
  <c r="AN78" i="9"/>
  <c r="AM58" i="9"/>
  <c r="AO38" i="9"/>
  <c r="AO59" i="9" s="1"/>
  <c r="AN37" i="9"/>
  <c r="AN31" i="9" l="1"/>
  <c r="AI121" i="9"/>
  <c r="AI124" i="9" s="1"/>
  <c r="AJ120" i="9"/>
  <c r="AR19" i="9"/>
  <c r="AH124" i="9"/>
  <c r="AO123" i="9"/>
  <c r="AQ26" i="9"/>
  <c r="AL128" i="9"/>
  <c r="AM33" i="9"/>
  <c r="AM122" i="9" s="1"/>
  <c r="AN140" i="9" s="1"/>
  <c r="AM34" i="9"/>
  <c r="AQ30" i="9"/>
  <c r="AP25" i="9"/>
  <c r="AP29" i="9"/>
  <c r="AQ27" i="9"/>
  <c r="AQ28" i="9"/>
  <c r="AH127" i="9"/>
  <c r="AN110" i="9"/>
  <c r="AN105" i="9"/>
  <c r="AM102" i="9"/>
  <c r="AM106" i="9"/>
  <c r="AM107" i="9" s="1"/>
  <c r="AL108" i="9"/>
  <c r="AL101" i="9" s="1"/>
  <c r="AK101" i="9"/>
  <c r="BL101" i="9" s="1"/>
  <c r="AH35" i="9"/>
  <c r="AN36" i="9"/>
  <c r="AN96" i="9" s="1"/>
  <c r="AL98" i="9"/>
  <c r="BL107" i="9"/>
  <c r="AM116" i="9"/>
  <c r="AI118" i="9"/>
  <c r="AW63" i="9"/>
  <c r="AX42" i="9"/>
  <c r="AX63" i="9" s="1"/>
  <c r="AX82" i="9" s="1"/>
  <c r="AN104" i="9"/>
  <c r="AL112" i="9"/>
  <c r="AM99" i="9"/>
  <c r="AM98" i="9" s="1"/>
  <c r="AM77" i="9"/>
  <c r="AK109" i="9"/>
  <c r="AN100" i="9"/>
  <c r="AN111" i="9"/>
  <c r="AN113" i="9"/>
  <c r="AN115" i="9"/>
  <c r="AS39" i="9"/>
  <c r="AS60" i="9" s="1"/>
  <c r="AT40" i="9"/>
  <c r="AT61" i="9" s="1"/>
  <c r="AS80" i="9"/>
  <c r="AW41" i="9"/>
  <c r="BM41" i="9" s="1"/>
  <c r="AV81" i="9"/>
  <c r="AQ79" i="9"/>
  <c r="AO78" i="9"/>
  <c r="AN58" i="9"/>
  <c r="AO37" i="9"/>
  <c r="AP38" i="9"/>
  <c r="AP59" i="9" s="1"/>
  <c r="AO31" i="9" l="1"/>
  <c r="AJ121" i="9"/>
  <c r="AJ124" i="9" s="1"/>
  <c r="AI125" i="9"/>
  <c r="AS19" i="9"/>
  <c r="AP123" i="9"/>
  <c r="AR27" i="9"/>
  <c r="AQ25" i="9"/>
  <c r="AN33" i="9"/>
  <c r="AN122" i="9" s="1"/>
  <c r="AO140" i="9" s="1"/>
  <c r="AN34" i="9"/>
  <c r="AM128" i="9"/>
  <c r="AR28" i="9"/>
  <c r="AQ29" i="9"/>
  <c r="AR30" i="9"/>
  <c r="AR26" i="9"/>
  <c r="AI127" i="9"/>
  <c r="AO110" i="9"/>
  <c r="AO105" i="9"/>
  <c r="AN106" i="9"/>
  <c r="AN107" i="9" s="1"/>
  <c r="AM108" i="9"/>
  <c r="AI35" i="9"/>
  <c r="AO36" i="9"/>
  <c r="AO96" i="9" s="1"/>
  <c r="AN116" i="9"/>
  <c r="AK97" i="9"/>
  <c r="AK117" i="9" s="1"/>
  <c r="AK120" i="9" s="1"/>
  <c r="BL109" i="9"/>
  <c r="AW82" i="9"/>
  <c r="BM82" i="9" s="1"/>
  <c r="BM63" i="9"/>
  <c r="AJ118" i="9"/>
  <c r="AW62" i="9"/>
  <c r="AX41" i="9"/>
  <c r="AX62" i="9" s="1"/>
  <c r="AX81" i="9" s="1"/>
  <c r="AN102" i="9"/>
  <c r="AO104" i="9"/>
  <c r="AL109" i="9"/>
  <c r="AN99" i="9"/>
  <c r="AN98" i="9" s="1"/>
  <c r="AN77" i="9"/>
  <c r="AM112" i="9"/>
  <c r="AO100" i="9"/>
  <c r="AO111" i="9"/>
  <c r="AO113" i="9"/>
  <c r="AO115" i="9"/>
  <c r="AU40" i="9"/>
  <c r="AU61" i="9" s="1"/>
  <c r="AT80" i="9"/>
  <c r="AT39" i="9"/>
  <c r="AT60" i="9" s="1"/>
  <c r="AR79" i="9"/>
  <c r="AP78" i="9"/>
  <c r="AO58" i="9"/>
  <c r="AP37" i="9"/>
  <c r="AQ38" i="9"/>
  <c r="AQ59" i="9" s="1"/>
  <c r="AP31" i="9" l="1"/>
  <c r="AK121" i="9"/>
  <c r="AK124" i="9" s="1"/>
  <c r="AJ125" i="9"/>
  <c r="AT19" i="9"/>
  <c r="AN128" i="9"/>
  <c r="AR25" i="9"/>
  <c r="AS26" i="9"/>
  <c r="AS30" i="9"/>
  <c r="AS28" i="9"/>
  <c r="AQ123" i="9"/>
  <c r="AR29" i="9"/>
  <c r="AO33" i="9"/>
  <c r="AO122" i="9" s="1"/>
  <c r="AP140" i="9" s="1"/>
  <c r="AO34" i="9"/>
  <c r="AS27" i="9"/>
  <c r="AJ127" i="9"/>
  <c r="AP110" i="9"/>
  <c r="AP105" i="9"/>
  <c r="AO102" i="9"/>
  <c r="AO106" i="9"/>
  <c r="AO107" i="9" s="1"/>
  <c r="AN108" i="9"/>
  <c r="AN101" i="9" s="1"/>
  <c r="AM101" i="9"/>
  <c r="AJ35" i="9"/>
  <c r="BL117" i="9"/>
  <c r="BL97" i="9"/>
  <c r="AP36" i="9"/>
  <c r="AP96" i="9" s="1"/>
  <c r="AO116" i="9"/>
  <c r="AL97" i="9"/>
  <c r="AL117" i="9" s="1"/>
  <c r="AL120" i="9" s="1"/>
  <c r="AW81" i="9"/>
  <c r="BM81" i="9" s="1"/>
  <c r="BM62" i="9"/>
  <c r="AK118" i="9"/>
  <c r="BL118" i="9" s="1"/>
  <c r="AP104" i="9"/>
  <c r="AM109" i="9"/>
  <c r="AO99" i="9"/>
  <c r="AO98" i="9" s="1"/>
  <c r="AO77" i="9"/>
  <c r="AN112" i="9"/>
  <c r="AP100" i="9"/>
  <c r="AP113" i="9"/>
  <c r="AP111" i="9"/>
  <c r="AP115" i="9"/>
  <c r="AV40" i="9"/>
  <c r="AV61" i="9" s="1"/>
  <c r="AU80" i="9"/>
  <c r="AU39" i="9"/>
  <c r="AU60" i="9" s="1"/>
  <c r="AS79" i="9"/>
  <c r="AQ78" i="9"/>
  <c r="AP58" i="9"/>
  <c r="AR38" i="9"/>
  <c r="AR59" i="9" s="1"/>
  <c r="AQ37" i="9"/>
  <c r="AQ31" i="9" l="1"/>
  <c r="AL121" i="9"/>
  <c r="AL125" i="9" s="1"/>
  <c r="BL121" i="9"/>
  <c r="AK125" i="9"/>
  <c r="AU19" i="9"/>
  <c r="AT28" i="9"/>
  <c r="AT27" i="9"/>
  <c r="AT26" i="9"/>
  <c r="AS29" i="9"/>
  <c r="AR123" i="9"/>
  <c r="AP34" i="9"/>
  <c r="AP33" i="9"/>
  <c r="AP122" i="9" s="1"/>
  <c r="AQ140" i="9" s="1"/>
  <c r="AO128" i="9"/>
  <c r="AT30" i="9"/>
  <c r="AS25" i="9"/>
  <c r="AQ110" i="9"/>
  <c r="AQ105" i="9"/>
  <c r="AP102" i="9"/>
  <c r="AP106" i="9"/>
  <c r="AP107" i="9" s="1"/>
  <c r="AM97" i="9"/>
  <c r="AM117" i="9" s="1"/>
  <c r="AM120" i="9" s="1"/>
  <c r="AO108" i="9"/>
  <c r="AK35" i="9"/>
  <c r="AK127" i="9"/>
  <c r="AL118" i="9"/>
  <c r="AQ36" i="9"/>
  <c r="AQ96" i="9" s="1"/>
  <c r="AP116" i="9"/>
  <c r="AQ104" i="9"/>
  <c r="AO112" i="9"/>
  <c r="AP99" i="9"/>
  <c r="AP98" i="9" s="1"/>
  <c r="AP77" i="9"/>
  <c r="AN109" i="9"/>
  <c r="AN97" i="9" s="1"/>
  <c r="AN117" i="9" s="1"/>
  <c r="AQ100" i="9"/>
  <c r="AQ113" i="9"/>
  <c r="AQ111" i="9"/>
  <c r="AQ115" i="9"/>
  <c r="AW40" i="9"/>
  <c r="BM40" i="9" s="1"/>
  <c r="AV80" i="9"/>
  <c r="AV39" i="9"/>
  <c r="AV60" i="9" s="1"/>
  <c r="AT79" i="9"/>
  <c r="AR78" i="9"/>
  <c r="AQ58" i="9"/>
  <c r="AR37" i="9"/>
  <c r="AS38" i="9"/>
  <c r="AS59" i="9" s="1"/>
  <c r="AR31" i="9" l="1"/>
  <c r="AM121" i="9"/>
  <c r="AM125" i="9" s="1"/>
  <c r="AN120" i="9"/>
  <c r="AP128" i="9"/>
  <c r="AV19" i="9"/>
  <c r="AS123" i="9"/>
  <c r="AL124" i="9"/>
  <c r="AU26" i="9"/>
  <c r="AT25" i="9"/>
  <c r="AQ33" i="9"/>
  <c r="AQ122" i="9" s="1"/>
  <c r="AR140" i="9" s="1"/>
  <c r="AQ34" i="9"/>
  <c r="AT29" i="9"/>
  <c r="AU27" i="9"/>
  <c r="AU30" i="9"/>
  <c r="AU28" i="9"/>
  <c r="AL127" i="9"/>
  <c r="BL127" i="9"/>
  <c r="AR110" i="9"/>
  <c r="AR105" i="9"/>
  <c r="AQ102" i="9"/>
  <c r="AQ106" i="9"/>
  <c r="AQ107" i="9" s="1"/>
  <c r="AO101" i="9"/>
  <c r="AP108" i="9"/>
  <c r="BL140" i="9"/>
  <c r="AR36" i="9"/>
  <c r="AR96" i="9" s="1"/>
  <c r="AQ116" i="9"/>
  <c r="AM118" i="9"/>
  <c r="AW61" i="9"/>
  <c r="AX40" i="9"/>
  <c r="AX61" i="9" s="1"/>
  <c r="AX80" i="9" s="1"/>
  <c r="AR104" i="9"/>
  <c r="AP112" i="9"/>
  <c r="AQ99" i="9"/>
  <c r="AQ77" i="9"/>
  <c r="AO109" i="9"/>
  <c r="AR100" i="9"/>
  <c r="AR111" i="9"/>
  <c r="AR113" i="9"/>
  <c r="AR115" i="9"/>
  <c r="AW39" i="9"/>
  <c r="BM39" i="9" s="1"/>
  <c r="AU79" i="9"/>
  <c r="AS78" i="9"/>
  <c r="AR58" i="9"/>
  <c r="AT38" i="9"/>
  <c r="AT59" i="9" s="1"/>
  <c r="AS37" i="9"/>
  <c r="AS31" i="9" l="1"/>
  <c r="AN121" i="9"/>
  <c r="AN124" i="9" s="1"/>
  <c r="AW19" i="9"/>
  <c r="AM124" i="9"/>
  <c r="AT123" i="9"/>
  <c r="AV30" i="9"/>
  <c r="AQ128" i="9"/>
  <c r="AU29" i="9"/>
  <c r="AU25" i="9"/>
  <c r="AV28" i="9"/>
  <c r="AR34" i="9"/>
  <c r="AR33" i="9"/>
  <c r="AR122" i="9" s="1"/>
  <c r="AS140" i="9" s="1"/>
  <c r="AV27" i="9"/>
  <c r="AV26" i="9"/>
  <c r="AM127" i="9"/>
  <c r="AS110" i="9"/>
  <c r="AS105" i="9"/>
  <c r="AR106" i="9"/>
  <c r="AR107" i="9" s="1"/>
  <c r="AP101" i="9"/>
  <c r="AQ108" i="9"/>
  <c r="AL35" i="9"/>
  <c r="AS36" i="9"/>
  <c r="AS96" i="9" s="1"/>
  <c r="AR116" i="9"/>
  <c r="AO97" i="9"/>
  <c r="AO117" i="9" s="1"/>
  <c r="AO120" i="9" s="1"/>
  <c r="AO121" i="9" s="1"/>
  <c r="AW80" i="9"/>
  <c r="BM80" i="9" s="1"/>
  <c r="BM61" i="9"/>
  <c r="AQ98" i="9"/>
  <c r="AN118" i="9"/>
  <c r="AW60" i="9"/>
  <c r="BM60" i="9" s="1"/>
  <c r="AX39" i="9"/>
  <c r="AX60" i="9" s="1"/>
  <c r="AX79" i="9" s="1"/>
  <c r="AR102" i="9"/>
  <c r="AS104" i="9"/>
  <c r="AR99" i="9"/>
  <c r="AR98" i="9" s="1"/>
  <c r="AR77" i="9"/>
  <c r="AQ112" i="9"/>
  <c r="AP109" i="9"/>
  <c r="AS100" i="9"/>
  <c r="AS111" i="9"/>
  <c r="AS113" i="9"/>
  <c r="AS115" i="9"/>
  <c r="AV79" i="9"/>
  <c r="AT78" i="9"/>
  <c r="AS58" i="9"/>
  <c r="AU38" i="9"/>
  <c r="AU59" i="9" s="1"/>
  <c r="AT37" i="9"/>
  <c r="AT31" i="9" l="1"/>
  <c r="AN125" i="9"/>
  <c r="AX19" i="9"/>
  <c r="AR108" i="9"/>
  <c r="AR101" i="9" s="1"/>
  <c r="AO125" i="9"/>
  <c r="AO124" i="9"/>
  <c r="AX27" i="9"/>
  <c r="AW27" i="9"/>
  <c r="AU123" i="9"/>
  <c r="AR128" i="9"/>
  <c r="AX28" i="9"/>
  <c r="AW28" i="9"/>
  <c r="AV29" i="9"/>
  <c r="AX26" i="9"/>
  <c r="AW26" i="9"/>
  <c r="AS34" i="9"/>
  <c r="AS33" i="9"/>
  <c r="AS122" i="9" s="1"/>
  <c r="AT140" i="9" s="1"/>
  <c r="AV25" i="9"/>
  <c r="AX30" i="9"/>
  <c r="AW30" i="9"/>
  <c r="AN127" i="9"/>
  <c r="AT110" i="9"/>
  <c r="AT105" i="9"/>
  <c r="AS106" i="9"/>
  <c r="AS107" i="9" s="1"/>
  <c r="AP97" i="9"/>
  <c r="AP117" i="9" s="1"/>
  <c r="AP120" i="9" s="1"/>
  <c r="AP121" i="9" s="1"/>
  <c r="AQ101" i="9"/>
  <c r="AM35" i="9"/>
  <c r="AN35" i="9"/>
  <c r="AO118" i="9"/>
  <c r="AT36" i="9"/>
  <c r="AT96" i="9" s="1"/>
  <c r="AS116" i="9"/>
  <c r="AQ109" i="9"/>
  <c r="AS102" i="9"/>
  <c r="AT104" i="9"/>
  <c r="AR112" i="9"/>
  <c r="AS99" i="9"/>
  <c r="AS98" i="9" s="1"/>
  <c r="AS77" i="9"/>
  <c r="AT100" i="9"/>
  <c r="AT113" i="9"/>
  <c r="AT111" i="9"/>
  <c r="AT115" i="9"/>
  <c r="AW79" i="9"/>
  <c r="BM79" i="9" s="1"/>
  <c r="AU78" i="9"/>
  <c r="AT58" i="9"/>
  <c r="AU37" i="9"/>
  <c r="AV38" i="9"/>
  <c r="AV59" i="9" s="1"/>
  <c r="AU31" i="9" l="1"/>
  <c r="AP125" i="9"/>
  <c r="AS128" i="9"/>
  <c r="AV123" i="9"/>
  <c r="AT34" i="9"/>
  <c r="AT33" i="9"/>
  <c r="AT122" i="9" s="1"/>
  <c r="AU140" i="9" s="1"/>
  <c r="AX29" i="9"/>
  <c r="AW29" i="9"/>
  <c r="AX25" i="9"/>
  <c r="AW25" i="9"/>
  <c r="AO127" i="9"/>
  <c r="AU110" i="9"/>
  <c r="AU105" i="9"/>
  <c r="AT102" i="9"/>
  <c r="AT106" i="9"/>
  <c r="AT107" i="9" s="1"/>
  <c r="AS108" i="9"/>
  <c r="AS101" i="9" s="1"/>
  <c r="AO35" i="9"/>
  <c r="AU36" i="9"/>
  <c r="AU96" i="9" s="1"/>
  <c r="AT116" i="9"/>
  <c r="AQ97" i="9"/>
  <c r="AQ117" i="9" s="1"/>
  <c r="AQ120" i="9" s="1"/>
  <c r="AQ121" i="9" s="1"/>
  <c r="AP118" i="9"/>
  <c r="AU104" i="9"/>
  <c r="AR109" i="9"/>
  <c r="AR97" i="9" s="1"/>
  <c r="AR117" i="9" s="1"/>
  <c r="AT99" i="9"/>
  <c r="AT98" i="9" s="1"/>
  <c r="AT77" i="9"/>
  <c r="AS112" i="9"/>
  <c r="AU100" i="9"/>
  <c r="AU113" i="9"/>
  <c r="AU111" i="9"/>
  <c r="AU115" i="9"/>
  <c r="AV78" i="9"/>
  <c r="AU58" i="9"/>
  <c r="AW38" i="9"/>
  <c r="BM38" i="9" s="1"/>
  <c r="AV37" i="9"/>
  <c r="AV31" i="9" l="1"/>
  <c r="AR120" i="9"/>
  <c r="AR121" i="9" s="1"/>
  <c r="AP124" i="9"/>
  <c r="AQ124" i="9"/>
  <c r="AQ125" i="9"/>
  <c r="AX123" i="9"/>
  <c r="AU33" i="9"/>
  <c r="AU122" i="9" s="1"/>
  <c r="AV140" i="9" s="1"/>
  <c r="AU34" i="9"/>
  <c r="AW123" i="9"/>
  <c r="AT128" i="9"/>
  <c r="AP127" i="9"/>
  <c r="AV110" i="9"/>
  <c r="AV105" i="9"/>
  <c r="AU106" i="9"/>
  <c r="AU107" i="9" s="1"/>
  <c r="AT108" i="9"/>
  <c r="AT101" i="9" s="1"/>
  <c r="AP35" i="9"/>
  <c r="AU116" i="9"/>
  <c r="AV36" i="9"/>
  <c r="AV96" i="9" s="1"/>
  <c r="AW59" i="9"/>
  <c r="AX38" i="9"/>
  <c r="AU102" i="9"/>
  <c r="AV104" i="9"/>
  <c r="AS109" i="9"/>
  <c r="AS97" i="9" s="1"/>
  <c r="AS117" i="9" s="1"/>
  <c r="AU99" i="9"/>
  <c r="AU98" i="9" s="1"/>
  <c r="AU77" i="9"/>
  <c r="AT112" i="9"/>
  <c r="AV100" i="9"/>
  <c r="AV111" i="9"/>
  <c r="AV113" i="9"/>
  <c r="AV115" i="9"/>
  <c r="AV58" i="9"/>
  <c r="AW37" i="9"/>
  <c r="AW31" i="9" l="1"/>
  <c r="AX31" i="9"/>
  <c r="AS120" i="9"/>
  <c r="AS121" i="9" s="1"/>
  <c r="AR125" i="9"/>
  <c r="AR124" i="9"/>
  <c r="AU128" i="9"/>
  <c r="AV33" i="9"/>
  <c r="AV122" i="9" s="1"/>
  <c r="AW140" i="9" s="1"/>
  <c r="AV34" i="9"/>
  <c r="AQ127" i="9"/>
  <c r="AW110" i="9"/>
  <c r="AW105" i="9"/>
  <c r="BM105" i="9" s="1"/>
  <c r="AU108" i="9"/>
  <c r="AU101" i="9" s="1"/>
  <c r="AV106" i="9"/>
  <c r="AV107" i="9" s="1"/>
  <c r="AQ35" i="9"/>
  <c r="AQ118" i="9"/>
  <c r="AR118" i="9" s="1"/>
  <c r="AV116" i="9"/>
  <c r="AW36" i="9"/>
  <c r="BM37" i="9"/>
  <c r="AW78" i="9"/>
  <c r="BM78" i="9" s="1"/>
  <c r="BM59" i="9"/>
  <c r="AX37" i="9"/>
  <c r="AX59" i="9"/>
  <c r="AV102" i="9"/>
  <c r="AW104" i="9"/>
  <c r="AW106" i="9" s="1"/>
  <c r="AT109" i="9"/>
  <c r="AU112" i="9"/>
  <c r="AV99" i="9"/>
  <c r="AV98" i="9" s="1"/>
  <c r="AV77" i="9"/>
  <c r="AW100" i="9"/>
  <c r="BM5" i="9"/>
  <c r="AW111" i="9"/>
  <c r="BM111" i="9" s="1"/>
  <c r="AW113" i="9"/>
  <c r="BM113" i="9" s="1"/>
  <c r="AW115" i="9"/>
  <c r="BM115" i="9" s="1"/>
  <c r="AW58" i="9"/>
  <c r="BM58" i="9" s="1"/>
  <c r="AS124" i="9" l="1"/>
  <c r="AS125" i="9"/>
  <c r="AV128" i="9"/>
  <c r="AW33" i="9"/>
  <c r="AW122" i="9" s="1"/>
  <c r="AX140" i="9" s="1"/>
  <c r="AW34" i="9"/>
  <c r="AR127" i="9"/>
  <c r="AX110" i="9"/>
  <c r="AX105" i="9"/>
  <c r="AV108" i="9"/>
  <c r="AV101" i="9" s="1"/>
  <c r="BM36" i="9"/>
  <c r="AW96" i="9"/>
  <c r="BM96" i="9" s="1"/>
  <c r="AR35" i="9"/>
  <c r="AT97" i="9"/>
  <c r="AT117" i="9" s="1"/>
  <c r="AT120" i="9" s="1"/>
  <c r="AT121" i="9" s="1"/>
  <c r="AW107" i="9"/>
  <c r="BM104" i="9"/>
  <c r="AW116" i="9"/>
  <c r="BM116" i="9" s="1"/>
  <c r="BM100" i="9"/>
  <c r="AS118" i="9"/>
  <c r="AX58" i="9"/>
  <c r="AX78" i="9"/>
  <c r="AX36" i="9"/>
  <c r="AX96" i="9" s="1"/>
  <c r="AX111" i="9"/>
  <c r="AX115" i="9"/>
  <c r="AX100" i="9"/>
  <c r="AX104" i="9"/>
  <c r="AX106" i="9" s="1"/>
  <c r="AX113" i="9"/>
  <c r="AW102" i="9"/>
  <c r="BM102" i="9" s="1"/>
  <c r="AV112" i="9"/>
  <c r="AU109" i="9"/>
  <c r="AU97" i="9" s="1"/>
  <c r="AU117" i="9" s="1"/>
  <c r="AW99" i="9"/>
  <c r="AW77" i="9"/>
  <c r="AU120" i="9" l="1"/>
  <c r="AU121" i="9" s="1"/>
  <c r="AT125" i="9"/>
  <c r="AW128" i="9"/>
  <c r="BM128" i="9" s="1"/>
  <c r="AX34" i="9"/>
  <c r="AX33" i="9"/>
  <c r="AX122" i="9" s="1"/>
  <c r="BM122" i="9"/>
  <c r="AS127" i="9"/>
  <c r="BM106" i="9"/>
  <c r="AW108" i="9"/>
  <c r="BM108" i="9" s="1"/>
  <c r="AS35" i="9"/>
  <c r="BM77" i="9"/>
  <c r="BM56" i="9" s="1"/>
  <c r="AT118" i="9"/>
  <c r="AW98" i="9"/>
  <c r="BM98" i="9" s="1"/>
  <c r="BM99" i="9"/>
  <c r="BM57" i="9" s="1"/>
  <c r="AX116" i="9"/>
  <c r="AX107" i="9"/>
  <c r="AX102" i="9"/>
  <c r="AX77" i="9"/>
  <c r="AX99" i="9"/>
  <c r="AX98" i="9" s="1"/>
  <c r="AV109" i="9"/>
  <c r="AV97" i="9" s="1"/>
  <c r="AV117" i="9" s="1"/>
  <c r="BM110" i="9"/>
  <c r="AW112" i="9"/>
  <c r="BM112" i="9" s="1"/>
  <c r="AU125" i="9" l="1"/>
  <c r="AV120" i="9"/>
  <c r="AV121" i="9" s="1"/>
  <c r="AU124" i="9"/>
  <c r="AT124" i="9"/>
  <c r="AX128" i="9"/>
  <c r="AX108" i="9"/>
  <c r="AW101" i="9"/>
  <c r="BM101" i="9" s="1"/>
  <c r="AT35" i="9"/>
  <c r="AT127" i="9"/>
  <c r="BM107" i="9"/>
  <c r="AU118" i="9"/>
  <c r="AX112" i="9"/>
  <c r="AW109" i="9"/>
  <c r="AV125" i="9" l="1"/>
  <c r="AV124" i="9"/>
  <c r="AU127" i="9"/>
  <c r="AX101" i="9"/>
  <c r="AU35" i="9"/>
  <c r="AW97" i="9"/>
  <c r="AW117" i="9" s="1"/>
  <c r="AW120" i="9" s="1"/>
  <c r="AW121" i="9" s="1"/>
  <c r="BM109" i="9"/>
  <c r="AV118" i="9"/>
  <c r="AX109" i="9"/>
  <c r="BM121" i="9" l="1"/>
  <c r="AW124" i="9"/>
  <c r="AV127" i="9"/>
  <c r="AX97" i="9"/>
  <c r="AX117" i="9" s="1"/>
  <c r="AX120" i="9" s="1"/>
  <c r="AX121" i="9" s="1"/>
  <c r="BM117" i="9"/>
  <c r="BM97" i="9"/>
  <c r="AW125" i="9" l="1"/>
  <c r="AX125" i="9"/>
  <c r="AV35" i="9"/>
  <c r="AW118" i="9"/>
  <c r="BM118" i="9" s="1"/>
  <c r="AW127" i="9"/>
  <c r="AX124" i="9" l="1"/>
  <c r="AX127" i="9"/>
  <c r="BM127" i="9"/>
  <c r="AW35" i="9"/>
  <c r="BM140" i="9"/>
  <c r="AX118" i="9"/>
  <c r="C131" i="9"/>
  <c r="C130" i="9"/>
  <c r="AX35" i="9" l="1"/>
  <c r="E139" i="9"/>
  <c r="D130" i="9" l="1"/>
  <c r="D131" i="9"/>
  <c r="F139" i="9" l="1"/>
  <c r="E131" i="9"/>
  <c r="E129" i="9"/>
  <c r="F129" i="9" s="1"/>
  <c r="G139" i="9"/>
  <c r="E130" i="9" l="1"/>
  <c r="E141" i="9" s="1"/>
  <c r="E142" i="9" s="1"/>
  <c r="F131" i="9"/>
  <c r="F141" i="9"/>
  <c r="F142" i="9" l="1"/>
  <c r="F130" i="9"/>
  <c r="H139" i="9"/>
  <c r="G131" i="9"/>
  <c r="G129" i="9"/>
  <c r="H129" i="9" s="1"/>
  <c r="G141" i="9"/>
  <c r="G142" i="9" l="1"/>
  <c r="G130" i="9"/>
  <c r="H131" i="9"/>
  <c r="I139" i="9"/>
  <c r="H141" i="9"/>
  <c r="H142" i="9" l="1"/>
  <c r="J139" i="9"/>
  <c r="I131" i="9"/>
  <c r="I129" i="9"/>
  <c r="H130" i="9"/>
  <c r="I141" i="9"/>
  <c r="I142" i="9" l="1"/>
  <c r="I130" i="9"/>
  <c r="J129" i="9"/>
  <c r="J131" i="9"/>
  <c r="K139" i="9"/>
  <c r="J141" i="9"/>
  <c r="J142" i="9" l="1"/>
  <c r="K129" i="9"/>
  <c r="J130" i="9"/>
  <c r="L139" i="9"/>
  <c r="K131" i="9"/>
  <c r="K141" i="9"/>
  <c r="K142" i="9" l="1"/>
  <c r="M139" i="9"/>
  <c r="L131" i="9"/>
  <c r="L129" i="9"/>
  <c r="K130" i="9"/>
  <c r="L141" i="9"/>
  <c r="BJ35" i="9"/>
  <c r="L142" i="9" l="1"/>
  <c r="L130" i="9"/>
  <c r="M129" i="9"/>
  <c r="BJ129" i="9" s="1"/>
  <c r="BJ123" i="9"/>
  <c r="M131" i="9"/>
  <c r="BJ131" i="9" s="1"/>
  <c r="O139" i="9"/>
  <c r="N129" i="9" l="1"/>
  <c r="N131" i="9"/>
  <c r="N139" i="9"/>
  <c r="N141" i="9" s="1"/>
  <c r="BJ124" i="9"/>
  <c r="BJ125" i="9"/>
  <c r="M130" i="9"/>
  <c r="BJ130" i="9" s="1"/>
  <c r="M141" i="9"/>
  <c r="M142" i="9" s="1"/>
  <c r="BJ139" i="9"/>
  <c r="Q139" i="9"/>
  <c r="N142" i="9" l="1"/>
  <c r="BJ142" i="9"/>
  <c r="O129" i="9"/>
  <c r="P129" i="9" s="1"/>
  <c r="P139" i="9"/>
  <c r="O131" i="9"/>
  <c r="P131" i="9" s="1"/>
  <c r="N130" i="9"/>
  <c r="BJ141" i="9"/>
  <c r="O130" i="9" l="1"/>
  <c r="O141" i="9" s="1"/>
  <c r="O142" i="9" s="1"/>
  <c r="P130" i="9" l="1"/>
  <c r="P141" i="9" s="1"/>
  <c r="P142" i="9" s="1"/>
  <c r="S139" i="9"/>
  <c r="Q129" i="9"/>
  <c r="Q131" i="9"/>
  <c r="R131" i="9" l="1"/>
  <c r="R129" i="9"/>
  <c r="R139" i="9"/>
  <c r="R141" i="9" s="1"/>
  <c r="Q130" i="9"/>
  <c r="Q141" i="9" l="1"/>
  <c r="Q142" i="9" s="1"/>
  <c r="R130" i="9"/>
  <c r="T139" i="9"/>
  <c r="S129" i="9"/>
  <c r="S131" i="9"/>
  <c r="R142" i="9" l="1"/>
  <c r="T129" i="9"/>
  <c r="U129" i="9" s="1"/>
  <c r="U139" i="9"/>
  <c r="T131" i="9"/>
  <c r="S130" i="9"/>
  <c r="V139" i="9"/>
  <c r="T141" i="9"/>
  <c r="U131" i="9" l="1"/>
  <c r="V129" i="9"/>
  <c r="S141" i="9"/>
  <c r="S142" i="9" s="1"/>
  <c r="T142" i="9" s="1"/>
  <c r="T130" i="9"/>
  <c r="U130" i="9" s="1"/>
  <c r="U141" i="9" s="1"/>
  <c r="U142" i="9" l="1"/>
  <c r="V131" i="9"/>
  <c r="X139" i="9"/>
  <c r="W129" i="9"/>
  <c r="V130" i="9"/>
  <c r="V141" i="9" s="1"/>
  <c r="V142" i="9" l="1"/>
  <c r="W131" i="9"/>
  <c r="X129" i="9"/>
  <c r="Y139" i="9"/>
  <c r="W130" i="9"/>
  <c r="W141" i="9" s="1"/>
  <c r="W142" i="9" l="1"/>
  <c r="X131" i="9"/>
  <c r="Y131" i="9" s="1"/>
  <c r="BK131" i="9" s="1"/>
  <c r="BK123" i="9"/>
  <c r="Z139" i="9"/>
  <c r="X130" i="9"/>
  <c r="X141" i="9" s="1"/>
  <c r="Y129" i="9"/>
  <c r="BK129" i="9" s="1"/>
  <c r="BK35" i="9"/>
  <c r="BK125" i="9"/>
  <c r="X142" i="9" l="1"/>
  <c r="BK124" i="9"/>
  <c r="Y130" i="9"/>
  <c r="BK130" i="9" s="1"/>
  <c r="Z129" i="9"/>
  <c r="AA139" i="9"/>
  <c r="Z131" i="9"/>
  <c r="AB139" i="9" l="1"/>
  <c r="AA131" i="9"/>
  <c r="AA129" i="9"/>
  <c r="Z130" i="9"/>
  <c r="Z141" i="9"/>
  <c r="Y141" i="9"/>
  <c r="Y142" i="9" s="1"/>
  <c r="BK139" i="9"/>
  <c r="Z142" i="9" l="1"/>
  <c r="BK142" i="9"/>
  <c r="AA130" i="9"/>
  <c r="AA141" i="9" s="1"/>
  <c r="AC139" i="9"/>
  <c r="AB129" i="9"/>
  <c r="AB131" i="9"/>
  <c r="BK141" i="9"/>
  <c r="AA142" i="9" l="1"/>
  <c r="AB130" i="9"/>
  <c r="AC131" i="9"/>
  <c r="AC129" i="9"/>
  <c r="AD139" i="9"/>
  <c r="AB141" i="9"/>
  <c r="AB142" i="9" l="1"/>
  <c r="AD131" i="9"/>
  <c r="AC130" i="9"/>
  <c r="AC141" i="9" s="1"/>
  <c r="AE139" i="9"/>
  <c r="AD129" i="9"/>
  <c r="AC142" i="9" l="1"/>
  <c r="AF139" i="9"/>
  <c r="AE129" i="9"/>
  <c r="AD130" i="9"/>
  <c r="AD141" i="9" s="1"/>
  <c r="AE131" i="9"/>
  <c r="AD142" i="9" l="1"/>
  <c r="AE130" i="9"/>
  <c r="AE141" i="9" s="1"/>
  <c r="AF131" i="9"/>
  <c r="AG139" i="9"/>
  <c r="AF129" i="9"/>
  <c r="AH139" i="9"/>
  <c r="AE142" i="9" l="1"/>
  <c r="AG131" i="9"/>
  <c r="AF130" i="9"/>
  <c r="AF141" i="9" s="1"/>
  <c r="AG129" i="9"/>
  <c r="AF142" i="9" l="1"/>
  <c r="AI139" i="9"/>
  <c r="AG130" i="9"/>
  <c r="AG141" i="9" s="1"/>
  <c r="AH131" i="9"/>
  <c r="AH129" i="9"/>
  <c r="AG142" i="9" l="1"/>
  <c r="AH130" i="9"/>
  <c r="AH141" i="9" s="1"/>
  <c r="AJ139" i="9"/>
  <c r="AI129" i="9"/>
  <c r="AI131" i="9"/>
  <c r="AH142" i="9" l="1"/>
  <c r="AK139" i="9"/>
  <c r="AJ129" i="9"/>
  <c r="AJ131" i="9"/>
  <c r="AI130" i="9"/>
  <c r="AI141" i="9" s="1"/>
  <c r="AI142" i="9" l="1"/>
  <c r="AL139" i="9"/>
  <c r="AJ130" i="9"/>
  <c r="AJ141" i="9" s="1"/>
  <c r="AK129" i="9"/>
  <c r="BL129" i="9" s="1"/>
  <c r="BL123" i="9"/>
  <c r="BL125" i="9"/>
  <c r="BL35" i="9"/>
  <c r="AJ142" i="9" l="1"/>
  <c r="BL124" i="9"/>
  <c r="AK130" i="9"/>
  <c r="BL130" i="9" s="1"/>
  <c r="AK131" i="9"/>
  <c r="BL131" i="9" s="1"/>
  <c r="AM139" i="9"/>
  <c r="AL129" i="9"/>
  <c r="AM129" i="9" l="1"/>
  <c r="AL131" i="9"/>
  <c r="AN139" i="9"/>
  <c r="AL130" i="9"/>
  <c r="AK141" i="9"/>
  <c r="AK142" i="9" s="1"/>
  <c r="BL139" i="9"/>
  <c r="AL141" i="9"/>
  <c r="AO139" i="9"/>
  <c r="AL142" i="9" l="1"/>
  <c r="BL142" i="9"/>
  <c r="AM131" i="9"/>
  <c r="AN131" i="9" s="1"/>
  <c r="AN129" i="9"/>
  <c r="AM130" i="9"/>
  <c r="AN130" i="9" s="1"/>
  <c r="AM141" i="9"/>
  <c r="BL141" i="9"/>
  <c r="AM142" i="9" l="1"/>
  <c r="AP139" i="9"/>
  <c r="AO129" i="9"/>
  <c r="AN141" i="9"/>
  <c r="AO131" i="9"/>
  <c r="AQ139" i="9"/>
  <c r="AN142" i="9" l="1"/>
  <c r="AO130" i="9"/>
  <c r="AP130" i="9" s="1"/>
  <c r="AP129" i="9"/>
  <c r="AQ129" i="9" s="1"/>
  <c r="AO141" i="9"/>
  <c r="AP131" i="9"/>
  <c r="AR139" i="9"/>
  <c r="AO142" i="9" l="1"/>
  <c r="AQ130" i="9"/>
  <c r="AQ141" i="9"/>
  <c r="AP141" i="9"/>
  <c r="AQ131" i="9"/>
  <c r="AS139" i="9"/>
  <c r="AR129" i="9"/>
  <c r="AP142" i="9" l="1"/>
  <c r="AQ142" i="9" s="1"/>
  <c r="AR130" i="9"/>
  <c r="AR131" i="9"/>
  <c r="AS129" i="9" l="1"/>
  <c r="AT139" i="9"/>
  <c r="AR141" i="9"/>
  <c r="AR142" i="9" s="1"/>
  <c r="AS131" i="9"/>
  <c r="AU139" i="9"/>
  <c r="AT131" i="9" l="1"/>
  <c r="AT129" i="9"/>
  <c r="AS130" i="9"/>
  <c r="AT130" i="9" s="1"/>
  <c r="AS141" i="9"/>
  <c r="AS142" i="9" s="1"/>
  <c r="AV139" i="9" l="1"/>
  <c r="AU129" i="9"/>
  <c r="AU131" i="9"/>
  <c r="AT141" i="9"/>
  <c r="AT142" i="9" s="1"/>
  <c r="AU130" i="9" l="1"/>
  <c r="AW139" i="9"/>
  <c r="AV129" i="9"/>
  <c r="AV131" i="9"/>
  <c r="AU141" i="9"/>
  <c r="AU142" i="9" s="1"/>
  <c r="BM125" i="9" l="1"/>
  <c r="AV130" i="9"/>
  <c r="AW129" i="9"/>
  <c r="BM129" i="9" s="1"/>
  <c r="AX139" i="9"/>
  <c r="BM123" i="9"/>
  <c r="AV141" i="9"/>
  <c r="AV142" i="9" s="1"/>
  <c r="BM35" i="9"/>
  <c r="AW131" i="9" l="1"/>
  <c r="BM131" i="9" s="1"/>
  <c r="BM124" i="9"/>
  <c r="AW130" i="9"/>
  <c r="BM130" i="9" s="1"/>
  <c r="AX129" i="9"/>
  <c r="AX131" i="9" l="1"/>
  <c r="AX130" i="9"/>
  <c r="AW141" i="9"/>
  <c r="AW142" i="9" s="1"/>
  <c r="BM139" i="9"/>
  <c r="BM142" i="9" l="1"/>
  <c r="BM141" i="9"/>
  <c r="AX141" i="9"/>
  <c r="AX142" i="9" s="1"/>
</calcChain>
</file>

<file path=xl/sharedStrings.xml><?xml version="1.0" encoding="utf-8"?>
<sst xmlns="http://schemas.openxmlformats.org/spreadsheetml/2006/main" count="565" uniqueCount="245">
  <si>
    <t>Пакет "Детский сад" 170м2</t>
  </si>
  <si>
    <t>Пакет "Детский центр" 170м2</t>
  </si>
  <si>
    <t>Финансовая модель Народная</t>
  </si>
  <si>
    <t>до 15 м2</t>
  </si>
  <si>
    <t>1 год</t>
  </si>
  <si>
    <t>При подготовке финансовой модели были сделаны следующие допущения:</t>
  </si>
  <si>
    <t>Капиталовложения</t>
  </si>
  <si>
    <t>Сумма, руб.</t>
  </si>
  <si>
    <t>Длительность прогнозного периода = 3 года (36 месяцев).</t>
  </si>
  <si>
    <t>2 год</t>
  </si>
  <si>
    <t>Начальный этап финансовой модели - первый месяц операционной деятельности по франшизе с момента открытых дверей</t>
  </si>
  <si>
    <t>Шаг прогноза 1 месяц в 1 году, 1 квартал в 2 году и 1 год в 3 году.</t>
  </si>
  <si>
    <t>Денежные потоки рассчитаны в рублях и представлены в номинальном исчислении.</t>
  </si>
  <si>
    <t>Организационные расходы:</t>
  </si>
  <si>
    <t>Выручка признается по методу начисления.</t>
  </si>
  <si>
    <t>Система налогообложения: УСН 6%</t>
  </si>
  <si>
    <t>Финансовая модель представлена для всех вариантов франшизы.</t>
  </si>
  <si>
    <t>Модель является динамической: при изменении базовых показателей результирующие показатели меняются самостоятельно.</t>
  </si>
  <si>
    <t>Паушальный взнос</t>
  </si>
  <si>
    <t>Модель является универсальной для любого города нахождения франчайзи.</t>
  </si>
  <si>
    <t xml:space="preserve">Модель учитывает расходы на аренду помещения по средней арендной ставке*. </t>
  </si>
  <si>
    <t>В модели учтены дополнительные инвестиции с учетом продаж</t>
  </si>
  <si>
    <t>* При наличии помещения в собственности данная статья затрат должна исключаться.</t>
  </si>
  <si>
    <t>Глоссарий сокращенных наименований</t>
  </si>
  <si>
    <t>Торговое оборудование с освещением включая доставку и сборку .  Рекламная вывеска. Организация салона. Программное обеспечение.</t>
  </si>
  <si>
    <t>ФОТ</t>
  </si>
  <si>
    <t>Оборудование для подбора очков</t>
  </si>
  <si>
    <t>Ремонт помещения (косметический: услуги + стройматериалы)</t>
  </si>
  <si>
    <t>Товар</t>
  </si>
  <si>
    <t>фонд оплаты труда</t>
  </si>
  <si>
    <t>РКО</t>
  </si>
  <si>
    <t>расчетно-кассовое обслуживание</t>
  </si>
  <si>
    <t>Итого организационные расходы:</t>
  </si>
  <si>
    <t>ПО</t>
  </si>
  <si>
    <t>программное обеспечение</t>
  </si>
  <si>
    <t>ПК</t>
  </si>
  <si>
    <t>персональный компьютер</t>
  </si>
  <si>
    <t>ПСН</t>
  </si>
  <si>
    <t>патентная система налогообложения</t>
  </si>
  <si>
    <t>Техника:</t>
  </si>
  <si>
    <t>Прочие расходы</t>
  </si>
  <si>
    <t>ПО: Windows, Microsoft на 1 ПК</t>
  </si>
  <si>
    <t>Аренда торговой площади (за месяц)=к/у +клиннинг+интернет+видео</t>
  </si>
  <si>
    <t>ПК + принтер</t>
  </si>
  <si>
    <t xml:space="preserve">Кассовое оборудование </t>
  </si>
  <si>
    <t>Роутер</t>
  </si>
  <si>
    <t>Аренда авторефрактометра</t>
  </si>
  <si>
    <t>Система видеонаблюдения</t>
  </si>
  <si>
    <t>Итого техника:</t>
  </si>
  <si>
    <t>стеллажи, 4 штуки</t>
  </si>
  <si>
    <t>Итого прочие расходы:</t>
  </si>
  <si>
    <t>ИТОГО СТАРТОВЫЕ ИНВЕСТИЦИИ</t>
  </si>
  <si>
    <t>Детально организационные расходы:</t>
  </si>
  <si>
    <t>Детально расходы на товар:</t>
  </si>
  <si>
    <t xml:space="preserve">цена </t>
  </si>
  <si>
    <t>кол-во</t>
  </si>
  <si>
    <t>сумма</t>
  </si>
  <si>
    <t>Мебель: Стелажи, Ресепшн, Стол</t>
  </si>
  <si>
    <t>Оправы</t>
  </si>
  <si>
    <t>Стуья 2 шт</t>
  </si>
  <si>
    <t>Контактные линзы</t>
  </si>
  <si>
    <t>Витрины 4 шт</t>
  </si>
  <si>
    <t>Готовые очки</t>
  </si>
  <si>
    <t>Кассовый аппарат 1 шт</t>
  </si>
  <si>
    <t>Аксессуары(футляры,шнурки,салфетки)</t>
  </si>
  <si>
    <t>Кассовый ящик 1шт</t>
  </si>
  <si>
    <t>Принтер 1шт</t>
  </si>
  <si>
    <t>Пробный набор оправ 1шт</t>
  </si>
  <si>
    <t>Таблица сивцева 1 шт</t>
  </si>
  <si>
    <t>Итигрис CRM 1 мес</t>
  </si>
  <si>
    <t>Ноутбук 1 шт</t>
  </si>
  <si>
    <t>Калькулятор 1 шт</t>
  </si>
  <si>
    <t>Ценники 500 шт</t>
  </si>
  <si>
    <t>Форма для персонала 2шт</t>
  </si>
  <si>
    <t xml:space="preserve">Наружная реклама 1 шт </t>
  </si>
  <si>
    <t>Сканер штрих кодов 1 шт</t>
  </si>
  <si>
    <t>Зеркала 3шт</t>
  </si>
  <si>
    <t>Сетевой фильтр 1 шт</t>
  </si>
  <si>
    <t xml:space="preserve">Кассовая лента и канцелярия </t>
  </si>
  <si>
    <t>Доп расходы</t>
  </si>
  <si>
    <t>Итого:</t>
  </si>
  <si>
    <t>планируемый результат</t>
  </si>
  <si>
    <t>Показатели</t>
  </si>
  <si>
    <t>Кол-во продаж, штук</t>
  </si>
  <si>
    <t>Средний чек, руб</t>
  </si>
  <si>
    <t>Кол-во точек</t>
  </si>
  <si>
    <t>Выручка</t>
  </si>
  <si>
    <t>OPEX</t>
  </si>
  <si>
    <t>Премия от продаж</t>
  </si>
  <si>
    <t>Аренда торговой площади</t>
  </si>
  <si>
    <t>Маркетинг</t>
  </si>
  <si>
    <t>Курьерская доставка</t>
  </si>
  <si>
    <t>Процент по кредиту</t>
  </si>
  <si>
    <t>Итигрис CRM</t>
  </si>
  <si>
    <t>Закупка товара</t>
  </si>
  <si>
    <t>Директор</t>
  </si>
  <si>
    <t>Эквайринг</t>
  </si>
  <si>
    <t>ФОТ:</t>
  </si>
  <si>
    <t>впр</t>
  </si>
  <si>
    <t>Оптик-консультант (оптометрист)</t>
  </si>
  <si>
    <t>all</t>
  </si>
  <si>
    <t>годовых</t>
  </si>
  <si>
    <t>Налоги (УСН)</t>
  </si>
  <si>
    <t>ФОТ, руб</t>
  </si>
  <si>
    <t>ФОТ, кол-во сотрудников</t>
  </si>
  <si>
    <t>+</t>
  </si>
  <si>
    <t>Продажа, начало</t>
  </si>
  <si>
    <t>Продажа, макс</t>
  </si>
  <si>
    <t>Увелич продаж</t>
  </si>
  <si>
    <t>кол-во чеков при открытии точки</t>
  </si>
  <si>
    <t>ежемесячный шаг кол-ва чеков для каждой из точек</t>
  </si>
  <si>
    <t>в ручную</t>
  </si>
  <si>
    <t>форм</t>
  </si>
  <si>
    <t>Себестоимость от среднего чека, руб</t>
  </si>
  <si>
    <t>3 год</t>
  </si>
  <si>
    <t>4 год</t>
  </si>
  <si>
    <t>Закупка товара 1 месяц</t>
  </si>
  <si>
    <t>Аренда торговой площади, руб</t>
  </si>
  <si>
    <t>Эквайринг, руб</t>
  </si>
  <si>
    <t>Маркетинг, руб</t>
  </si>
  <si>
    <t>Итигрис CRM, руб</t>
  </si>
  <si>
    <t>Курьерская доставка, руб</t>
  </si>
  <si>
    <t>Накопленный товар в точках, руб</t>
  </si>
  <si>
    <t>ТОВАР</t>
  </si>
  <si>
    <t>Прочее:</t>
  </si>
  <si>
    <t>Кол-во точек, штук</t>
  </si>
  <si>
    <t>Кол-во новых точек, штук</t>
  </si>
  <si>
    <t>OPEX (операционные затраты)</t>
  </si>
  <si>
    <t>50% наличка</t>
  </si>
  <si>
    <t>Чистая прибыль инвестору</t>
  </si>
  <si>
    <t>Чистая прибыль управляющему</t>
  </si>
  <si>
    <t>Кредит</t>
  </si>
  <si>
    <t>Кредит, руб</t>
  </si>
  <si>
    <t>май</t>
  </si>
  <si>
    <t>Кредит 1, руб</t>
  </si>
  <si>
    <t>Кредит 2, руб</t>
  </si>
  <si>
    <t>Кредит 3, руб</t>
  </si>
  <si>
    <t>Кредит 4, руб</t>
  </si>
  <si>
    <t>Кредит 5, руб</t>
  </si>
  <si>
    <t>Кредит 6, руб</t>
  </si>
  <si>
    <t>Распределение чистой прибыли, руб</t>
  </si>
  <si>
    <t>Процент по кредиту, %</t>
  </si>
  <si>
    <t>Накопленная, Чистая прибыль инвестору</t>
  </si>
  <si>
    <t>Накопленная, Чистая прибыль управляющему</t>
  </si>
  <si>
    <t>Остаток по кредиту с %, руб</t>
  </si>
  <si>
    <t>Профиль кредита</t>
  </si>
  <si>
    <t>Капиталовложения (инвестор), руб</t>
  </si>
  <si>
    <t>Капиталовложения (управляющий), руб</t>
  </si>
  <si>
    <t>кап затраты на открытие новой точки, без закупки товара</t>
  </si>
  <si>
    <t>CAPEX (реинвестирование), руб</t>
  </si>
  <si>
    <t>закупка товара при открытии новой точки</t>
  </si>
  <si>
    <t>кол-во максимальных ожидаемых чеков с 1-одной точки</t>
  </si>
  <si>
    <t>Кредит (нарастающим итогом), руб</t>
  </si>
  <si>
    <t>Цель: создание сети салонов оптики для долгосрочного развития и ежемесячного получения прибыли.</t>
  </si>
  <si>
    <t>Ключевое действие: открытие одной оптики каждые 2 месяца</t>
  </si>
  <si>
    <t>Цель на год: открыть 6 оптик на территории города Сочи</t>
  </si>
  <si>
    <t>Средний оборот 1 салона в месяц: 363 750₽</t>
  </si>
  <si>
    <t>Средние расходы 1 салона в месяц: 289 674₽</t>
  </si>
  <si>
    <t>Средняя чистая прибыль 1 салона за 1 месяц: 70 000₽</t>
  </si>
  <si>
    <t>Чистая прибыль 6 салонов за год: 2 097 000₽</t>
  </si>
  <si>
    <t>Фонд для выплаты тела кредита: 20% от чистой прибыли = 419 487₽ за год.</t>
  </si>
  <si>
    <t>Чистая прибыль с вычетом тела кредита =1 677 948₽</t>
  </si>
  <si>
    <t>Разделение чистой прибыли в соотношении (инвестор) 51% на (управляющий) 49%</t>
  </si>
  <si>
    <t>Прибыль инвестора за год: 855 753₽</t>
  </si>
  <si>
    <t>Прибыль управляющего за год: 822 194₽</t>
  </si>
  <si>
    <t>Этапы работы с инвестором</t>
  </si>
  <si>
    <t>1. Открытие 1-й точки, стоимость открытия 350 000₽</t>
  </si>
  <si>
    <t>Первоначальные инвестиции 100 000₽ инвестор и 100 000₽ управляющий.</t>
  </si>
  <si>
    <t>Итого: 200 000₽</t>
  </si>
  <si>
    <t>Кредит от инвестора под 10% годовых, срок 1 год= 150 000₽</t>
  </si>
  <si>
    <t>Дата получения инвестиций и кредита: 5 февраля</t>
  </si>
  <si>
    <t>2. Открытие 2-й точки (15 апреля)</t>
  </si>
  <si>
    <t>Кредит от инвестора 350 000₽ под 10% годовых.</t>
  </si>
  <si>
    <t>Срок выплаты тела кредита: 1 год.</t>
  </si>
  <si>
    <t>Дата получения кредита: 1 апреля</t>
  </si>
  <si>
    <t>3. Открытие 3-й точки (15 июня)</t>
  </si>
  <si>
    <t>Кредит от инвестора 350 000₽ под 10% годовых</t>
  </si>
  <si>
    <t>Дата получения кредита: 1 июня</t>
  </si>
  <si>
    <t>4.Открытие 4-й точки (15 августа)</t>
  </si>
  <si>
    <t>Дата получения кредита: 1 августа</t>
  </si>
  <si>
    <t>5.Открытие 5-й точки (15 октября)</t>
  </si>
  <si>
    <t>Дата получения кредита: 1 октября</t>
  </si>
  <si>
    <t>6. Открытие 6-й точки (15 декабря)</t>
  </si>
  <si>
    <t>Дата получения кредита: 1 декабря</t>
  </si>
  <si>
    <t>Общая сумма инвестиций(100 000₽) и поэтапного кредитования(1 900 000₽) за 6 оптик = 2 000 000₽</t>
  </si>
  <si>
    <t>Прибыль инвестора за 1-й год итого: 855 753₽ (доля компании) + 147 600₽ (процент по кредиту за 1-й год) =1 003 353₽</t>
  </si>
  <si>
    <t>Прогноз товарооборота 1 оптики пессемистический.</t>
  </si>
  <si>
    <t>Средний товарооборот оптик по Сочи 560 000₽ в месяц не в сезон.</t>
  </si>
  <si>
    <t>ИНВЕСТОРУ</t>
  </si>
  <si>
    <t>От доли 51%</t>
  </si>
  <si>
    <t>От кредита</t>
  </si>
  <si>
    <t>Инвестиции</t>
  </si>
  <si>
    <t>Итого Инвестиции, руб</t>
  </si>
  <si>
    <t>ИТОГО, доход инвестора, руб</t>
  </si>
  <si>
    <t>-</t>
  </si>
  <si>
    <t>Фонд выплаты кредита</t>
  </si>
  <si>
    <t>В столбце А лист "Фин рез" написано. "Форм" - формула, "в ручную" - запоняется в ручную.</t>
  </si>
  <si>
    <t>заполняется в ручную</t>
  </si>
  <si>
    <t>лист</t>
  </si>
  <si>
    <t>столбец</t>
  </si>
  <si>
    <t>строка</t>
  </si>
  <si>
    <t>Фин рез</t>
  </si>
  <si>
    <t>А</t>
  </si>
  <si>
    <t>Примечание</t>
  </si>
  <si>
    <t>запоняется в ручную</t>
  </si>
  <si>
    <t>3, 4, 5, 13-30</t>
  </si>
  <si>
    <t>Входные данные, запоняются в ручную по аналогии</t>
  </si>
  <si>
    <t>С-BI</t>
  </si>
  <si>
    <t>С-Е</t>
  </si>
  <si>
    <t>103-112</t>
  </si>
  <si>
    <t>Показатели для инвестора</t>
  </si>
  <si>
    <t>BJ-BM</t>
  </si>
  <si>
    <t>Итоги по каждому календарному году</t>
  </si>
  <si>
    <t>Отчисления в фонд оплаты труда (налоги, НДФЛ, Страховка и прочее)</t>
  </si>
  <si>
    <t>да</t>
  </si>
  <si>
    <t>нет</t>
  </si>
  <si>
    <t>Отчисления от ФОТ (налоги, НДФЛ, страховка и прочее)</t>
  </si>
  <si>
    <t>Налоги (ЕНВД)</t>
  </si>
  <si>
    <t>ЗП на руки</t>
  </si>
  <si>
    <t>Выплата тела кредита</t>
  </si>
  <si>
    <t>Выплата % часть кредита</t>
  </si>
  <si>
    <t>% часть кредита</t>
  </si>
  <si>
    <t>Индексация ЗП сотрудникам</t>
  </si>
  <si>
    <t>Индексация ЗП сотрудникам каждые 12 месяцев</t>
  </si>
  <si>
    <t>Выплата кредита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</si>
  <si>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</si>
  <si>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</si>
  <si>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</si>
  <si>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</si>
  <si>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</si>
  <si>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</si>
  <si>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</si>
  <si>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</si>
  <si>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</si>
  <si>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</si>
  <si>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</si>
  <si>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Накопленная, Фонд выплаты кредита</t>
  </si>
  <si>
    <t>Накопленная, Выплата % части кредита</t>
  </si>
  <si>
    <t>Накопленная, Выплата тела кредита</t>
  </si>
  <si>
    <t>Выплата кредита через определенный месяц</t>
  </si>
  <si>
    <t>Итого Накопленные Инвестиции, руб</t>
  </si>
  <si>
    <t>ИТОГО, Накопленный доход инвестора, руб</t>
  </si>
  <si>
    <t>Чистая прибыль точек (FCF), руб</t>
  </si>
  <si>
    <t>Чистая прибыль точек(FCF), (накопленная), руб</t>
  </si>
  <si>
    <t>кредит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</si>
</sst>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&quot;₽&quot;"/>
    <numFmt numFmtId="165" formatCode="#,##0&quot;р.&quot;"/>
    <numFmt numFmtId="166" formatCode="_-* #,##0\ &quot;₽&quot;_-;\-* #,##0\ &quot;₽&quot;_-;_-* &quot;-&quot;??\ &quot;₽&quot;_-;_-@"/>
    <numFmt numFmtId="167" formatCode="#,##0_р_."/>
    <numFmt numFmtId="168" formatCode="[$р.-419]#,##0"/>
    <numFmt numFmtId="169" formatCode="0.0%"/>
    <numFmt numFmtId="170" formatCode="[$-F800]dddd\,\ mmmm\ dd\,\ yyyy"/>
  </numFmts>
  <fonts count="53" x14ac:knownFonts="1">
    <font>
      <sz val="11"/>
      <color theme="1"/>
      <name val="Arial"/>
    </font>
    <font>
      <b/>
      <sz val="14"/>
      <color rgb="FF33CCCC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rgb="FF026615"/>
      <name val="Calibri"/>
      <family val="2"/>
      <charset val="204"/>
    </font>
    <font>
      <b/>
      <sz val="20"/>
      <color rgb="FF026615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72"/>
      <color rgb="FF00B050"/>
      <name val="Calibri"/>
      <family val="2"/>
      <charset val="204"/>
    </font>
    <font>
      <sz val="11"/>
      <name val="Arial"/>
      <family val="2"/>
      <charset val="204"/>
    </font>
    <font>
      <sz val="11"/>
      <color rgb="FF00B050"/>
      <name val="Calibri"/>
      <family val="2"/>
      <charset val="204"/>
    </font>
    <font>
      <sz val="11"/>
      <color rgb="FF026615"/>
      <name val="Calibri"/>
      <family val="2"/>
      <charset val="204"/>
    </font>
    <font>
      <b/>
      <u/>
      <sz val="11"/>
      <color theme="0"/>
      <name val="Calibri"/>
      <family val="2"/>
      <charset val="204"/>
    </font>
    <font>
      <sz val="11"/>
      <color rgb="FF595959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rgb="FFFFFFFF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70C0"/>
      <name val="Calibri"/>
      <family val="2"/>
      <charset val="204"/>
    </font>
    <font>
      <b/>
      <sz val="11"/>
      <color rgb="FF026615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theme="5"/>
      <name val="Calibri"/>
      <family val="2"/>
      <charset val="204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2"/>
      <color theme="0"/>
      <name val="Calibri"/>
      <family val="2"/>
      <charset val="204"/>
    </font>
    <font>
      <b/>
      <sz val="12"/>
      <color rgb="FF00B050"/>
      <name val="Calibri"/>
      <family val="2"/>
      <charset val="204"/>
    </font>
    <font>
      <i/>
      <sz val="12"/>
      <color rgb="FFFF0000"/>
      <name val="Calibri"/>
      <family val="2"/>
      <charset val="204"/>
    </font>
    <font>
      <i/>
      <sz val="12"/>
      <color theme="1"/>
      <name val="Calibri"/>
      <family val="2"/>
      <charset val="204"/>
    </font>
    <font>
      <i/>
      <sz val="12"/>
      <color rgb="FF000000"/>
      <name val="Calibri"/>
      <family val="2"/>
      <charset val="204"/>
    </font>
    <font>
      <i/>
      <sz val="12"/>
      <color theme="5"/>
      <name val="Calibri"/>
      <family val="2"/>
      <charset val="204"/>
    </font>
    <font>
      <i/>
      <sz val="12"/>
      <name val="Calibri"/>
      <family val="2"/>
      <charset val="204"/>
    </font>
    <font>
      <i/>
      <sz val="12"/>
      <color rgb="FF00B050"/>
      <name val="Calibri"/>
      <family val="2"/>
      <charset val="204"/>
    </font>
    <font>
      <b/>
      <sz val="16"/>
      <color rgb="FF00B050"/>
      <name val="Calibri"/>
      <family val="2"/>
      <charset val="204"/>
    </font>
    <font>
      <b/>
      <sz val="16"/>
      <color rgb="FFFF0000"/>
      <name val="Calibri"/>
      <family val="2"/>
      <charset val="204"/>
    </font>
    <font>
      <sz val="12"/>
      <color theme="0" tint="-0.14999847407452621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color theme="0" tint="-0.34998626667073579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26615"/>
        <bgColor rgb="FF026615"/>
      </patternFill>
    </fill>
    <fill>
      <patternFill patternType="solid">
        <fgColor rgb="FF33CCCC"/>
        <bgColor rgb="FF33CCCC"/>
      </patternFill>
    </fill>
    <fill>
      <patternFill patternType="solid">
        <fgColor rgb="FF38761D"/>
        <bgColor rgb="FF38761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ck">
        <color rgb="FFFF0000"/>
      </left>
      <right style="dotted">
        <color rgb="FFFF0000"/>
      </right>
      <top style="thick">
        <color rgb="FFFF0000"/>
      </top>
      <bottom/>
      <diagonal/>
    </border>
    <border>
      <left style="dotted">
        <color rgb="FFFF0000"/>
      </left>
      <right/>
      <top style="thick">
        <color rgb="FFFF0000"/>
      </top>
      <bottom style="dotted">
        <color rgb="FFFF0000"/>
      </bottom>
      <diagonal/>
    </border>
    <border>
      <left/>
      <right/>
      <top style="thick">
        <color rgb="FFFF0000"/>
      </top>
      <bottom style="dotted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 style="dotted">
        <color rgb="FFFF0000"/>
      </bottom>
      <diagonal/>
    </border>
    <border>
      <left/>
      <right style="thick">
        <color rgb="FFFF0000"/>
      </right>
      <top style="thick">
        <color rgb="FFFF0000"/>
      </top>
      <bottom style="dotted">
        <color rgb="FFFF0000"/>
      </bottom>
      <diagonal/>
    </border>
    <border>
      <left style="thick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 style="dotted">
        <color rgb="FFFF0000"/>
      </right>
      <top style="thick">
        <color rgb="FFFF0000"/>
      </top>
      <bottom style="dotted">
        <color rgb="FFFF0000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 style="dotted">
        <color rgb="FFFF0000"/>
      </bottom>
      <diagonal/>
    </border>
    <border>
      <left style="thick">
        <color rgb="FFFF0000"/>
      </left>
      <right style="dotted">
        <color rgb="FFFF0000"/>
      </right>
      <top style="thick">
        <color rgb="FFFF0000"/>
      </top>
      <bottom style="dotted">
        <color rgb="FFFF0000"/>
      </bottom>
      <diagonal/>
    </border>
    <border>
      <left/>
      <right style="thick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thick">
        <color rgb="FFFF0000"/>
      </right>
      <top style="thick">
        <color rgb="FFFF0000"/>
      </top>
      <bottom style="dotted">
        <color rgb="FFFF0000"/>
      </bottom>
      <diagonal/>
    </border>
    <border>
      <left style="dotted">
        <color rgb="FFFF0000"/>
      </left>
      <right style="thick">
        <color rgb="FFFF0000"/>
      </right>
      <top style="dotted">
        <color rgb="FFFF0000"/>
      </top>
      <bottom style="dotted">
        <color rgb="FFFF0000"/>
      </bottom>
      <diagonal/>
    </border>
    <border>
      <left style="thick">
        <color rgb="FFFF0000"/>
      </left>
      <right style="dotted">
        <color rgb="FFFF0000"/>
      </right>
      <top/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thick">
        <color rgb="FFFF0000"/>
      </left>
      <right/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thick">
        <color rgb="FFFF0000"/>
      </right>
      <top style="dotted">
        <color rgb="FFFF0000"/>
      </top>
      <bottom/>
      <diagonal/>
    </border>
    <border>
      <left style="dotted">
        <color rgb="FFFF0000"/>
      </left>
      <right style="thick">
        <color rgb="FFFF0000"/>
      </right>
      <top/>
      <bottom style="dotted">
        <color rgb="FFFF0000"/>
      </bottom>
      <diagonal/>
    </border>
    <border>
      <left style="thick">
        <color rgb="FFFF0000"/>
      </left>
      <right style="dotted">
        <color rgb="FFFF0000"/>
      </right>
      <top style="dotted">
        <color rgb="FFFF0000"/>
      </top>
      <bottom style="thick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thick">
        <color rgb="FFFF0000"/>
      </bottom>
      <diagonal/>
    </border>
    <border>
      <left style="dotted">
        <color rgb="FFFF0000"/>
      </left>
      <right/>
      <top style="dotted">
        <color rgb="FFFF0000"/>
      </top>
      <bottom style="thick">
        <color rgb="FFFF0000"/>
      </bottom>
      <diagonal/>
    </border>
    <border>
      <left/>
      <right/>
      <top style="dotted">
        <color rgb="FFFF0000"/>
      </top>
      <bottom style="thick">
        <color rgb="FFFF0000"/>
      </bottom>
      <diagonal/>
    </border>
    <border>
      <left/>
      <right style="thick">
        <color rgb="FFFF0000"/>
      </right>
      <top style="dotted">
        <color rgb="FFFF0000"/>
      </top>
      <bottom style="thick">
        <color rgb="FFFF0000"/>
      </bottom>
      <diagonal/>
    </border>
    <border>
      <left style="dotted">
        <color rgb="FFFF0000"/>
      </left>
      <right style="thick">
        <color rgb="FFFF0000"/>
      </right>
      <top style="dotted">
        <color rgb="FFFF0000"/>
      </top>
      <bottom style="thick">
        <color rgb="FFFF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31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9" fillId="0" borderId="0" xfId="0" applyFont="1"/>
    <xf numFmtId="0" fontId="5" fillId="4" borderId="5" xfId="0" applyFont="1" applyFill="1" applyBorder="1"/>
    <xf numFmtId="0" fontId="11" fillId="0" borderId="8" xfId="0" applyFont="1" applyBorder="1" applyAlignment="1">
      <alignment horizontal="center"/>
    </xf>
    <xf numFmtId="0" fontId="5" fillId="3" borderId="12" xfId="0" applyFont="1" applyFill="1" applyBorder="1"/>
    <xf numFmtId="0" fontId="5" fillId="3" borderId="14" xfId="0" applyFont="1" applyFill="1" applyBorder="1"/>
    <xf numFmtId="0" fontId="12" fillId="2" borderId="5" xfId="0" applyFont="1" applyFill="1" applyBorder="1"/>
    <xf numFmtId="0" fontId="12" fillId="2" borderId="8" xfId="0" applyFont="1" applyFill="1" applyBorder="1"/>
    <xf numFmtId="0" fontId="12" fillId="2" borderId="15" xfId="0" applyFont="1" applyFill="1" applyBorder="1"/>
    <xf numFmtId="0" fontId="2" fillId="0" borderId="5" xfId="0" applyFont="1" applyBorder="1"/>
    <xf numFmtId="164" fontId="2" fillId="0" borderId="5" xfId="0" applyNumberFormat="1" applyFont="1" applyBorder="1"/>
    <xf numFmtId="0" fontId="13" fillId="0" borderId="8" xfId="0" applyFont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164" fontId="15" fillId="0" borderId="15" xfId="0" applyNumberFormat="1" applyFont="1" applyBorder="1" applyAlignment="1"/>
    <xf numFmtId="164" fontId="5" fillId="4" borderId="5" xfId="0" applyNumberFormat="1" applyFont="1" applyFill="1" applyBorder="1"/>
    <xf numFmtId="0" fontId="11" fillId="0" borderId="21" xfId="0" applyFont="1" applyBorder="1" applyAlignment="1">
      <alignment horizontal="center"/>
    </xf>
    <xf numFmtId="0" fontId="5" fillId="3" borderId="8" xfId="0" applyFont="1" applyFill="1" applyBorder="1"/>
    <xf numFmtId="164" fontId="5" fillId="3" borderId="15" xfId="0" applyNumberFormat="1" applyFont="1" applyFill="1" applyBorder="1"/>
    <xf numFmtId="0" fontId="12" fillId="0" borderId="5" xfId="0" applyFont="1" applyBorder="1"/>
    <xf numFmtId="0" fontId="12" fillId="0" borderId="8" xfId="0" applyFont="1" applyBorder="1"/>
    <xf numFmtId="164" fontId="2" fillId="0" borderId="15" xfId="0" applyNumberFormat="1" applyFont="1" applyBorder="1"/>
    <xf numFmtId="0" fontId="15" fillId="0" borderId="8" xfId="0" applyFont="1" applyBorder="1" applyAlignment="1"/>
    <xf numFmtId="0" fontId="2" fillId="0" borderId="8" xfId="0" applyFont="1" applyBorder="1"/>
    <xf numFmtId="0" fontId="13" fillId="2" borderId="5" xfId="0" applyFont="1" applyFill="1" applyBorder="1"/>
    <xf numFmtId="164" fontId="13" fillId="2" borderId="5" xfId="0" applyNumberFormat="1" applyFont="1" applyFill="1" applyBorder="1"/>
    <xf numFmtId="0" fontId="12" fillId="2" borderId="1" xfId="0" applyFont="1" applyFill="1" applyBorder="1"/>
    <xf numFmtId="165" fontId="12" fillId="2" borderId="1" xfId="0" applyNumberFormat="1" applyFont="1" applyFill="1" applyBorder="1"/>
    <xf numFmtId="0" fontId="5" fillId="3" borderId="21" xfId="0" applyFont="1" applyFill="1" applyBorder="1"/>
    <xf numFmtId="164" fontId="5" fillId="3" borderId="26" xfId="0" applyNumberFormat="1" applyFont="1" applyFill="1" applyBorder="1"/>
    <xf numFmtId="0" fontId="17" fillId="2" borderId="27" xfId="0" applyFont="1" applyFill="1" applyBorder="1"/>
    <xf numFmtId="0" fontId="18" fillId="5" borderId="5" xfId="0" applyFont="1" applyFill="1" applyBorder="1" applyAlignment="1"/>
    <xf numFmtId="0" fontId="19" fillId="0" borderId="5" xfId="0" applyFont="1" applyBorder="1"/>
    <xf numFmtId="0" fontId="18" fillId="5" borderId="5" xfId="0" applyFont="1" applyFill="1" applyBorder="1" applyAlignment="1">
      <alignment horizontal="center"/>
    </xf>
    <xf numFmtId="0" fontId="7" fillId="0" borderId="5" xfId="0" applyFont="1" applyBorder="1" applyAlignment="1"/>
    <xf numFmtId="0" fontId="19" fillId="0" borderId="5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1" fillId="0" borderId="8" xfId="0" applyFont="1" applyBorder="1" applyAlignment="1"/>
    <xf numFmtId="0" fontId="11" fillId="0" borderId="17" xfId="0" applyFont="1" applyBorder="1" applyAlignment="1"/>
    <xf numFmtId="0" fontId="11" fillId="0" borderId="22" xfId="0" applyFont="1" applyBorder="1" applyAlignment="1"/>
    <xf numFmtId="0" fontId="21" fillId="0" borderId="0" xfId="0" applyFont="1" applyAlignment="1"/>
    <xf numFmtId="0" fontId="21" fillId="0" borderId="0" xfId="0" applyFont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righ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21" fillId="6" borderId="8" xfId="0" applyFont="1" applyFill="1" applyBorder="1" applyAlignment="1">
      <alignment horizontal="left" vertical="center"/>
    </xf>
    <xf numFmtId="0" fontId="23" fillId="8" borderId="8" xfId="0" applyFont="1" applyFill="1" applyBorder="1" applyAlignment="1">
      <alignment horizontal="left" vertical="center" wrapText="1"/>
    </xf>
    <xf numFmtId="168" fontId="2" fillId="0" borderId="0" xfId="0" applyNumberFormat="1" applyFont="1"/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14" fillId="3" borderId="17" xfId="0" applyFont="1" applyFill="1" applyBorder="1" applyAlignment="1">
      <alignment horizontal="center"/>
    </xf>
    <xf numFmtId="167" fontId="26" fillId="0" borderId="17" xfId="0" applyNumberFormat="1" applyFont="1" applyBorder="1" applyAlignment="1">
      <alignment horizontal="center" vertical="center"/>
    </xf>
    <xf numFmtId="167" fontId="2" fillId="0" borderId="17" xfId="0" applyNumberFormat="1" applyFont="1" applyBorder="1" applyAlignment="1">
      <alignment horizontal="center" vertical="center"/>
    </xf>
    <xf numFmtId="0" fontId="2" fillId="2" borderId="8" xfId="0" applyFont="1" applyFill="1" applyBorder="1" applyAlignment="1"/>
    <xf numFmtId="167" fontId="12" fillId="2" borderId="17" xfId="0" applyNumberFormat="1" applyFont="1" applyFill="1" applyBorder="1" applyAlignment="1">
      <alignment horizontal="center" vertical="center"/>
    </xf>
    <xf numFmtId="167" fontId="13" fillId="2" borderId="17" xfId="0" applyNumberFormat="1" applyFont="1" applyFill="1" applyBorder="1" applyAlignment="1">
      <alignment horizontal="center" vertical="center"/>
    </xf>
    <xf numFmtId="167" fontId="12" fillId="7" borderId="17" xfId="0" applyNumberFormat="1" applyFont="1" applyFill="1" applyBorder="1" applyAlignment="1">
      <alignment horizontal="center" vertical="center"/>
    </xf>
    <xf numFmtId="167" fontId="12" fillId="9" borderId="17" xfId="0" applyNumberFormat="1" applyFont="1" applyFill="1" applyBorder="1" applyAlignment="1">
      <alignment horizontal="center" vertical="center"/>
    </xf>
    <xf numFmtId="167" fontId="13" fillId="9" borderId="1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9" fillId="0" borderId="27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9" fillId="11" borderId="27" xfId="0" applyFont="1" applyFill="1" applyBorder="1" applyAlignment="1"/>
    <xf numFmtId="0" fontId="29" fillId="0" borderId="27" xfId="0" applyFont="1" applyFill="1" applyBorder="1" applyAlignment="1"/>
    <xf numFmtId="167" fontId="34" fillId="0" borderId="27" xfId="0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/>
    <xf numFmtId="0" fontId="36" fillId="0" borderId="27" xfId="0" applyFont="1" applyFill="1" applyBorder="1" applyAlignment="1"/>
    <xf numFmtId="167" fontId="34" fillId="12" borderId="27" xfId="0" applyNumberFormat="1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left" vertical="center" wrapText="1"/>
    </xf>
    <xf numFmtId="0" fontId="29" fillId="0" borderId="27" xfId="0" applyFont="1" applyFill="1" applyBorder="1" applyAlignment="1">
      <alignment horizontal="center" vertical="center"/>
    </xf>
    <xf numFmtId="167" fontId="33" fillId="0" borderId="27" xfId="0" applyNumberFormat="1" applyFont="1" applyFill="1" applyBorder="1" applyAlignment="1">
      <alignment horizontal="center" vertical="center"/>
    </xf>
    <xf numFmtId="167" fontId="28" fillId="10" borderId="27" xfId="0" applyNumberFormat="1" applyFont="1" applyFill="1" applyBorder="1" applyAlignment="1">
      <alignment horizontal="center" vertical="center"/>
    </xf>
    <xf numFmtId="0" fontId="27" fillId="10" borderId="27" xfId="0" applyFont="1" applyFill="1" applyBorder="1" applyAlignment="1">
      <alignment vertical="center"/>
    </xf>
    <xf numFmtId="0" fontId="40" fillId="3" borderId="27" xfId="0" applyFont="1" applyFill="1" applyBorder="1" applyAlignment="1">
      <alignment horizontal="center" vertical="center"/>
    </xf>
    <xf numFmtId="0" fontId="27" fillId="0" borderId="27" xfId="0" applyFont="1" applyFill="1" applyBorder="1" applyAlignment="1"/>
    <xf numFmtId="0" fontId="29" fillId="12" borderId="27" xfId="0" applyFont="1" applyFill="1" applyBorder="1" applyAlignment="1"/>
    <xf numFmtId="0" fontId="29" fillId="0" borderId="27" xfId="0" applyFont="1" applyBorder="1" applyAlignment="1">
      <alignment horizontal="center"/>
    </xf>
    <xf numFmtId="0" fontId="43" fillId="0" borderId="27" xfId="0" applyFont="1" applyFill="1" applyBorder="1" applyAlignment="1">
      <alignment horizontal="left" vertical="center" wrapText="1"/>
    </xf>
    <xf numFmtId="167" fontId="44" fillId="0" borderId="27" xfId="0" applyNumberFormat="1" applyFont="1" applyFill="1" applyBorder="1" applyAlignment="1">
      <alignment horizontal="center" vertical="center"/>
    </xf>
    <xf numFmtId="0" fontId="43" fillId="0" borderId="27" xfId="0" applyFont="1" applyFill="1" applyBorder="1" applyAlignment="1"/>
    <xf numFmtId="0" fontId="43" fillId="0" borderId="27" xfId="0" applyFont="1" applyBorder="1" applyAlignment="1"/>
    <xf numFmtId="0" fontId="43" fillId="0" borderId="27" xfId="0" applyFont="1" applyBorder="1"/>
    <xf numFmtId="167" fontId="46" fillId="0" borderId="27" xfId="0" applyNumberFormat="1" applyFont="1" applyBorder="1" applyAlignment="1">
      <alignment horizontal="center" vertical="center"/>
    </xf>
    <xf numFmtId="0" fontId="43" fillId="0" borderId="27" xfId="0" applyFont="1" applyFill="1" applyBorder="1" applyAlignment="1">
      <alignment horizontal="right" vertical="center" wrapText="1"/>
    </xf>
    <xf numFmtId="0" fontId="29" fillId="0" borderId="27" xfId="0" applyFont="1" applyFill="1" applyBorder="1" applyAlignment="1">
      <alignment horizontal="right"/>
    </xf>
    <xf numFmtId="0" fontId="42" fillId="0" borderId="30" xfId="0" applyFont="1" applyFill="1" applyBorder="1" applyAlignment="1"/>
    <xf numFmtId="0" fontId="42" fillId="0" borderId="31" xfId="0" applyFont="1" applyFill="1" applyBorder="1" applyAlignment="1"/>
    <xf numFmtId="167" fontId="44" fillId="0" borderId="32" xfId="0" applyNumberFormat="1" applyFont="1" applyFill="1" applyBorder="1" applyAlignment="1">
      <alignment horizontal="center" vertical="center"/>
    </xf>
    <xf numFmtId="0" fontId="43" fillId="0" borderId="32" xfId="0" applyFont="1" applyFill="1" applyBorder="1" applyAlignment="1"/>
    <xf numFmtId="0" fontId="43" fillId="0" borderId="32" xfId="0" applyFont="1" applyFill="1" applyBorder="1" applyAlignment="1">
      <alignment horizontal="left" vertical="center" wrapText="1"/>
    </xf>
    <xf numFmtId="167" fontId="29" fillId="0" borderId="27" xfId="0" applyNumberFormat="1" applyFont="1" applyBorder="1" applyAlignment="1">
      <alignment horizontal="center"/>
    </xf>
    <xf numFmtId="0" fontId="27" fillId="17" borderId="27" xfId="0" applyFont="1" applyFill="1" applyBorder="1"/>
    <xf numFmtId="167" fontId="28" fillId="17" borderId="27" xfId="0" applyNumberFormat="1" applyFont="1" applyFill="1" applyBorder="1" applyAlignment="1">
      <alignment horizontal="center" vertical="center"/>
    </xf>
    <xf numFmtId="0" fontId="27" fillId="17" borderId="27" xfId="0" applyFont="1" applyFill="1" applyBorder="1" applyAlignment="1"/>
    <xf numFmtId="0" fontId="27" fillId="14" borderId="27" xfId="0" applyFont="1" applyFill="1" applyBorder="1" applyAlignment="1"/>
    <xf numFmtId="170" fontId="21" fillId="0" borderId="0" xfId="0" applyNumberFormat="1" applyFont="1" applyAlignment="1"/>
    <xf numFmtId="167" fontId="28" fillId="15" borderId="27" xfId="0" applyNumberFormat="1" applyFont="1" applyFill="1" applyBorder="1" applyAlignment="1">
      <alignment horizontal="center" vertical="center"/>
    </xf>
    <xf numFmtId="0" fontId="27" fillId="15" borderId="27" xfId="0" applyFont="1" applyFill="1" applyBorder="1" applyAlignment="1"/>
    <xf numFmtId="0" fontId="41" fillId="15" borderId="27" xfId="0" applyFont="1" applyFill="1" applyBorder="1" applyAlignment="1">
      <alignment horizontal="left" vertical="center"/>
    </xf>
    <xf numFmtId="0" fontId="27" fillId="15" borderId="27" xfId="0" applyFont="1" applyFill="1" applyBorder="1" applyAlignment="1">
      <alignment vertical="center"/>
    </xf>
    <xf numFmtId="170" fontId="21" fillId="0" borderId="0" xfId="0" applyNumberFormat="1" applyFont="1" applyAlignment="1">
      <alignment horizontal="left"/>
    </xf>
    <xf numFmtId="0" fontId="27" fillId="0" borderId="27" xfId="0" applyFont="1" applyFill="1" applyBorder="1" applyAlignment="1">
      <alignment vertical="center"/>
    </xf>
    <xf numFmtId="0" fontId="27" fillId="14" borderId="27" xfId="0" applyFont="1" applyFill="1" applyBorder="1" applyAlignment="1">
      <alignment vertical="center"/>
    </xf>
    <xf numFmtId="167" fontId="27" fillId="14" borderId="27" xfId="0" applyNumberFormat="1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left"/>
    </xf>
    <xf numFmtId="167" fontId="46" fillId="0" borderId="27" xfId="0" applyNumberFormat="1" applyFont="1" applyFill="1" applyBorder="1" applyAlignment="1">
      <alignment horizontal="center" vertical="center"/>
    </xf>
    <xf numFmtId="0" fontId="47" fillId="15" borderId="27" xfId="0" applyFont="1" applyFill="1" applyBorder="1" applyAlignment="1">
      <alignment horizontal="left" vertical="center"/>
    </xf>
    <xf numFmtId="0" fontId="43" fillId="15" borderId="27" xfId="0" applyFont="1" applyFill="1" applyBorder="1" applyAlignment="1">
      <alignment vertical="center"/>
    </xf>
    <xf numFmtId="167" fontId="43" fillId="15" borderId="27" xfId="0" applyNumberFormat="1" applyFont="1" applyFill="1" applyBorder="1" applyAlignment="1">
      <alignment horizontal="center" vertical="center"/>
    </xf>
    <xf numFmtId="0" fontId="43" fillId="15" borderId="27" xfId="0" applyFont="1" applyFill="1" applyBorder="1" applyAlignment="1"/>
    <xf numFmtId="169" fontId="46" fillId="0" borderId="27" xfId="1" applyNumberFormat="1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/>
    </xf>
    <xf numFmtId="0" fontId="31" fillId="13" borderId="28" xfId="0" applyFont="1" applyFill="1" applyBorder="1" applyAlignment="1">
      <alignment horizontal="left" vertical="center"/>
    </xf>
    <xf numFmtId="3" fontId="30" fillId="18" borderId="29" xfId="0" applyNumberFormat="1" applyFont="1" applyFill="1" applyBorder="1" applyAlignment="1">
      <alignment horizontal="center" vertical="center"/>
    </xf>
    <xf numFmtId="0" fontId="37" fillId="11" borderId="30" xfId="0" applyFont="1" applyFill="1" applyBorder="1" applyAlignment="1">
      <alignment horizontal="left" vertical="center"/>
    </xf>
    <xf numFmtId="0" fontId="29" fillId="0" borderId="30" xfId="0" applyFont="1" applyFill="1" applyBorder="1" applyAlignment="1">
      <alignment horizontal="left"/>
    </xf>
    <xf numFmtId="0" fontId="43" fillId="0" borderId="30" xfId="0" applyFont="1" applyFill="1" applyBorder="1" applyAlignment="1"/>
    <xf numFmtId="0" fontId="27" fillId="10" borderId="28" xfId="0" applyFont="1" applyFill="1" applyBorder="1" applyAlignment="1">
      <alignment vertical="center"/>
    </xf>
    <xf numFmtId="0" fontId="27" fillId="10" borderId="29" xfId="0" applyFont="1" applyFill="1" applyBorder="1" applyAlignment="1">
      <alignment vertical="center"/>
    </xf>
    <xf numFmtId="167" fontId="28" fillId="10" borderId="29" xfId="0" applyNumberFormat="1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vertical="center"/>
    </xf>
    <xf numFmtId="0" fontId="43" fillId="0" borderId="30" xfId="0" applyFont="1" applyBorder="1" applyAlignment="1"/>
    <xf numFmtId="0" fontId="29" fillId="0" borderId="30" xfId="0" applyFont="1" applyFill="1" applyBorder="1" applyAlignment="1"/>
    <xf numFmtId="0" fontId="43" fillId="0" borderId="31" xfId="0" applyFont="1" applyBorder="1" applyAlignment="1"/>
    <xf numFmtId="0" fontId="43" fillId="0" borderId="32" xfId="0" applyFont="1" applyBorder="1"/>
    <xf numFmtId="167" fontId="46" fillId="0" borderId="32" xfId="0" applyNumberFormat="1" applyFont="1" applyBorder="1" applyAlignment="1">
      <alignment horizontal="center" vertical="center"/>
    </xf>
    <xf numFmtId="0" fontId="43" fillId="0" borderId="32" xfId="0" applyFont="1" applyBorder="1" applyAlignment="1"/>
    <xf numFmtId="167" fontId="28" fillId="15" borderId="29" xfId="0" applyNumberFormat="1" applyFont="1" applyFill="1" applyBorder="1" applyAlignment="1">
      <alignment horizontal="center" vertical="center"/>
    </xf>
    <xf numFmtId="0" fontId="28" fillId="19" borderId="28" xfId="0" applyFont="1" applyFill="1" applyBorder="1" applyAlignment="1"/>
    <xf numFmtId="0" fontId="27" fillId="19" borderId="29" xfId="0" applyFont="1" applyFill="1" applyBorder="1"/>
    <xf numFmtId="3" fontId="28" fillId="19" borderId="29" xfId="0" applyNumberFormat="1" applyFont="1" applyFill="1" applyBorder="1" applyAlignment="1">
      <alignment horizontal="center" vertical="center"/>
    </xf>
    <xf numFmtId="0" fontId="27" fillId="19" borderId="29" xfId="0" applyFont="1" applyFill="1" applyBorder="1" applyAlignment="1"/>
    <xf numFmtId="0" fontId="28" fillId="19" borderId="31" xfId="0" applyFont="1" applyFill="1" applyBorder="1" applyAlignment="1"/>
    <xf numFmtId="167" fontId="28" fillId="19" borderId="32" xfId="0" applyNumberFormat="1" applyFont="1" applyFill="1" applyBorder="1" applyAlignment="1">
      <alignment horizontal="center" vertical="center"/>
    </xf>
    <xf numFmtId="0" fontId="27" fillId="19" borderId="32" xfId="0" applyFont="1" applyFill="1" applyBorder="1" applyAlignment="1"/>
    <xf numFmtId="0" fontId="36" fillId="0" borderId="28" xfId="0" applyFont="1" applyBorder="1" applyAlignment="1"/>
    <xf numFmtId="0" fontId="38" fillId="0" borderId="29" xfId="0" applyFont="1" applyBorder="1" applyAlignment="1"/>
    <xf numFmtId="0" fontId="36" fillId="0" borderId="29" xfId="0" applyFont="1" applyBorder="1" applyAlignment="1"/>
    <xf numFmtId="0" fontId="28" fillId="17" borderId="30" xfId="0" applyFont="1" applyFill="1" applyBorder="1" applyAlignment="1"/>
    <xf numFmtId="0" fontId="28" fillId="17" borderId="31" xfId="0" applyFont="1" applyFill="1" applyBorder="1" applyAlignment="1"/>
    <xf numFmtId="0" fontId="27" fillId="17" borderId="32" xfId="0" applyFont="1" applyFill="1" applyBorder="1"/>
    <xf numFmtId="167" fontId="28" fillId="17" borderId="32" xfId="0" applyNumberFormat="1" applyFont="1" applyFill="1" applyBorder="1" applyAlignment="1">
      <alignment horizontal="center" vertical="center"/>
    </xf>
    <xf numFmtId="0" fontId="27" fillId="17" borderId="32" xfId="0" applyFont="1" applyFill="1" applyBorder="1" applyAlignment="1"/>
    <xf numFmtId="0" fontId="40" fillId="3" borderId="30" xfId="0" applyFont="1" applyFill="1" applyBorder="1" applyAlignment="1">
      <alignment horizontal="center" vertical="center"/>
    </xf>
    <xf numFmtId="167" fontId="27" fillId="14" borderId="34" xfId="0" applyNumberFormat="1" applyFont="1" applyFill="1" applyBorder="1" applyAlignment="1">
      <alignment horizontal="center" vertical="center"/>
    </xf>
    <xf numFmtId="167" fontId="32" fillId="15" borderId="30" xfId="0" applyNumberFormat="1" applyFont="1" applyFill="1" applyBorder="1" applyAlignment="1">
      <alignment horizontal="center" vertical="center"/>
    </xf>
    <xf numFmtId="167" fontId="28" fillId="15" borderId="34" xfId="0" applyNumberFormat="1" applyFont="1" applyFill="1" applyBorder="1" applyAlignment="1">
      <alignment horizontal="center" vertical="center"/>
    </xf>
    <xf numFmtId="167" fontId="46" fillId="15" borderId="30" xfId="0" applyNumberFormat="1" applyFont="1" applyFill="1" applyBorder="1" applyAlignment="1">
      <alignment horizontal="center" vertical="center"/>
    </xf>
    <xf numFmtId="167" fontId="43" fillId="15" borderId="34" xfId="0" applyNumberFormat="1" applyFont="1" applyFill="1" applyBorder="1" applyAlignment="1">
      <alignment horizontal="center" vertical="center"/>
    </xf>
    <xf numFmtId="169" fontId="46" fillId="0" borderId="30" xfId="1" applyNumberFormat="1" applyFont="1" applyFill="1" applyBorder="1" applyAlignment="1">
      <alignment horizontal="center" vertical="center"/>
    </xf>
    <xf numFmtId="169" fontId="46" fillId="0" borderId="34" xfId="1" applyNumberFormat="1" applyFont="1" applyFill="1" applyBorder="1" applyAlignment="1">
      <alignment horizontal="center" vertical="center"/>
    </xf>
    <xf numFmtId="167" fontId="45" fillId="0" borderId="30" xfId="0" applyNumberFormat="1" applyFont="1" applyFill="1" applyBorder="1" applyAlignment="1">
      <alignment horizontal="center" vertical="center"/>
    </xf>
    <xf numFmtId="167" fontId="46" fillId="0" borderId="34" xfId="0" applyNumberFormat="1" applyFont="1" applyFill="1" applyBorder="1" applyAlignment="1">
      <alignment horizontal="center" vertical="center"/>
    </xf>
    <xf numFmtId="167" fontId="46" fillId="0" borderId="30" xfId="0" applyNumberFormat="1" applyFont="1" applyFill="1" applyBorder="1" applyAlignment="1">
      <alignment horizontal="center" vertical="center"/>
    </xf>
    <xf numFmtId="167" fontId="28" fillId="10" borderId="28" xfId="0" applyNumberFormat="1" applyFont="1" applyFill="1" applyBorder="1" applyAlignment="1">
      <alignment horizontal="center" vertical="center"/>
    </xf>
    <xf numFmtId="167" fontId="28" fillId="10" borderId="33" xfId="0" applyNumberFormat="1" applyFont="1" applyFill="1" applyBorder="1" applyAlignment="1">
      <alignment horizontal="center" vertical="center"/>
    </xf>
    <xf numFmtId="167" fontId="28" fillId="10" borderId="30" xfId="0" applyNumberFormat="1" applyFont="1" applyFill="1" applyBorder="1" applyAlignment="1">
      <alignment horizontal="center" vertical="center"/>
    </xf>
    <xf numFmtId="167" fontId="28" fillId="10" borderId="34" xfId="0" applyNumberFormat="1" applyFont="1" applyFill="1" applyBorder="1" applyAlignment="1">
      <alignment horizontal="center" vertical="center"/>
    </xf>
    <xf numFmtId="167" fontId="46" fillId="0" borderId="30" xfId="0" applyNumberFormat="1" applyFont="1" applyBorder="1" applyAlignment="1">
      <alignment horizontal="center" vertical="center"/>
    </xf>
    <xf numFmtId="167" fontId="46" fillId="0" borderId="34" xfId="0" applyNumberFormat="1" applyFont="1" applyBorder="1" applyAlignment="1">
      <alignment horizontal="center" vertical="center"/>
    </xf>
    <xf numFmtId="167" fontId="46" fillId="0" borderId="31" xfId="0" applyNumberFormat="1" applyFont="1" applyBorder="1" applyAlignment="1">
      <alignment horizontal="center" vertical="center"/>
    </xf>
    <xf numFmtId="167" fontId="46" fillId="0" borderId="35" xfId="0" applyNumberFormat="1" applyFont="1" applyBorder="1" applyAlignment="1">
      <alignment horizontal="center" vertical="center"/>
    </xf>
    <xf numFmtId="167" fontId="33" fillId="0" borderId="30" xfId="0" applyNumberFormat="1" applyFont="1" applyFill="1" applyBorder="1" applyAlignment="1">
      <alignment horizontal="center" vertical="center"/>
    </xf>
    <xf numFmtId="167" fontId="33" fillId="0" borderId="34" xfId="0" applyNumberFormat="1" applyFont="1" applyFill="1" applyBorder="1" applyAlignment="1">
      <alignment horizontal="center" vertical="center"/>
    </xf>
    <xf numFmtId="167" fontId="28" fillId="15" borderId="28" xfId="0" applyNumberFormat="1" applyFont="1" applyFill="1" applyBorder="1" applyAlignment="1">
      <alignment horizontal="center" vertical="center"/>
    </xf>
    <xf numFmtId="167" fontId="28" fillId="15" borderId="33" xfId="0" applyNumberFormat="1" applyFont="1" applyFill="1" applyBorder="1" applyAlignment="1">
      <alignment horizontal="center" vertical="center"/>
    </xf>
    <xf numFmtId="3" fontId="30" fillId="18" borderId="28" xfId="0" applyNumberFormat="1" applyFont="1" applyFill="1" applyBorder="1" applyAlignment="1">
      <alignment horizontal="center" vertical="center"/>
    </xf>
    <xf numFmtId="3" fontId="30" fillId="18" borderId="33" xfId="0" applyNumberFormat="1" applyFont="1" applyFill="1" applyBorder="1" applyAlignment="1">
      <alignment horizontal="center" vertical="center"/>
    </xf>
    <xf numFmtId="167" fontId="34" fillId="12" borderId="30" xfId="0" applyNumberFormat="1" applyFont="1" applyFill="1" applyBorder="1" applyAlignment="1">
      <alignment horizontal="center" vertical="center"/>
    </xf>
    <xf numFmtId="167" fontId="34" fillId="12" borderId="34" xfId="0" applyNumberFormat="1" applyFont="1" applyFill="1" applyBorder="1" applyAlignment="1">
      <alignment horizontal="center" vertical="center"/>
    </xf>
    <xf numFmtId="167" fontId="44" fillId="0" borderId="30" xfId="0" applyNumberFormat="1" applyFont="1" applyFill="1" applyBorder="1" applyAlignment="1">
      <alignment horizontal="center" vertical="center"/>
    </xf>
    <xf numFmtId="167" fontId="44" fillId="0" borderId="34" xfId="0" applyNumberFormat="1" applyFont="1" applyFill="1" applyBorder="1" applyAlignment="1">
      <alignment horizontal="center" vertical="center"/>
    </xf>
    <xf numFmtId="167" fontId="34" fillId="0" borderId="30" xfId="0" applyNumberFormat="1" applyFont="1" applyFill="1" applyBorder="1" applyAlignment="1">
      <alignment horizontal="center" vertical="center"/>
    </xf>
    <xf numFmtId="167" fontId="34" fillId="0" borderId="34" xfId="0" applyNumberFormat="1" applyFont="1" applyFill="1" applyBorder="1" applyAlignment="1">
      <alignment horizontal="center" vertical="center"/>
    </xf>
    <xf numFmtId="167" fontId="44" fillId="0" borderId="31" xfId="0" applyNumberFormat="1" applyFont="1" applyFill="1" applyBorder="1" applyAlignment="1">
      <alignment horizontal="center" vertical="center"/>
    </xf>
    <xf numFmtId="167" fontId="44" fillId="0" borderId="35" xfId="0" applyNumberFormat="1" applyFont="1" applyFill="1" applyBorder="1" applyAlignment="1">
      <alignment horizontal="center" vertical="center"/>
    </xf>
    <xf numFmtId="3" fontId="28" fillId="19" borderId="28" xfId="0" applyNumberFormat="1" applyFont="1" applyFill="1" applyBorder="1" applyAlignment="1">
      <alignment horizontal="center" vertical="center"/>
    </xf>
    <xf numFmtId="3" fontId="28" fillId="19" borderId="33" xfId="0" applyNumberFormat="1" applyFont="1" applyFill="1" applyBorder="1" applyAlignment="1">
      <alignment horizontal="center" vertical="center"/>
    </xf>
    <xf numFmtId="167" fontId="28" fillId="19" borderId="31" xfId="0" applyNumberFormat="1" applyFont="1" applyFill="1" applyBorder="1" applyAlignment="1">
      <alignment horizontal="center" vertical="center"/>
    </xf>
    <xf numFmtId="167" fontId="28" fillId="19" borderId="35" xfId="0" applyNumberFormat="1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/>
    </xf>
    <xf numFmtId="0" fontId="36" fillId="0" borderId="33" xfId="0" applyFont="1" applyBorder="1" applyAlignment="1"/>
    <xf numFmtId="167" fontId="28" fillId="17" borderId="30" xfId="0" applyNumberFormat="1" applyFont="1" applyFill="1" applyBorder="1" applyAlignment="1">
      <alignment horizontal="center" vertical="center"/>
    </xf>
    <xf numFmtId="167" fontId="28" fillId="17" borderId="34" xfId="0" applyNumberFormat="1" applyFont="1" applyFill="1" applyBorder="1" applyAlignment="1">
      <alignment horizontal="center" vertical="center"/>
    </xf>
    <xf numFmtId="167" fontId="28" fillId="17" borderId="31" xfId="0" applyNumberFormat="1" applyFont="1" applyFill="1" applyBorder="1" applyAlignment="1">
      <alignment horizontal="center" vertical="center"/>
    </xf>
    <xf numFmtId="167" fontId="28" fillId="17" borderId="35" xfId="0" applyNumberFormat="1" applyFont="1" applyFill="1" applyBorder="1" applyAlignment="1">
      <alignment horizontal="center" vertical="center"/>
    </xf>
    <xf numFmtId="167" fontId="27" fillId="14" borderId="30" xfId="0" applyNumberFormat="1" applyFont="1" applyFill="1" applyBorder="1" applyAlignment="1">
      <alignment horizontal="center" vertical="center"/>
    </xf>
    <xf numFmtId="167" fontId="28" fillId="15" borderId="30" xfId="0" applyNumberFormat="1" applyFont="1" applyFill="1" applyBorder="1" applyAlignment="1">
      <alignment horizontal="center" vertical="center"/>
    </xf>
    <xf numFmtId="167" fontId="43" fillId="15" borderId="30" xfId="0" applyNumberFormat="1" applyFont="1" applyFill="1" applyBorder="1" applyAlignment="1">
      <alignment horizontal="center" vertical="center"/>
    </xf>
    <xf numFmtId="0" fontId="27" fillId="14" borderId="34" xfId="0" applyFont="1" applyFill="1" applyBorder="1" applyAlignment="1"/>
    <xf numFmtId="0" fontId="27" fillId="15" borderId="34" xfId="0" applyFont="1" applyFill="1" applyBorder="1" applyAlignment="1"/>
    <xf numFmtId="0" fontId="43" fillId="15" borderId="34" xfId="0" applyFont="1" applyFill="1" applyBorder="1" applyAlignment="1"/>
    <xf numFmtId="0" fontId="43" fillId="0" borderId="34" xfId="0" applyFont="1" applyFill="1" applyBorder="1" applyAlignment="1"/>
    <xf numFmtId="0" fontId="27" fillId="10" borderId="33" xfId="0" applyFont="1" applyFill="1" applyBorder="1" applyAlignment="1">
      <alignment vertical="center"/>
    </xf>
    <xf numFmtId="0" fontId="27" fillId="10" borderId="34" xfId="0" applyFont="1" applyFill="1" applyBorder="1" applyAlignment="1">
      <alignment vertical="center"/>
    </xf>
    <xf numFmtId="0" fontId="43" fillId="0" borderId="34" xfId="0" applyFont="1" applyBorder="1" applyAlignment="1"/>
    <xf numFmtId="0" fontId="43" fillId="0" borderId="35" xfId="0" applyFont="1" applyBorder="1" applyAlignment="1"/>
    <xf numFmtId="0" fontId="29" fillId="0" borderId="34" xfId="0" applyFont="1" applyFill="1" applyBorder="1" applyAlignment="1"/>
    <xf numFmtId="0" fontId="29" fillId="11" borderId="34" xfId="0" applyFont="1" applyFill="1" applyBorder="1" applyAlignment="1"/>
    <xf numFmtId="0" fontId="29" fillId="0" borderId="34" xfId="0" applyFont="1" applyFill="1" applyBorder="1" applyAlignment="1">
      <alignment horizontal="center"/>
    </xf>
    <xf numFmtId="0" fontId="43" fillId="0" borderId="35" xfId="0" applyFont="1" applyFill="1" applyBorder="1" applyAlignment="1"/>
    <xf numFmtId="0" fontId="27" fillId="19" borderId="33" xfId="0" applyFont="1" applyFill="1" applyBorder="1" applyAlignment="1"/>
    <xf numFmtId="0" fontId="27" fillId="19" borderId="35" xfId="0" applyFont="1" applyFill="1" applyBorder="1" applyAlignment="1"/>
    <xf numFmtId="0" fontId="27" fillId="17" borderId="34" xfId="0" applyFont="1" applyFill="1" applyBorder="1" applyAlignment="1"/>
    <xf numFmtId="0" fontId="27" fillId="17" borderId="35" xfId="0" applyFont="1" applyFill="1" applyBorder="1" applyAlignment="1"/>
    <xf numFmtId="3" fontId="29" fillId="0" borderId="27" xfId="0" applyNumberFormat="1" applyFont="1" applyBorder="1" applyAlignment="1">
      <alignment horizontal="center" vertical="center"/>
    </xf>
    <xf numFmtId="3" fontId="27" fillId="10" borderId="29" xfId="0" applyNumberFormat="1" applyFont="1" applyFill="1" applyBorder="1" applyAlignment="1">
      <alignment horizontal="center" vertical="center"/>
    </xf>
    <xf numFmtId="3" fontId="27" fillId="10" borderId="27" xfId="0" applyNumberFormat="1" applyFont="1" applyFill="1" applyBorder="1" applyAlignment="1">
      <alignment horizontal="center" vertical="center"/>
    </xf>
    <xf numFmtId="3" fontId="27" fillId="14" borderId="27" xfId="0" applyNumberFormat="1" applyFont="1" applyFill="1" applyBorder="1" applyAlignment="1">
      <alignment horizontal="center" vertical="center"/>
    </xf>
    <xf numFmtId="3" fontId="27" fillId="15" borderId="27" xfId="0" applyNumberFormat="1" applyFont="1" applyFill="1" applyBorder="1" applyAlignment="1">
      <alignment horizontal="center" vertical="center"/>
    </xf>
    <xf numFmtId="3" fontId="43" fillId="15" borderId="27" xfId="0" applyNumberFormat="1" applyFont="1" applyFill="1" applyBorder="1" applyAlignment="1">
      <alignment horizontal="center" vertical="center"/>
    </xf>
    <xf numFmtId="3" fontId="43" fillId="0" borderId="27" xfId="0" applyNumberFormat="1" applyFont="1" applyFill="1" applyBorder="1" applyAlignment="1">
      <alignment horizontal="center" vertical="center"/>
    </xf>
    <xf numFmtId="3" fontId="43" fillId="0" borderId="27" xfId="0" applyNumberFormat="1" applyFont="1" applyBorder="1" applyAlignment="1">
      <alignment horizontal="center" vertical="center"/>
    </xf>
    <xf numFmtId="3" fontId="43" fillId="0" borderId="32" xfId="0" applyNumberFormat="1" applyFont="1" applyBorder="1" applyAlignment="1">
      <alignment horizontal="center" vertical="center"/>
    </xf>
    <xf numFmtId="3" fontId="29" fillId="0" borderId="27" xfId="0" applyNumberFormat="1" applyFont="1" applyFill="1" applyBorder="1" applyAlignment="1">
      <alignment horizontal="center" vertical="center"/>
    </xf>
    <xf numFmtId="3" fontId="27" fillId="15" borderId="29" xfId="0" applyNumberFormat="1" applyFont="1" applyFill="1" applyBorder="1" applyAlignment="1">
      <alignment horizontal="center" vertical="center"/>
    </xf>
    <xf numFmtId="3" fontId="27" fillId="13" borderId="29" xfId="0" applyNumberFormat="1" applyFont="1" applyFill="1" applyBorder="1" applyAlignment="1">
      <alignment horizontal="center" vertical="center"/>
    </xf>
    <xf numFmtId="3" fontId="29" fillId="11" borderId="27" xfId="0" applyNumberFormat="1" applyFont="1" applyFill="1" applyBorder="1" applyAlignment="1">
      <alignment horizontal="center" vertical="center"/>
    </xf>
    <xf numFmtId="3" fontId="43" fillId="0" borderId="32" xfId="0" applyNumberFormat="1" applyFont="1" applyFill="1" applyBorder="1" applyAlignment="1">
      <alignment horizontal="center" vertical="center"/>
    </xf>
    <xf numFmtId="3" fontId="27" fillId="19" borderId="29" xfId="0" applyNumberFormat="1" applyFont="1" applyFill="1" applyBorder="1" applyAlignment="1">
      <alignment horizontal="center" vertical="center"/>
    </xf>
    <xf numFmtId="3" fontId="27" fillId="19" borderId="32" xfId="0" applyNumberFormat="1" applyFont="1" applyFill="1" applyBorder="1" applyAlignment="1">
      <alignment horizontal="center" vertical="center"/>
    </xf>
    <xf numFmtId="3" fontId="36" fillId="0" borderId="29" xfId="0" applyNumberFormat="1" applyFont="1" applyBorder="1" applyAlignment="1">
      <alignment horizontal="center" vertical="center"/>
    </xf>
    <xf numFmtId="3" fontId="27" fillId="17" borderId="27" xfId="0" applyNumberFormat="1" applyFont="1" applyFill="1" applyBorder="1" applyAlignment="1">
      <alignment horizontal="center" vertical="center"/>
    </xf>
    <xf numFmtId="3" fontId="27" fillId="17" borderId="32" xfId="0" applyNumberFormat="1" applyFont="1" applyFill="1" applyBorder="1" applyAlignment="1">
      <alignment horizontal="center" vertical="center"/>
    </xf>
    <xf numFmtId="3" fontId="27" fillId="0" borderId="27" xfId="0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3" fontId="36" fillId="0" borderId="27" xfId="0" applyNumberFormat="1" applyFont="1" applyFill="1" applyBorder="1" applyAlignment="1">
      <alignment horizontal="center" vertical="center"/>
    </xf>
    <xf numFmtId="0" fontId="27" fillId="18" borderId="29" xfId="0" applyFont="1" applyFill="1" applyBorder="1" applyAlignment="1">
      <alignment vertical="center"/>
    </xf>
    <xf numFmtId="0" fontId="27" fillId="13" borderId="29" xfId="0" applyFont="1" applyFill="1" applyBorder="1" applyAlignment="1">
      <alignment vertical="center"/>
    </xf>
    <xf numFmtId="0" fontId="27" fillId="13" borderId="33" xfId="0" applyFont="1" applyFill="1" applyBorder="1" applyAlignment="1">
      <alignment vertical="center"/>
    </xf>
    <xf numFmtId="0" fontId="41" fillId="15" borderId="28" xfId="0" applyFont="1" applyFill="1" applyBorder="1" applyAlignment="1">
      <alignment horizontal="center" vertical="center"/>
    </xf>
    <xf numFmtId="0" fontId="27" fillId="15" borderId="29" xfId="0" applyFont="1" applyFill="1" applyBorder="1" applyAlignment="1">
      <alignment horizontal="center" vertical="center"/>
    </xf>
    <xf numFmtId="0" fontId="27" fillId="15" borderId="33" xfId="0" applyFont="1" applyFill="1" applyBorder="1" applyAlignment="1">
      <alignment horizontal="center" vertical="center"/>
    </xf>
    <xf numFmtId="0" fontId="41" fillId="14" borderId="27" xfId="0" applyFont="1" applyFill="1" applyBorder="1" applyAlignment="1">
      <alignment horizontal="left" vertical="center"/>
    </xf>
    <xf numFmtId="167" fontId="28" fillId="14" borderId="30" xfId="0" applyNumberFormat="1" applyFont="1" applyFill="1" applyBorder="1" applyAlignment="1">
      <alignment horizontal="center" vertical="center"/>
    </xf>
    <xf numFmtId="0" fontId="0" fillId="16" borderId="0" xfId="0" applyFont="1" applyFill="1" applyAlignment="1"/>
    <xf numFmtId="3" fontId="35" fillId="0" borderId="27" xfId="0" applyNumberFormat="1" applyFont="1" applyFill="1" applyBorder="1" applyAlignment="1">
      <alignment horizontal="center" vertical="center"/>
    </xf>
    <xf numFmtId="0" fontId="39" fillId="0" borderId="27" xfId="0" applyFont="1" applyBorder="1" applyAlignment="1">
      <alignment horizontal="right"/>
    </xf>
    <xf numFmtId="0" fontId="39" fillId="0" borderId="27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right"/>
    </xf>
    <xf numFmtId="0" fontId="48" fillId="0" borderId="27" xfId="0" applyFont="1" applyFill="1" applyBorder="1" applyAlignment="1">
      <alignment horizontal="center" vertical="center"/>
    </xf>
    <xf numFmtId="0" fontId="49" fillId="0" borderId="27" xfId="0" applyFont="1" applyFill="1" applyBorder="1" applyAlignment="1">
      <alignment horizontal="center" vertical="center"/>
    </xf>
    <xf numFmtId="167" fontId="45" fillId="0" borderId="27" xfId="0" applyNumberFormat="1" applyFont="1" applyFill="1" applyBorder="1" applyAlignment="1">
      <alignment horizontal="center" vertical="center"/>
    </xf>
    <xf numFmtId="0" fontId="27" fillId="19" borderId="32" xfId="0" applyFont="1" applyFill="1" applyBorder="1" applyAlignment="1">
      <alignment wrapText="1"/>
    </xf>
    <xf numFmtId="166" fontId="22" fillId="20" borderId="17" xfId="0" applyNumberFormat="1" applyFont="1" applyFill="1" applyBorder="1" applyAlignment="1">
      <alignment horizontal="center" vertical="center" wrapText="1"/>
    </xf>
    <xf numFmtId="166" fontId="22" fillId="21" borderId="17" xfId="0" applyNumberFormat="1" applyFont="1" applyFill="1" applyBorder="1" applyAlignment="1">
      <alignment horizontal="center" vertical="center" wrapText="1"/>
    </xf>
    <xf numFmtId="166" fontId="21" fillId="20" borderId="17" xfId="0" applyNumberFormat="1" applyFont="1" applyFill="1" applyBorder="1" applyAlignment="1">
      <alignment horizontal="center" vertical="center" wrapText="1"/>
    </xf>
    <xf numFmtId="9" fontId="21" fillId="20" borderId="17" xfId="1" applyFont="1" applyFill="1" applyBorder="1" applyAlignment="1">
      <alignment horizontal="center" vertical="center" wrapText="1"/>
    </xf>
    <xf numFmtId="169" fontId="21" fillId="20" borderId="17" xfId="1" applyNumberFormat="1" applyFont="1" applyFill="1" applyBorder="1" applyAlignment="1">
      <alignment horizontal="center" vertical="center" wrapText="1"/>
    </xf>
    <xf numFmtId="0" fontId="21" fillId="20" borderId="17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0" xfId="0" applyFont="1" applyAlignment="1"/>
    <xf numFmtId="169" fontId="29" fillId="0" borderId="27" xfId="1" applyNumberFormat="1" applyFont="1" applyFill="1" applyBorder="1" applyAlignment="1"/>
    <xf numFmtId="0" fontId="39" fillId="19" borderId="27" xfId="0" applyFont="1" applyFill="1" applyBorder="1" applyAlignment="1"/>
    <xf numFmtId="167" fontId="35" fillId="19" borderId="27" xfId="0" applyNumberFormat="1" applyFont="1" applyFill="1" applyBorder="1" applyAlignment="1">
      <alignment horizontal="center"/>
    </xf>
    <xf numFmtId="0" fontId="35" fillId="19" borderId="27" xfId="0" applyFont="1" applyFill="1" applyBorder="1" applyAlignment="1"/>
    <xf numFmtId="3" fontId="35" fillId="19" borderId="27" xfId="0" applyNumberFormat="1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right"/>
    </xf>
    <xf numFmtId="167" fontId="42" fillId="0" borderId="30" xfId="0" applyNumberFormat="1" applyFont="1" applyFill="1" applyBorder="1" applyAlignment="1">
      <alignment horizontal="center" vertical="center"/>
    </xf>
    <xf numFmtId="0" fontId="50" fillId="0" borderId="27" xfId="0" applyFont="1" applyBorder="1" applyAlignment="1"/>
    <xf numFmtId="0" fontId="50" fillId="0" borderId="27" xfId="0" applyFont="1" applyBorder="1" applyAlignment="1">
      <alignment horizontal="center"/>
    </xf>
    <xf numFmtId="3" fontId="50" fillId="0" borderId="27" xfId="0" applyNumberFormat="1" applyFont="1" applyBorder="1" applyAlignment="1">
      <alignment horizontal="center" vertical="center"/>
    </xf>
    <xf numFmtId="3" fontId="50" fillId="0" borderId="27" xfId="0" applyNumberFormat="1" applyFont="1" applyFill="1" applyBorder="1" applyAlignment="1">
      <alignment horizontal="center" vertical="center"/>
    </xf>
    <xf numFmtId="0" fontId="50" fillId="0" borderId="27" xfId="0" applyFont="1" applyFill="1" applyBorder="1" applyAlignment="1"/>
    <xf numFmtId="0" fontId="51" fillId="0" borderId="27" xfId="0" applyFont="1" applyFill="1" applyBorder="1" applyAlignment="1">
      <alignment horizontal="center" vertical="center"/>
    </xf>
    <xf numFmtId="0" fontId="39" fillId="13" borderId="27" xfId="0" applyFont="1" applyFill="1" applyBorder="1" applyAlignment="1"/>
    <xf numFmtId="167" fontId="35" fillId="13" borderId="27" xfId="0" applyNumberFormat="1" applyFont="1" applyFill="1" applyBorder="1" applyAlignment="1">
      <alignment horizontal="center"/>
    </xf>
    <xf numFmtId="0" fontId="35" fillId="13" borderId="27" xfId="0" applyFont="1" applyFill="1" applyBorder="1" applyAlignment="1"/>
    <xf numFmtId="3" fontId="35" fillId="13" borderId="27" xfId="0" applyNumberFormat="1" applyFont="1" applyFill="1" applyBorder="1" applyAlignment="1">
      <alignment horizontal="center" vertical="center"/>
    </xf>
    <xf numFmtId="0" fontId="52" fillId="0" borderId="27" xfId="0" applyFont="1" applyFill="1" applyBorder="1" applyAlignment="1"/>
    <xf numFmtId="0" fontId="52" fillId="0" borderId="27" xfId="0" applyFont="1" applyFill="1" applyBorder="1" applyAlignment="1">
      <alignment horizontal="right"/>
    </xf>
    <xf numFmtId="167" fontId="52" fillId="0" borderId="30" xfId="0" applyNumberFormat="1" applyFont="1" applyFill="1" applyBorder="1" applyAlignment="1">
      <alignment horizontal="center" vertical="center"/>
    </xf>
    <xf numFmtId="167" fontId="52" fillId="0" borderId="27" xfId="0" applyNumberFormat="1" applyFont="1" applyFill="1" applyBorder="1" applyAlignment="1">
      <alignment horizontal="center" vertical="center"/>
    </xf>
    <xf numFmtId="167" fontId="52" fillId="0" borderId="34" xfId="0" applyNumberFormat="1" applyFont="1" applyFill="1" applyBorder="1" applyAlignment="1">
      <alignment horizontal="center" vertical="center"/>
    </xf>
    <xf numFmtId="0" fontId="52" fillId="0" borderId="34" xfId="0" applyFont="1" applyFill="1" applyBorder="1" applyAlignment="1"/>
    <xf numFmtId="3" fontId="52" fillId="0" borderId="2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7" fillId="0" borderId="4" xfId="0" applyFont="1" applyBorder="1" applyAlignment="1"/>
    <xf numFmtId="0" fontId="7" fillId="0" borderId="7" xfId="0" applyFont="1" applyBorder="1" applyAlignment="1"/>
    <xf numFmtId="0" fontId="11" fillId="0" borderId="10" xfId="0" applyFont="1" applyBorder="1" applyAlignment="1">
      <alignment horizontal="left"/>
    </xf>
    <xf numFmtId="0" fontId="7" fillId="0" borderId="11" xfId="0" applyFont="1" applyBorder="1" applyAlignment="1"/>
    <xf numFmtId="0" fontId="7" fillId="0" borderId="13" xfId="0" applyFont="1" applyBorder="1" applyAlignment="1"/>
    <xf numFmtId="0" fontId="14" fillId="3" borderId="18" xfId="0" applyFont="1" applyFill="1" applyBorder="1" applyAlignment="1">
      <alignment horizontal="center"/>
    </xf>
    <xf numFmtId="0" fontId="11" fillId="0" borderId="23" xfId="0" applyFont="1" applyBorder="1" applyAlignment="1">
      <alignment horizontal="left"/>
    </xf>
    <xf numFmtId="0" fontId="7" fillId="0" borderId="24" xfId="0" applyFont="1" applyBorder="1" applyAlignment="1"/>
    <xf numFmtId="0" fontId="7" fillId="0" borderId="25" xfId="0" applyFont="1" applyBorder="1" applyAlignment="1"/>
    <xf numFmtId="164" fontId="13" fillId="0" borderId="19" xfId="0" applyNumberFormat="1" applyFont="1" applyBorder="1" applyAlignment="1">
      <alignment horizontal="right" vertical="center"/>
    </xf>
    <xf numFmtId="0" fontId="7" fillId="0" borderId="20" xfId="0" applyFont="1" applyBorder="1"/>
    <xf numFmtId="0" fontId="40" fillId="3" borderId="28" xfId="0" applyFont="1" applyFill="1" applyBorder="1" applyAlignment="1">
      <alignment horizontal="center" vertical="center"/>
    </xf>
    <xf numFmtId="0" fontId="40" fillId="3" borderId="29" xfId="0" applyFont="1" applyFill="1" applyBorder="1" applyAlignment="1">
      <alignment horizontal="center" vertical="center"/>
    </xf>
    <xf numFmtId="0" fontId="40" fillId="3" borderId="33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6" fillId="0" borderId="16" xfId="0" applyFont="1" applyBorder="1"/>
    <xf numFmtId="0" fontId="14" fillId="3" borderId="3" xfId="0" applyFont="1" applyFill="1" applyBorder="1" applyAlignment="1">
      <alignment horizontal="center"/>
    </xf>
    <xf numFmtId="0" fontId="26" fillId="0" borderId="4" xfId="0" applyFont="1" applyBorder="1"/>
    <xf numFmtId="0" fontId="26" fillId="0" borderId="9" xfId="0" applyFont="1" applyBorder="1"/>
  </cellXfs>
  <cellStyles count="2">
    <cellStyle name="Обычный" xfId="0" builtinId="0"/>
    <cellStyle name="Процентный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2</xdr:row>
      <xdr:rowOff>209550</xdr:rowOff>
    </xdr:from>
    <xdr:ext cx="1828800" cy="1914525"/>
    <xdr:pic>
      <xdr:nvPicPr>
        <xdr:cNvPr id="2" name="image1.jpg" descr="Turquoise Minimalist Dental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defaultColWidth="8.75" defaultRowHeight="14.25" x14ac:dyDescent="0.2"/>
  <cols>
    <col min="1" max="1" width="8.75" style="259"/>
    <col min="2" max="2" width="10.875" style="259" customWidth="1"/>
    <col min="3" max="3" width="8.75" style="259"/>
    <col min="4" max="4" width="10.75" style="259" bestFit="1" customWidth="1"/>
    <col min="5" max="5" width="73.125" style="259" customWidth="1"/>
    <col min="6" max="16384" width="8.75" style="259"/>
  </cols>
  <sheetData>
    <row r="1" spans="1:5" x14ac:dyDescent="0.2">
      <c r="B1" s="259" t="s">
        <v>198</v>
      </c>
      <c r="C1" s="259" t="s">
        <v>199</v>
      </c>
      <c r="D1" s="259" t="s">
        <v>200</v>
      </c>
      <c r="E1" s="259" t="s">
        <v>203</v>
      </c>
    </row>
    <row r="2" spans="1:5" s="48" customFormat="1" ht="12.75" x14ac:dyDescent="0.2">
      <c r="A2" s="48">
        <v>1</v>
      </c>
      <c r="B2" s="48" t="s">
        <v>82</v>
      </c>
      <c r="C2" s="48" t="s">
        <v>208</v>
      </c>
      <c r="E2" s="260" t="s">
        <v>206</v>
      </c>
    </row>
    <row r="3" spans="1:5" s="48" customFormat="1" ht="12.75" x14ac:dyDescent="0.2">
      <c r="A3" s="48">
        <v>2</v>
      </c>
      <c r="B3" s="48" t="s">
        <v>201</v>
      </c>
      <c r="C3" s="48" t="s">
        <v>202</v>
      </c>
      <c r="E3" s="260" t="s">
        <v>196</v>
      </c>
    </row>
    <row r="4" spans="1:5" s="48" customFormat="1" ht="12.75" x14ac:dyDescent="0.2">
      <c r="A4" s="48">
        <v>3</v>
      </c>
      <c r="B4" s="48" t="s">
        <v>201</v>
      </c>
      <c r="C4" s="48" t="s">
        <v>207</v>
      </c>
      <c r="D4" s="48" t="s">
        <v>205</v>
      </c>
      <c r="E4" s="260" t="s">
        <v>204</v>
      </c>
    </row>
    <row r="5" spans="1:5" s="48" customFormat="1" ht="12.75" x14ac:dyDescent="0.2">
      <c r="A5" s="48">
        <v>4</v>
      </c>
      <c r="B5" s="48" t="s">
        <v>201</v>
      </c>
      <c r="C5" s="48" t="s">
        <v>100</v>
      </c>
      <c r="D5" s="48" t="s">
        <v>209</v>
      </c>
      <c r="E5" s="260" t="s">
        <v>210</v>
      </c>
    </row>
    <row r="6" spans="1:5" s="48" customFormat="1" ht="12.75" x14ac:dyDescent="0.2">
      <c r="A6" s="48">
        <v>5</v>
      </c>
      <c r="B6" s="48" t="s">
        <v>201</v>
      </c>
      <c r="D6" s="48" t="s">
        <v>211</v>
      </c>
      <c r="E6" s="26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P999"/>
  <sheetViews>
    <sheetView topLeftCell="A6" zoomScale="80" zoomScaleNormal="80" workbookViewId="0">
      <selection activeCell="H50" sqref="H50"/>
    </sheetView>
  </sheetViews>
  <sheetFormatPr defaultColWidth="12.625" defaultRowHeight="15" customHeight="1" x14ac:dyDescent="0.2"/>
  <cols>
    <col min="1" max="13" width="7.625" style="43" customWidth="1"/>
    <col min="14" max="14" width="26.125" style="43" customWidth="1"/>
    <col min="15" max="15" width="2.125" style="43" bestFit="1" customWidth="1"/>
    <col min="16" max="26" width="7.625" style="43" customWidth="1"/>
    <col min="27" max="16384" width="12.625" style="43"/>
  </cols>
  <sheetData>
    <row r="2" spans="1:15" ht="26.25" x14ac:dyDescent="0.4">
      <c r="A2" s="286" t="s">
        <v>2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</row>
    <row r="3" spans="1:15" ht="18.75" customHeight="1" x14ac:dyDescent="0.2">
      <c r="A3" s="288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</row>
    <row r="4" spans="1:15" ht="18.75" customHeight="1" x14ac:dyDescent="0.2">
      <c r="A4" s="287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</row>
    <row r="5" spans="1:15" ht="15" customHeight="1" x14ac:dyDescent="0.2">
      <c r="A5" s="287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</row>
    <row r="6" spans="1:15" ht="15" customHeight="1" x14ac:dyDescent="0.2">
      <c r="A6" s="287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</row>
    <row r="7" spans="1:15" ht="15" customHeight="1" x14ac:dyDescent="0.2">
      <c r="A7" s="287"/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</row>
    <row r="8" spans="1:15" ht="15" customHeight="1" x14ac:dyDescent="0.2">
      <c r="A8" s="287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</row>
    <row r="9" spans="1:15" ht="15" customHeight="1" x14ac:dyDescent="0.2">
      <c r="A9" s="287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</row>
    <row r="10" spans="1:15" ht="15" customHeight="1" x14ac:dyDescent="0.2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</row>
    <row r="11" spans="1:15" ht="15" customHeight="1" x14ac:dyDescent="0.2">
      <c r="A11" s="287"/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</row>
    <row r="12" spans="1:15" ht="40.5" customHeight="1" x14ac:dyDescent="0.2">
      <c r="A12" s="287"/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</row>
    <row r="13" spans="1:15" x14ac:dyDescent="0.2">
      <c r="A13" s="289" t="s">
        <v>5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1"/>
    </row>
    <row r="14" spans="1:15" x14ac:dyDescent="0.25">
      <c r="A14" s="8">
        <v>1</v>
      </c>
      <c r="B14" s="292" t="s">
        <v>8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4"/>
      <c r="O14" s="69" t="s">
        <v>105</v>
      </c>
    </row>
    <row r="15" spans="1:15" x14ac:dyDescent="0.25">
      <c r="A15" s="8">
        <v>2</v>
      </c>
      <c r="B15" s="292" t="s">
        <v>10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4"/>
      <c r="O15" s="69" t="s">
        <v>105</v>
      </c>
    </row>
    <row r="16" spans="1:15" x14ac:dyDescent="0.25">
      <c r="A16" s="8">
        <v>3</v>
      </c>
      <c r="B16" s="292" t="s">
        <v>11</v>
      </c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4"/>
      <c r="O16" s="69" t="s">
        <v>105</v>
      </c>
    </row>
    <row r="17" spans="1:16" x14ac:dyDescent="0.25">
      <c r="A17" s="8">
        <v>4</v>
      </c>
      <c r="B17" s="292" t="s">
        <v>12</v>
      </c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4"/>
      <c r="O17" s="69" t="s">
        <v>105</v>
      </c>
    </row>
    <row r="18" spans="1:16" x14ac:dyDescent="0.25">
      <c r="A18" s="8">
        <v>5</v>
      </c>
      <c r="B18" s="292" t="s">
        <v>14</v>
      </c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4"/>
      <c r="O18" s="69" t="s">
        <v>105</v>
      </c>
      <c r="P18" s="69"/>
    </row>
    <row r="19" spans="1:16" x14ac:dyDescent="0.25">
      <c r="A19" s="8">
        <v>6</v>
      </c>
      <c r="B19" s="292" t="s">
        <v>15</v>
      </c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4"/>
      <c r="O19" s="69" t="s">
        <v>105</v>
      </c>
    </row>
    <row r="20" spans="1:16" ht="15.75" customHeight="1" x14ac:dyDescent="0.25">
      <c r="A20" s="8">
        <v>8</v>
      </c>
      <c r="B20" s="292" t="s">
        <v>16</v>
      </c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4"/>
    </row>
    <row r="21" spans="1:16" ht="15.75" customHeight="1" x14ac:dyDescent="0.25">
      <c r="A21" s="8">
        <v>9</v>
      </c>
      <c r="B21" s="292" t="s">
        <v>17</v>
      </c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4"/>
      <c r="O21" s="69" t="s">
        <v>105</v>
      </c>
    </row>
    <row r="22" spans="1:16" ht="15.75" customHeight="1" x14ac:dyDescent="0.25">
      <c r="A22" s="8">
        <v>10</v>
      </c>
      <c r="B22" s="292" t="s">
        <v>19</v>
      </c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4"/>
      <c r="O22" s="69" t="s">
        <v>105</v>
      </c>
    </row>
    <row r="23" spans="1:16" ht="15.75" customHeight="1" x14ac:dyDescent="0.25">
      <c r="A23" s="8">
        <v>11</v>
      </c>
      <c r="B23" s="292" t="s">
        <v>20</v>
      </c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4"/>
      <c r="O23" s="69" t="s">
        <v>105</v>
      </c>
    </row>
    <row r="24" spans="1:16" ht="15.75" customHeight="1" x14ac:dyDescent="0.25">
      <c r="A24" s="8">
        <v>12</v>
      </c>
      <c r="B24" s="292" t="s">
        <v>21</v>
      </c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4"/>
      <c r="O24" s="69" t="s">
        <v>105</v>
      </c>
    </row>
    <row r="25" spans="1:16" ht="15.75" customHeight="1" x14ac:dyDescent="0.25">
      <c r="A25" s="44"/>
      <c r="B25" s="292" t="s">
        <v>22</v>
      </c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4"/>
      <c r="O25" s="69" t="s">
        <v>105</v>
      </c>
    </row>
    <row r="26" spans="1:16" ht="15.75" customHeight="1" x14ac:dyDescent="0.25">
      <c r="A26" s="295" t="s">
        <v>23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4"/>
    </row>
    <row r="27" spans="1:16" ht="15.75" customHeight="1" x14ac:dyDescent="0.25">
      <c r="A27" s="8">
        <v>1</v>
      </c>
      <c r="B27" s="45" t="s">
        <v>25</v>
      </c>
      <c r="C27" s="292" t="s">
        <v>29</v>
      </c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4"/>
    </row>
    <row r="28" spans="1:16" ht="15.75" customHeight="1" x14ac:dyDescent="0.25">
      <c r="A28" s="8">
        <v>2</v>
      </c>
      <c r="B28" s="45" t="s">
        <v>30</v>
      </c>
      <c r="C28" s="292" t="s">
        <v>31</v>
      </c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4"/>
    </row>
    <row r="29" spans="1:16" ht="15.75" customHeight="1" x14ac:dyDescent="0.25">
      <c r="A29" s="8">
        <v>3</v>
      </c>
      <c r="B29" s="45" t="s">
        <v>33</v>
      </c>
      <c r="C29" s="292" t="s">
        <v>34</v>
      </c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4"/>
    </row>
    <row r="30" spans="1:16" ht="15.75" customHeight="1" x14ac:dyDescent="0.25">
      <c r="A30" s="8">
        <v>4</v>
      </c>
      <c r="B30" s="45" t="s">
        <v>35</v>
      </c>
      <c r="C30" s="292" t="s">
        <v>36</v>
      </c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4"/>
    </row>
    <row r="31" spans="1:16" ht="15.75" customHeight="1" x14ac:dyDescent="0.25">
      <c r="A31" s="22">
        <v>5</v>
      </c>
      <c r="B31" s="46" t="s">
        <v>37</v>
      </c>
      <c r="C31" s="296" t="s">
        <v>38</v>
      </c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8"/>
    </row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1">
    <mergeCell ref="C27:N27"/>
    <mergeCell ref="C28:N28"/>
    <mergeCell ref="C29:N29"/>
    <mergeCell ref="C30:N30"/>
    <mergeCell ref="C31:N31"/>
    <mergeCell ref="B16:N16"/>
    <mergeCell ref="B17:N17"/>
    <mergeCell ref="B24:N24"/>
    <mergeCell ref="B25:N25"/>
    <mergeCell ref="A26:N26"/>
    <mergeCell ref="B18:N18"/>
    <mergeCell ref="B19:N19"/>
    <mergeCell ref="B20:N20"/>
    <mergeCell ref="B21:N21"/>
    <mergeCell ref="B22:N22"/>
    <mergeCell ref="B23:N23"/>
    <mergeCell ref="A2:N2"/>
    <mergeCell ref="A3:N12"/>
    <mergeCell ref="A13:N13"/>
    <mergeCell ref="B14:N14"/>
    <mergeCell ref="B15:N15"/>
  </mergeCells>
  <pageMargins left="0.7" right="0.7" top="0.75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70" zoomScaleNormal="70" workbookViewId="0">
      <selection activeCell="A17" sqref="A17"/>
    </sheetView>
  </sheetViews>
  <sheetFormatPr defaultRowHeight="14.25" x14ac:dyDescent="0.2"/>
  <cols>
    <col min="1" max="1" width="110.5" bestFit="1" customWidth="1"/>
  </cols>
  <sheetData>
    <row r="1" spans="1:3" x14ac:dyDescent="0.2">
      <c r="A1" s="244" t="s">
        <v>153</v>
      </c>
    </row>
    <row r="2" spans="1:3" x14ac:dyDescent="0.2">
      <c r="A2" s="67"/>
    </row>
    <row r="3" spans="1:3" x14ac:dyDescent="0.2">
      <c r="A3" s="244" t="s">
        <v>154</v>
      </c>
    </row>
    <row r="4" spans="1:3" x14ac:dyDescent="0.2">
      <c r="A4" s="67"/>
    </row>
    <row r="5" spans="1:3" x14ac:dyDescent="0.2">
      <c r="A5" s="67" t="s">
        <v>155</v>
      </c>
    </row>
    <row r="6" spans="1:3" x14ac:dyDescent="0.2">
      <c r="A6" s="67" t="s">
        <v>156</v>
      </c>
      <c r="C6">
        <f>363-289</f>
        <v>74</v>
      </c>
    </row>
    <row r="7" spans="1:3" x14ac:dyDescent="0.2">
      <c r="A7" s="67" t="s">
        <v>157</v>
      </c>
      <c r="C7">
        <f>C6*12</f>
        <v>888</v>
      </c>
    </row>
    <row r="8" spans="1:3" x14ac:dyDescent="0.2">
      <c r="A8" s="67" t="s">
        <v>158</v>
      </c>
    </row>
    <row r="9" spans="1:3" x14ac:dyDescent="0.2">
      <c r="A9" s="67" t="s">
        <v>159</v>
      </c>
    </row>
    <row r="10" spans="1:3" x14ac:dyDescent="0.2">
      <c r="A10" s="67"/>
    </row>
    <row r="11" spans="1:3" x14ac:dyDescent="0.2">
      <c r="A11" s="67" t="s">
        <v>160</v>
      </c>
    </row>
    <row r="12" spans="1:3" x14ac:dyDescent="0.2">
      <c r="A12" s="67"/>
    </row>
    <row r="13" spans="1:3" x14ac:dyDescent="0.2">
      <c r="A13" s="67" t="s">
        <v>161</v>
      </c>
    </row>
    <row r="14" spans="1:3" x14ac:dyDescent="0.2">
      <c r="A14" s="67"/>
    </row>
    <row r="15" spans="1:3" x14ac:dyDescent="0.2">
      <c r="A15" s="244" t="s">
        <v>162</v>
      </c>
    </row>
    <row r="16" spans="1:3" x14ac:dyDescent="0.2">
      <c r="A16" s="67"/>
    </row>
    <row r="17" spans="1:3" x14ac:dyDescent="0.2">
      <c r="A17" s="67" t="s">
        <v>163</v>
      </c>
    </row>
    <row r="18" spans="1:3" x14ac:dyDescent="0.2">
      <c r="A18" s="67" t="s">
        <v>164</v>
      </c>
    </row>
    <row r="19" spans="1:3" x14ac:dyDescent="0.2">
      <c r="A19" s="67"/>
    </row>
    <row r="20" spans="1:3" x14ac:dyDescent="0.2">
      <c r="A20" s="67" t="s">
        <v>165</v>
      </c>
    </row>
    <row r="21" spans="1:3" x14ac:dyDescent="0.2">
      <c r="A21" s="244" t="s">
        <v>166</v>
      </c>
      <c r="C21">
        <v>350</v>
      </c>
    </row>
    <row r="22" spans="1:3" x14ac:dyDescent="0.2">
      <c r="A22" s="244" t="s">
        <v>167</v>
      </c>
    </row>
    <row r="23" spans="1:3" x14ac:dyDescent="0.2">
      <c r="A23" s="244" t="s">
        <v>168</v>
      </c>
    </row>
    <row r="24" spans="1:3" x14ac:dyDescent="0.2">
      <c r="A24" s="244" t="s">
        <v>169</v>
      </c>
    </row>
    <row r="25" spans="1:3" x14ac:dyDescent="0.2">
      <c r="A25" s="244" t="s">
        <v>170</v>
      </c>
    </row>
    <row r="26" spans="1:3" x14ac:dyDescent="0.2">
      <c r="A26" s="67"/>
    </row>
    <row r="27" spans="1:3" x14ac:dyDescent="0.2">
      <c r="A27" s="244" t="s">
        <v>171</v>
      </c>
      <c r="C27" s="261">
        <v>350</v>
      </c>
    </row>
    <row r="28" spans="1:3" x14ac:dyDescent="0.2">
      <c r="A28" s="244" t="s">
        <v>172</v>
      </c>
    </row>
    <row r="29" spans="1:3" x14ac:dyDescent="0.2">
      <c r="A29" s="244" t="s">
        <v>173</v>
      </c>
    </row>
    <row r="30" spans="1:3" x14ac:dyDescent="0.2">
      <c r="A30" s="244" t="s">
        <v>174</v>
      </c>
    </row>
    <row r="31" spans="1:3" x14ac:dyDescent="0.2">
      <c r="A31" s="67"/>
    </row>
    <row r="32" spans="1:3" x14ac:dyDescent="0.2">
      <c r="A32" s="244" t="s">
        <v>175</v>
      </c>
      <c r="C32" s="261">
        <v>350</v>
      </c>
    </row>
    <row r="33" spans="1:3" x14ac:dyDescent="0.2">
      <c r="A33" s="244" t="s">
        <v>176</v>
      </c>
    </row>
    <row r="34" spans="1:3" x14ac:dyDescent="0.2">
      <c r="A34" s="244" t="s">
        <v>173</v>
      </c>
    </row>
    <row r="35" spans="1:3" x14ac:dyDescent="0.2">
      <c r="A35" s="244" t="s">
        <v>177</v>
      </c>
    </row>
    <row r="36" spans="1:3" x14ac:dyDescent="0.2">
      <c r="A36" s="67"/>
    </row>
    <row r="37" spans="1:3" x14ac:dyDescent="0.2">
      <c r="A37" s="244" t="s">
        <v>178</v>
      </c>
      <c r="C37" s="261">
        <v>350</v>
      </c>
    </row>
    <row r="38" spans="1:3" x14ac:dyDescent="0.2">
      <c r="A38" s="244" t="s">
        <v>176</v>
      </c>
    </row>
    <row r="39" spans="1:3" x14ac:dyDescent="0.2">
      <c r="A39" s="244" t="s">
        <v>173</v>
      </c>
    </row>
    <row r="40" spans="1:3" x14ac:dyDescent="0.2">
      <c r="A40" s="244" t="s">
        <v>179</v>
      </c>
    </row>
    <row r="41" spans="1:3" x14ac:dyDescent="0.2">
      <c r="A41" s="67"/>
    </row>
    <row r="42" spans="1:3" x14ac:dyDescent="0.2">
      <c r="A42" s="244" t="s">
        <v>180</v>
      </c>
      <c r="C42" s="261">
        <v>350</v>
      </c>
    </row>
    <row r="43" spans="1:3" x14ac:dyDescent="0.2">
      <c r="A43" s="244" t="s">
        <v>176</v>
      </c>
    </row>
    <row r="44" spans="1:3" x14ac:dyDescent="0.2">
      <c r="A44" s="244" t="s">
        <v>173</v>
      </c>
    </row>
    <row r="45" spans="1:3" x14ac:dyDescent="0.2">
      <c r="A45" s="244" t="s">
        <v>181</v>
      </c>
    </row>
    <row r="46" spans="1:3" x14ac:dyDescent="0.2">
      <c r="A46" s="67"/>
    </row>
    <row r="47" spans="1:3" x14ac:dyDescent="0.2">
      <c r="A47" s="244" t="s">
        <v>182</v>
      </c>
      <c r="C47" s="261">
        <v>350</v>
      </c>
    </row>
    <row r="48" spans="1:3" x14ac:dyDescent="0.2">
      <c r="A48" s="244" t="s">
        <v>176</v>
      </c>
    </row>
    <row r="49" spans="1:1" x14ac:dyDescent="0.2">
      <c r="A49" s="244" t="s">
        <v>173</v>
      </c>
    </row>
    <row r="50" spans="1:1" x14ac:dyDescent="0.2">
      <c r="A50" s="244" t="s">
        <v>183</v>
      </c>
    </row>
    <row r="51" spans="1:1" x14ac:dyDescent="0.2">
      <c r="A51" s="67"/>
    </row>
    <row r="52" spans="1:1" x14ac:dyDescent="0.2">
      <c r="A52" s="67" t="s">
        <v>184</v>
      </c>
    </row>
    <row r="53" spans="1:1" x14ac:dyDescent="0.2">
      <c r="A53" s="67" t="s">
        <v>185</v>
      </c>
    </row>
    <row r="54" spans="1:1" x14ac:dyDescent="0.2">
      <c r="A54" s="67"/>
    </row>
    <row r="55" spans="1:1" x14ac:dyDescent="0.2">
      <c r="A55" s="67" t="s">
        <v>186</v>
      </c>
    </row>
    <row r="56" spans="1:1" x14ac:dyDescent="0.2">
      <c r="A56" s="67" t="s">
        <v>187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9" sqref="C19"/>
    </sheetView>
  </sheetViews>
  <sheetFormatPr defaultColWidth="9" defaultRowHeight="12.75" x14ac:dyDescent="0.2"/>
  <cols>
    <col min="1" max="1" width="15" style="47" customWidth="1"/>
    <col min="2" max="2" width="33.375" style="47" customWidth="1"/>
    <col min="3" max="3" width="9" style="47"/>
    <col min="4" max="5" width="10.625" style="48" customWidth="1"/>
    <col min="6" max="6" width="15" style="47" bestFit="1" customWidth="1"/>
    <col min="7" max="16384" width="9" style="47"/>
  </cols>
  <sheetData>
    <row r="1" spans="1:6" x14ac:dyDescent="0.2">
      <c r="B1" s="253"/>
      <c r="C1" s="47" t="s">
        <v>197</v>
      </c>
    </row>
    <row r="2" spans="1:6" x14ac:dyDescent="0.2">
      <c r="D2" s="48" t="s">
        <v>55</v>
      </c>
    </row>
    <row r="3" spans="1:6" x14ac:dyDescent="0.2">
      <c r="B3" s="52" t="s">
        <v>117</v>
      </c>
      <c r="C3" s="253">
        <v>40000</v>
      </c>
      <c r="D3" s="48">
        <v>1</v>
      </c>
      <c r="F3" s="47" t="s">
        <v>105</v>
      </c>
    </row>
    <row r="4" spans="1:6" x14ac:dyDescent="0.2">
      <c r="B4" s="52" t="s">
        <v>119</v>
      </c>
      <c r="C4" s="253">
        <v>20000</v>
      </c>
      <c r="D4" s="48">
        <v>1</v>
      </c>
      <c r="F4" s="47" t="s">
        <v>105</v>
      </c>
    </row>
    <row r="5" spans="1:6" x14ac:dyDescent="0.2">
      <c r="B5" s="52" t="s">
        <v>121</v>
      </c>
      <c r="C5" s="253">
        <v>6000</v>
      </c>
      <c r="D5" s="48">
        <v>2</v>
      </c>
      <c r="F5" s="47" t="s">
        <v>105</v>
      </c>
    </row>
    <row r="6" spans="1:6" x14ac:dyDescent="0.2">
      <c r="B6" s="52" t="s">
        <v>84</v>
      </c>
      <c r="C6" s="253">
        <v>4500</v>
      </c>
      <c r="D6" s="48">
        <v>1</v>
      </c>
      <c r="F6" s="47" t="s">
        <v>105</v>
      </c>
    </row>
    <row r="7" spans="1:6" x14ac:dyDescent="0.2">
      <c r="B7" s="52" t="s">
        <v>113</v>
      </c>
      <c r="C7" s="253">
        <v>750</v>
      </c>
      <c r="D7" s="48">
        <v>1</v>
      </c>
      <c r="F7" s="47" t="s">
        <v>105</v>
      </c>
    </row>
    <row r="8" spans="1:6" x14ac:dyDescent="0.2">
      <c r="B8" s="52" t="s">
        <v>120</v>
      </c>
      <c r="C8" s="254">
        <v>5000</v>
      </c>
      <c r="D8" s="48" t="s">
        <v>100</v>
      </c>
      <c r="F8" s="47" t="s">
        <v>105</v>
      </c>
    </row>
    <row r="9" spans="1:6" x14ac:dyDescent="0.2">
      <c r="A9" s="47" t="s">
        <v>25</v>
      </c>
      <c r="B9" s="52" t="s">
        <v>95</v>
      </c>
      <c r="C9" s="255">
        <v>50000</v>
      </c>
      <c r="D9" s="48" t="s">
        <v>100</v>
      </c>
      <c r="F9" s="47" t="s">
        <v>218</v>
      </c>
    </row>
    <row r="10" spans="1:6" x14ac:dyDescent="0.2">
      <c r="A10" s="47" t="s">
        <v>25</v>
      </c>
      <c r="B10" s="52" t="s">
        <v>99</v>
      </c>
      <c r="C10" s="255">
        <v>22500</v>
      </c>
      <c r="D10" s="48">
        <v>2</v>
      </c>
      <c r="F10" s="47" t="s">
        <v>218</v>
      </c>
    </row>
    <row r="11" spans="1:6" x14ac:dyDescent="0.2">
      <c r="A11" s="47" t="s">
        <v>25</v>
      </c>
      <c r="B11" s="52" t="s">
        <v>222</v>
      </c>
      <c r="C11" s="257">
        <v>0.05</v>
      </c>
      <c r="D11" s="48">
        <v>1</v>
      </c>
      <c r="F11" s="47" t="s">
        <v>223</v>
      </c>
    </row>
    <row r="12" spans="1:6" x14ac:dyDescent="0.2">
      <c r="A12" s="47" t="s">
        <v>25</v>
      </c>
      <c r="B12" s="52" t="s">
        <v>216</v>
      </c>
      <c r="C12" s="255" t="s">
        <v>214</v>
      </c>
      <c r="D12" s="48">
        <v>1</v>
      </c>
      <c r="E12" s="257">
        <v>0.3</v>
      </c>
      <c r="F12" s="47" t="s">
        <v>213</v>
      </c>
    </row>
    <row r="13" spans="1:6" x14ac:dyDescent="0.2">
      <c r="B13" s="52" t="s">
        <v>88</v>
      </c>
      <c r="C13" s="256">
        <v>0.05</v>
      </c>
      <c r="D13" s="48">
        <v>1</v>
      </c>
      <c r="F13" s="47" t="s">
        <v>105</v>
      </c>
    </row>
    <row r="14" spans="1:6" x14ac:dyDescent="0.2">
      <c r="B14" s="52" t="s">
        <v>118</v>
      </c>
      <c r="C14" s="257">
        <v>1.7999999999999999E-2</v>
      </c>
      <c r="D14" s="48" t="s">
        <v>100</v>
      </c>
      <c r="E14" s="257">
        <v>0.5</v>
      </c>
      <c r="F14" s="47" t="s">
        <v>128</v>
      </c>
    </row>
    <row r="15" spans="1:6" x14ac:dyDescent="0.2">
      <c r="B15" s="52" t="s">
        <v>217</v>
      </c>
      <c r="C15" s="255">
        <v>2808</v>
      </c>
      <c r="D15" s="48">
        <v>1</v>
      </c>
      <c r="F15" s="47" t="s">
        <v>105</v>
      </c>
    </row>
    <row r="16" spans="1:6" x14ac:dyDescent="0.2">
      <c r="B16" s="52" t="s">
        <v>106</v>
      </c>
      <c r="C16" s="258">
        <v>65</v>
      </c>
      <c r="D16" s="48">
        <v>1</v>
      </c>
      <c r="F16" s="47" t="s">
        <v>109</v>
      </c>
    </row>
    <row r="17" spans="1:9" x14ac:dyDescent="0.2">
      <c r="B17" s="52" t="s">
        <v>107</v>
      </c>
      <c r="C17" s="258">
        <v>85</v>
      </c>
      <c r="D17" s="48">
        <v>1</v>
      </c>
      <c r="F17" s="47" t="s">
        <v>151</v>
      </c>
    </row>
    <row r="18" spans="1:9" x14ac:dyDescent="0.2">
      <c r="B18" s="52" t="s">
        <v>108</v>
      </c>
      <c r="C18" s="258">
        <v>2</v>
      </c>
      <c r="D18" s="48">
        <v>1</v>
      </c>
      <c r="F18" s="47" t="s">
        <v>110</v>
      </c>
    </row>
    <row r="19" spans="1:9" x14ac:dyDescent="0.2">
      <c r="B19" s="52" t="s">
        <v>146</v>
      </c>
      <c r="C19" s="255">
        <v>100000</v>
      </c>
      <c r="D19" s="48" t="s">
        <v>100</v>
      </c>
      <c r="F19" s="47" t="s">
        <v>105</v>
      </c>
    </row>
    <row r="20" spans="1:9" x14ac:dyDescent="0.2">
      <c r="B20" s="52" t="s">
        <v>147</v>
      </c>
      <c r="C20" s="255">
        <v>100000</v>
      </c>
      <c r="D20" s="48" t="s">
        <v>100</v>
      </c>
      <c r="F20" s="47" t="s">
        <v>105</v>
      </c>
    </row>
    <row r="21" spans="1:9" x14ac:dyDescent="0.2">
      <c r="B21" s="52" t="s">
        <v>149</v>
      </c>
      <c r="C21" s="255">
        <v>200000</v>
      </c>
      <c r="D21" s="48">
        <v>1</v>
      </c>
      <c r="F21" s="47" t="s">
        <v>148</v>
      </c>
    </row>
    <row r="22" spans="1:9" x14ac:dyDescent="0.2">
      <c r="B22" s="52" t="s">
        <v>116</v>
      </c>
      <c r="C22" s="255">
        <v>60000</v>
      </c>
      <c r="D22" s="48">
        <v>1</v>
      </c>
      <c r="F22" s="47" t="s">
        <v>150</v>
      </c>
    </row>
    <row r="23" spans="1:9" x14ac:dyDescent="0.2">
      <c r="B23" s="52" t="s">
        <v>129</v>
      </c>
      <c r="C23" s="256">
        <v>0.51</v>
      </c>
      <c r="D23" s="48">
        <v>1</v>
      </c>
      <c r="F23" s="47" t="s">
        <v>105</v>
      </c>
    </row>
    <row r="24" spans="1:9" x14ac:dyDescent="0.2">
      <c r="B24" s="52" t="s">
        <v>130</v>
      </c>
      <c r="C24" s="256">
        <v>0.49</v>
      </c>
      <c r="D24" s="48">
        <v>1</v>
      </c>
      <c r="F24" s="47" t="s">
        <v>105</v>
      </c>
    </row>
    <row r="25" spans="1:9" x14ac:dyDescent="0.2">
      <c r="A25" s="52" t="str">
        <f t="shared" ref="A25:A30" si="0">CONCATENATE(B25,TEXT(F25,"ММММ"),YEAR(F25))</f>
        <v>Кредит 1, рубФевраль2020</v>
      </c>
      <c r="B25" s="52" t="s">
        <v>134</v>
      </c>
      <c r="C25" s="255">
        <v>150000</v>
      </c>
      <c r="D25" s="48" t="s">
        <v>244</v>
      </c>
      <c r="E25" s="48" t="str">
        <f t="shared" ref="E25:E30" si="1">TEXT(F25,"ММММ")</f>
        <v>Февраль</v>
      </c>
      <c r="F25" s="109">
        <v>43866</v>
      </c>
    </row>
    <row r="26" spans="1:9" x14ac:dyDescent="0.2">
      <c r="A26" s="52" t="str">
        <f t="shared" si="0"/>
        <v>Кредит 2, рубАпрель2020</v>
      </c>
      <c r="B26" s="52" t="s">
        <v>135</v>
      </c>
      <c r="C26" s="255">
        <v>350000</v>
      </c>
      <c r="D26" s="48" t="s">
        <v>244</v>
      </c>
      <c r="E26" s="48" t="str">
        <f t="shared" si="1"/>
        <v>Апрель</v>
      </c>
      <c r="F26" s="109">
        <v>43922</v>
      </c>
      <c r="I26" s="47">
        <f>1750000*C32</f>
        <v>175000</v>
      </c>
    </row>
    <row r="27" spans="1:9" x14ac:dyDescent="0.2">
      <c r="A27" s="52" t="str">
        <f t="shared" si="0"/>
        <v>Кредит 3, рубИюнь2020</v>
      </c>
      <c r="B27" s="52" t="s">
        <v>136</v>
      </c>
      <c r="C27" s="255">
        <v>350000</v>
      </c>
      <c r="D27" s="48" t="s">
        <v>244</v>
      </c>
      <c r="E27" s="48" t="str">
        <f t="shared" si="1"/>
        <v>Июнь</v>
      </c>
      <c r="F27" s="109">
        <v>43983</v>
      </c>
      <c r="I27" s="47">
        <f>C25*C32</f>
        <v>15000</v>
      </c>
    </row>
    <row r="28" spans="1:9" x14ac:dyDescent="0.2">
      <c r="A28" s="52" t="str">
        <f t="shared" si="0"/>
        <v>Кредит 4, рубАвгуст2020</v>
      </c>
      <c r="B28" s="52" t="s">
        <v>137</v>
      </c>
      <c r="C28" s="255">
        <v>350000</v>
      </c>
      <c r="D28" s="48" t="s">
        <v>244</v>
      </c>
      <c r="E28" s="48" t="str">
        <f t="shared" si="1"/>
        <v>Август</v>
      </c>
      <c r="F28" s="109">
        <v>44044</v>
      </c>
    </row>
    <row r="29" spans="1:9" x14ac:dyDescent="0.2">
      <c r="A29" s="52" t="str">
        <f t="shared" si="0"/>
        <v>Кредит 5, рубОктябрь2020</v>
      </c>
      <c r="B29" s="52" t="s">
        <v>138</v>
      </c>
      <c r="C29" s="255">
        <v>350000</v>
      </c>
      <c r="D29" s="48" t="s">
        <v>244</v>
      </c>
      <c r="E29" s="48" t="str">
        <f t="shared" si="1"/>
        <v>Октябрь</v>
      </c>
      <c r="F29" s="109">
        <v>44105</v>
      </c>
    </row>
    <row r="30" spans="1:9" x14ac:dyDescent="0.2">
      <c r="A30" s="52" t="str">
        <f t="shared" si="0"/>
        <v>Кредит 6, рубДекабрь2020</v>
      </c>
      <c r="B30" s="52" t="s">
        <v>139</v>
      </c>
      <c r="C30" s="255">
        <v>350000</v>
      </c>
      <c r="D30" s="48" t="s">
        <v>244</v>
      </c>
      <c r="E30" s="48" t="str">
        <f t="shared" si="1"/>
        <v>Декабрь</v>
      </c>
      <c r="F30" s="109">
        <v>44166</v>
      </c>
    </row>
    <row r="31" spans="1:9" x14ac:dyDescent="0.2">
      <c r="B31" s="52" t="s">
        <v>224</v>
      </c>
      <c r="C31" s="258">
        <v>12</v>
      </c>
      <c r="D31" s="48">
        <v>1</v>
      </c>
      <c r="F31" s="109" t="s">
        <v>239</v>
      </c>
    </row>
    <row r="32" spans="1:9" x14ac:dyDescent="0.2">
      <c r="B32" s="52" t="s">
        <v>141</v>
      </c>
      <c r="C32" s="256">
        <v>0.1</v>
      </c>
      <c r="D32" s="48" t="s">
        <v>101</v>
      </c>
      <c r="F32" s="47" t="s">
        <v>105</v>
      </c>
    </row>
    <row r="33" spans="2:6" x14ac:dyDescent="0.2">
      <c r="B33" s="52" t="s">
        <v>195</v>
      </c>
      <c r="C33" s="256">
        <v>0.2</v>
      </c>
      <c r="D33" s="48">
        <v>1</v>
      </c>
      <c r="F33" s="104" t="s">
        <v>105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Лист1!$C$2:$C$3</xm:f>
          </x14:formula1>
          <xm:sqref>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ECD14"/>
  </sheetPr>
  <dimension ref="A1:R990"/>
  <sheetViews>
    <sheetView topLeftCell="G1" zoomScale="80" zoomScaleNormal="80" workbookViewId="0">
      <selection activeCell="L25" sqref="L25"/>
    </sheetView>
  </sheetViews>
  <sheetFormatPr defaultColWidth="12.625" defaultRowHeight="15" customHeight="1" x14ac:dyDescent="0.2"/>
  <cols>
    <col min="1" max="1" width="1.75" hidden="1" customWidth="1"/>
    <col min="2" max="2" width="30.375" hidden="1" customWidth="1"/>
    <col min="3" max="3" width="10.5" hidden="1" customWidth="1"/>
    <col min="4" max="4" width="8" hidden="1" customWidth="1"/>
    <col min="5" max="5" width="33.125" hidden="1" customWidth="1"/>
    <col min="6" max="6" width="10.75" hidden="1" customWidth="1"/>
    <col min="7" max="7" width="2.125" customWidth="1"/>
    <col min="8" max="8" width="42.625" customWidth="1"/>
    <col min="9" max="9" width="10.625" bestFit="1" customWidth="1"/>
    <col min="10" max="10" width="5.625" customWidth="1"/>
    <col min="11" max="11" width="4.25" customWidth="1"/>
    <col min="12" max="12" width="33.625" bestFit="1" customWidth="1"/>
    <col min="13" max="13" width="8.125" customWidth="1"/>
    <col min="14" max="14" width="4.5" style="70" customWidth="1"/>
    <col min="15" max="15" width="35.875" customWidth="1"/>
    <col min="16" max="16" width="5.5" bestFit="1" customWidth="1"/>
    <col min="17" max="17" width="6.375" bestFit="1" customWidth="1"/>
    <col min="18" max="18" width="6.25" bestFit="1" customWidth="1"/>
    <col min="19" max="25" width="7.625" customWidth="1"/>
  </cols>
  <sheetData>
    <row r="1" spans="2:18" ht="15" customHeight="1" x14ac:dyDescent="0.25">
      <c r="L1" s="37" t="s">
        <v>52</v>
      </c>
      <c r="M1" s="38"/>
    </row>
    <row r="2" spans="2:18" ht="18.75" x14ac:dyDescent="0.3">
      <c r="B2" s="1" t="s">
        <v>0</v>
      </c>
      <c r="E2" s="1" t="s">
        <v>1</v>
      </c>
      <c r="H2" s="3"/>
      <c r="I2" s="4" t="s">
        <v>3</v>
      </c>
      <c r="J2" s="5"/>
      <c r="K2" s="6"/>
      <c r="L2" s="40" t="s">
        <v>57</v>
      </c>
      <c r="M2" s="40">
        <v>33500</v>
      </c>
    </row>
    <row r="3" spans="2:18" x14ac:dyDescent="0.25">
      <c r="B3" s="7" t="s">
        <v>6</v>
      </c>
      <c r="C3" s="7" t="s">
        <v>7</v>
      </c>
      <c r="E3" s="7" t="s">
        <v>6</v>
      </c>
      <c r="F3" s="7" t="s">
        <v>7</v>
      </c>
      <c r="H3" s="9" t="s">
        <v>6</v>
      </c>
      <c r="I3" s="10" t="s">
        <v>7</v>
      </c>
      <c r="L3" s="40" t="s">
        <v>59</v>
      </c>
      <c r="M3" s="40">
        <v>4000</v>
      </c>
      <c r="O3" s="37" t="s">
        <v>53</v>
      </c>
      <c r="P3" s="39" t="s">
        <v>54</v>
      </c>
      <c r="Q3" s="39" t="s">
        <v>55</v>
      </c>
      <c r="R3" s="39" t="s">
        <v>56</v>
      </c>
    </row>
    <row r="4" spans="2:18" x14ac:dyDescent="0.25">
      <c r="B4" s="11" t="s">
        <v>13</v>
      </c>
      <c r="C4" s="11"/>
      <c r="E4" s="11" t="s">
        <v>13</v>
      </c>
      <c r="F4" s="11"/>
      <c r="H4" s="12" t="s">
        <v>13</v>
      </c>
      <c r="I4" s="13"/>
      <c r="L4" s="40" t="s">
        <v>61</v>
      </c>
      <c r="M4" s="40">
        <v>11000</v>
      </c>
      <c r="O4" s="40" t="s">
        <v>58</v>
      </c>
      <c r="P4" s="40">
        <v>350</v>
      </c>
      <c r="Q4" s="40">
        <v>200</v>
      </c>
      <c r="R4" s="40">
        <v>70000</v>
      </c>
    </row>
    <row r="5" spans="2:18" ht="45" x14ac:dyDescent="0.25">
      <c r="B5" s="14" t="s">
        <v>18</v>
      </c>
      <c r="C5" s="15">
        <v>580000</v>
      </c>
      <c r="E5" s="14" t="s">
        <v>18</v>
      </c>
      <c r="F5" s="15">
        <v>420000</v>
      </c>
      <c r="H5" s="16" t="s">
        <v>24</v>
      </c>
      <c r="I5" s="299">
        <v>150000</v>
      </c>
      <c r="L5" s="40" t="s">
        <v>63</v>
      </c>
      <c r="M5" s="40">
        <v>5000</v>
      </c>
      <c r="O5" s="40" t="s">
        <v>60</v>
      </c>
      <c r="P5" s="40">
        <v>700</v>
      </c>
      <c r="Q5" s="40">
        <v>72</v>
      </c>
      <c r="R5" s="40">
        <v>50400</v>
      </c>
    </row>
    <row r="6" spans="2:18" x14ac:dyDescent="0.25">
      <c r="B6" s="14"/>
      <c r="C6" s="15"/>
      <c r="E6" s="14"/>
      <c r="F6" s="15"/>
      <c r="H6" s="17" t="s">
        <v>26</v>
      </c>
      <c r="I6" s="300"/>
      <c r="L6" s="40" t="s">
        <v>65</v>
      </c>
      <c r="M6" s="40">
        <v>1800</v>
      </c>
      <c r="O6" s="40" t="s">
        <v>62</v>
      </c>
      <c r="P6" s="40">
        <v>100</v>
      </c>
      <c r="Q6" s="40">
        <v>146</v>
      </c>
      <c r="R6" s="40">
        <v>14600</v>
      </c>
    </row>
    <row r="7" spans="2:18" ht="15" customHeight="1" x14ac:dyDescent="0.25">
      <c r="B7" s="18" t="s">
        <v>27</v>
      </c>
      <c r="C7" s="15">
        <v>300000</v>
      </c>
      <c r="E7" s="18" t="s">
        <v>27</v>
      </c>
      <c r="F7" s="15">
        <v>300000</v>
      </c>
      <c r="H7" s="19" t="s">
        <v>28</v>
      </c>
      <c r="I7" s="20">
        <v>144000</v>
      </c>
      <c r="L7" s="40" t="s">
        <v>66</v>
      </c>
      <c r="M7" s="40">
        <v>5000</v>
      </c>
      <c r="O7" s="40" t="s">
        <v>64</v>
      </c>
      <c r="P7" s="40">
        <v>180</v>
      </c>
      <c r="Q7" s="40">
        <v>50</v>
      </c>
      <c r="R7" s="40">
        <v>9000</v>
      </c>
    </row>
    <row r="8" spans="2:18" x14ac:dyDescent="0.25">
      <c r="B8" s="7" t="s">
        <v>32</v>
      </c>
      <c r="C8" s="21">
        <f>SUM(C5:C7)</f>
        <v>880000</v>
      </c>
      <c r="E8" s="7" t="s">
        <v>32</v>
      </c>
      <c r="F8" s="21">
        <f>SUM(F5:F7)</f>
        <v>720000</v>
      </c>
      <c r="H8" s="23" t="s">
        <v>32</v>
      </c>
      <c r="I8" s="24">
        <f>SUM(I5:I7)</f>
        <v>294000</v>
      </c>
      <c r="L8" s="40" t="s">
        <v>67</v>
      </c>
      <c r="M8" s="40">
        <v>12000</v>
      </c>
      <c r="O8" s="40"/>
      <c r="P8" s="41"/>
      <c r="Q8" s="41"/>
      <c r="R8" s="40"/>
    </row>
    <row r="9" spans="2:18" x14ac:dyDescent="0.25">
      <c r="B9" s="25" t="s">
        <v>39</v>
      </c>
      <c r="C9" s="15"/>
      <c r="E9" s="25" t="s">
        <v>39</v>
      </c>
      <c r="F9" s="15"/>
      <c r="H9" s="26" t="s">
        <v>40</v>
      </c>
      <c r="I9" s="27"/>
      <c r="L9" s="40" t="s">
        <v>68</v>
      </c>
      <c r="M9" s="40">
        <v>500</v>
      </c>
    </row>
    <row r="10" spans="2:18" x14ac:dyDescent="0.25">
      <c r="B10" s="14" t="s">
        <v>41</v>
      </c>
      <c r="C10" s="15">
        <v>3000</v>
      </c>
      <c r="E10" s="14" t="s">
        <v>41</v>
      </c>
      <c r="F10" s="15">
        <v>3000</v>
      </c>
      <c r="H10" s="28" t="s">
        <v>42</v>
      </c>
      <c r="I10" s="27">
        <v>40000</v>
      </c>
      <c r="L10" s="40" t="s">
        <v>69</v>
      </c>
      <c r="M10" s="40">
        <v>5000</v>
      </c>
    </row>
    <row r="11" spans="2:18" x14ac:dyDescent="0.25">
      <c r="B11" s="14" t="s">
        <v>43</v>
      </c>
      <c r="C11" s="15">
        <v>20000</v>
      </c>
      <c r="E11" s="14" t="s">
        <v>43</v>
      </c>
      <c r="F11" s="15">
        <v>20000</v>
      </c>
      <c r="H11" s="29" t="s">
        <v>44</v>
      </c>
      <c r="I11" s="27">
        <v>6000</v>
      </c>
      <c r="L11" s="40" t="s">
        <v>70</v>
      </c>
      <c r="M11" s="40">
        <v>12500</v>
      </c>
    </row>
    <row r="12" spans="2:18" x14ac:dyDescent="0.25">
      <c r="B12" s="14" t="s">
        <v>45</v>
      </c>
      <c r="C12" s="15">
        <v>2000</v>
      </c>
      <c r="E12" s="14" t="s">
        <v>45</v>
      </c>
      <c r="F12" s="15">
        <v>2000</v>
      </c>
      <c r="H12" s="29" t="s">
        <v>46</v>
      </c>
      <c r="I12" s="27">
        <v>10000</v>
      </c>
      <c r="L12" s="40" t="s">
        <v>71</v>
      </c>
      <c r="M12" s="40">
        <v>300</v>
      </c>
    </row>
    <row r="13" spans="2:18" x14ac:dyDescent="0.25">
      <c r="B13" s="14" t="s">
        <v>47</v>
      </c>
      <c r="C13" s="15">
        <v>20000</v>
      </c>
      <c r="E13" s="14" t="s">
        <v>47</v>
      </c>
      <c r="F13" s="15">
        <v>20000</v>
      </c>
      <c r="H13" s="29"/>
      <c r="I13" s="27"/>
      <c r="L13" s="40" t="s">
        <v>72</v>
      </c>
      <c r="M13" s="40">
        <v>1500</v>
      </c>
    </row>
    <row r="14" spans="2:18" x14ac:dyDescent="0.25">
      <c r="B14" s="7" t="s">
        <v>48</v>
      </c>
      <c r="C14" s="21">
        <f>SUM(C10:C13)</f>
        <v>45000</v>
      </c>
      <c r="E14" s="30" t="s">
        <v>49</v>
      </c>
      <c r="F14" s="31">
        <v>16000</v>
      </c>
      <c r="H14" s="23" t="s">
        <v>50</v>
      </c>
      <c r="I14" s="24">
        <f>SUM(I10:I13)</f>
        <v>56000</v>
      </c>
      <c r="L14" s="40" t="s">
        <v>73</v>
      </c>
      <c r="M14" s="40">
        <v>4000</v>
      </c>
    </row>
    <row r="15" spans="2:18" x14ac:dyDescent="0.25">
      <c r="B15" s="32"/>
      <c r="C15" s="33"/>
      <c r="E15" s="32"/>
      <c r="F15" s="33"/>
      <c r="G15" s="2"/>
      <c r="H15" s="34" t="s">
        <v>51</v>
      </c>
      <c r="I15" s="35">
        <f>I8+I14</f>
        <v>350000</v>
      </c>
      <c r="L15" s="40" t="s">
        <v>74</v>
      </c>
      <c r="M15" s="40">
        <v>7000</v>
      </c>
    </row>
    <row r="16" spans="2:18" x14ac:dyDescent="0.25">
      <c r="E16" s="2"/>
      <c r="F16" s="2"/>
      <c r="G16" s="2"/>
      <c r="L16" s="40" t="s">
        <v>75</v>
      </c>
      <c r="M16" s="40">
        <v>3500</v>
      </c>
    </row>
    <row r="17" spans="5:13" x14ac:dyDescent="0.25">
      <c r="E17" s="2"/>
      <c r="F17" s="2"/>
      <c r="G17" s="36"/>
      <c r="L17" s="40" t="s">
        <v>76</v>
      </c>
      <c r="M17" s="40">
        <v>2000</v>
      </c>
    </row>
    <row r="18" spans="5:13" ht="14.25" x14ac:dyDescent="0.2">
      <c r="L18" s="40" t="s">
        <v>77</v>
      </c>
      <c r="M18" s="40">
        <v>400</v>
      </c>
    </row>
    <row r="19" spans="5:13" ht="14.25" x14ac:dyDescent="0.2">
      <c r="L19" s="40" t="s">
        <v>78</v>
      </c>
      <c r="M19" s="40">
        <v>1000</v>
      </c>
    </row>
    <row r="20" spans="5:13" ht="14.25" x14ac:dyDescent="0.2">
      <c r="L20" s="40" t="s">
        <v>79</v>
      </c>
      <c r="M20" s="40">
        <v>40000</v>
      </c>
    </row>
    <row r="21" spans="5:13" x14ac:dyDescent="0.25">
      <c r="L21" s="40" t="s">
        <v>80</v>
      </c>
      <c r="M21" s="38">
        <f>SUM(M2:M20)</f>
        <v>150000</v>
      </c>
    </row>
    <row r="22" spans="5:13" ht="15.75" customHeight="1" x14ac:dyDescent="0.2"/>
    <row r="23" spans="5:13" ht="15.75" customHeight="1" x14ac:dyDescent="0.2"/>
    <row r="24" spans="5:13" ht="15.75" customHeight="1" x14ac:dyDescent="0.2"/>
    <row r="25" spans="5:13" ht="15.75" customHeight="1" x14ac:dyDescent="0.2"/>
    <row r="26" spans="5:13" ht="15.75" customHeight="1" x14ac:dyDescent="0.2"/>
    <row r="27" spans="5:13" ht="15.75" customHeight="1" x14ac:dyDescent="0.2"/>
    <row r="28" spans="5:13" ht="15.75" customHeight="1" x14ac:dyDescent="0.2"/>
    <row r="29" spans="5:13" ht="15.75" customHeight="1" x14ac:dyDescent="0.2"/>
    <row r="30" spans="5:13" ht="15.75" customHeight="1" x14ac:dyDescent="0.2"/>
    <row r="31" spans="5:13" ht="15.75" customHeight="1" x14ac:dyDescent="0.2"/>
    <row r="32" spans="5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1">
    <mergeCell ref="I5:I6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ECD14"/>
  </sheetPr>
  <dimension ref="A1:BN1102"/>
  <sheetViews>
    <sheetView tabSelected="1"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40" sqref="A140"/>
    </sheetView>
  </sheetViews>
  <sheetFormatPr defaultColWidth="12.625" defaultRowHeight="15" customHeight="1" outlineLevelRow="1" outlineLevelCol="2" x14ac:dyDescent="0.25"/>
  <cols>
    <col min="1" max="1" width="9.625" style="68" bestFit="1" customWidth="1"/>
    <col min="2" max="2" width="53.375" style="68" bestFit="1" customWidth="1"/>
    <col min="3" max="3" width="14.375" style="85" bestFit="1" customWidth="1" outlineLevel="1"/>
    <col min="4" max="4" width="14.375" style="68" bestFit="1" customWidth="1" outlineLevel="1"/>
    <col min="5" max="5" width="11.375" style="68" customWidth="1" outlineLevel="1"/>
    <col min="6" max="8" width="11.375" style="68" bestFit="1" customWidth="1" outlineLevel="1"/>
    <col min="9" max="13" width="13.125" style="68" bestFit="1" customWidth="1" outlineLevel="1"/>
    <col min="14" max="50" width="13.125" style="68" bestFit="1" customWidth="1" outlineLevel="2"/>
    <col min="51" max="51" width="12.375" style="68" bestFit="1" customWidth="1" outlineLevel="2"/>
    <col min="52" max="52" width="9.125" style="68" bestFit="1" customWidth="1" outlineLevel="2"/>
    <col min="53" max="53" width="11.125" style="68" bestFit="1" customWidth="1" outlineLevel="2"/>
    <col min="54" max="54" width="8.375" style="68" bestFit="1" customWidth="1" outlineLevel="2"/>
    <col min="55" max="56" width="9.625" style="68" bestFit="1" customWidth="1" outlineLevel="2"/>
    <col min="57" max="57" width="10.375" style="68" bestFit="1" customWidth="1" outlineLevel="2"/>
    <col min="58" max="58" width="12.75" style="68" bestFit="1" customWidth="1" outlineLevel="2"/>
    <col min="59" max="59" width="11.875" style="68" bestFit="1" customWidth="1" outlineLevel="2"/>
    <col min="60" max="60" width="11.125" style="68" bestFit="1" customWidth="1" outlineLevel="2"/>
    <col min="61" max="61" width="12.125" style="68" bestFit="1" customWidth="1" outlineLevel="2"/>
    <col min="62" max="65" width="12.625" style="214"/>
    <col min="66" max="66" width="12.625" style="223"/>
    <col min="67" max="16384" width="12.625" style="72"/>
  </cols>
  <sheetData>
    <row r="1" spans="1:66" s="273" customFormat="1" ht="15" customHeight="1" thickBot="1" x14ac:dyDescent="0.3">
      <c r="A1" s="269"/>
      <c r="B1" s="269"/>
      <c r="C1" s="270" t="str">
        <f>CONCATENATE(C3,C2)</f>
        <v>февраль2020</v>
      </c>
      <c r="D1" s="270" t="str">
        <f>CONCATENATE(D3,C2)</f>
        <v>март2020</v>
      </c>
      <c r="E1" s="270" t="str">
        <f>CONCATENATE(E3,C2)</f>
        <v>апрель2020</v>
      </c>
      <c r="F1" s="270" t="str">
        <f>CONCATENATE(F3,C2)</f>
        <v>май2020</v>
      </c>
      <c r="G1" s="270" t="str">
        <f>CONCATENATE(G3,C2)</f>
        <v>июнь2020</v>
      </c>
      <c r="H1" s="270" t="str">
        <f>CONCATENATE(H3,C2)</f>
        <v>июль2020</v>
      </c>
      <c r="I1" s="270" t="str">
        <f>CONCATENATE(I3,C2)</f>
        <v>август2020</v>
      </c>
      <c r="J1" s="270" t="str">
        <f>CONCATENATE(J3,C2)</f>
        <v>сентябрь2020</v>
      </c>
      <c r="K1" s="270" t="str">
        <f>CONCATENATE(K3,C2)</f>
        <v>октябрь2020</v>
      </c>
      <c r="L1" s="270" t="str">
        <f>CONCATENATE(L3,C2)</f>
        <v>ноябрь2020</v>
      </c>
      <c r="M1" s="270" t="str">
        <f>CONCATENATE(M3,C2)</f>
        <v>декабрь2020</v>
      </c>
      <c r="N1" s="270" t="str">
        <f>CONCATENATE(N3,N2)</f>
        <v>январь2021</v>
      </c>
      <c r="O1" s="270" t="str">
        <f>CONCATENATE(O3,N2)</f>
        <v>февраль2021</v>
      </c>
      <c r="P1" s="270" t="str">
        <f>CONCATENATE(P3,N2)</f>
        <v>март2021</v>
      </c>
      <c r="Q1" s="270" t="str">
        <f>CONCATENATE(Q3,N2)</f>
        <v>апрель2021</v>
      </c>
      <c r="R1" s="270" t="str">
        <f>CONCATENATE(R3,N2)</f>
        <v>май2021</v>
      </c>
      <c r="S1" s="270" t="str">
        <f>CONCATENATE(S3,N2)</f>
        <v>июнь2021</v>
      </c>
      <c r="T1" s="270" t="str">
        <f>CONCATENATE(T3,P3)</f>
        <v>июльмарт</v>
      </c>
      <c r="U1" s="270" t="str">
        <f>CONCATENATE(U3,N2)</f>
        <v>август2021</v>
      </c>
      <c r="V1" s="270" t="str">
        <f>CONCATENATE(V3,N2)</f>
        <v>сентябрь2021</v>
      </c>
      <c r="W1" s="270" t="str">
        <f>CONCATENATE(W3,N2)</f>
        <v>октябрь2021</v>
      </c>
      <c r="X1" s="270" t="str">
        <f>CONCATENATE(X3,N2)</f>
        <v>ноябрь2021</v>
      </c>
      <c r="Y1" s="270" t="str">
        <f>CONCATENATE(Y3,N2)</f>
        <v>декабрь2021</v>
      </c>
      <c r="Z1" s="270" t="str">
        <f>CONCATENATE(Z3,Z2)</f>
        <v>январь2022</v>
      </c>
      <c r="AA1" s="270" t="str">
        <f>CONCATENATE(AA3,Z2)</f>
        <v>февраль2022</v>
      </c>
      <c r="AB1" s="270" t="str">
        <f>CONCATENATE(AB3,Z2)</f>
        <v>март2022</v>
      </c>
      <c r="AC1" s="270" t="str">
        <f>CONCATENATE(AC3,Z2)</f>
        <v>апрель2022</v>
      </c>
      <c r="AD1" s="270" t="str">
        <f>CONCATENATE(AD3,Z2)</f>
        <v>май2022</v>
      </c>
      <c r="AE1" s="270" t="str">
        <f>CONCATENATE(AE3,Z2)</f>
        <v>июнь2022</v>
      </c>
      <c r="AF1" s="270" t="str">
        <f>CONCATENATE(AF3,AB3)</f>
        <v>июльмарт</v>
      </c>
      <c r="AG1" s="270" t="str">
        <f>CONCATENATE(AG3,Z2)</f>
        <v>август2022</v>
      </c>
      <c r="AH1" s="270" t="str">
        <f>CONCATENATE(AH3,Z2)</f>
        <v>сентябрь2022</v>
      </c>
      <c r="AI1" s="270" t="str">
        <f>CONCATENATE(AI3,Z2)</f>
        <v>октябрь2022</v>
      </c>
      <c r="AJ1" s="270" t="str">
        <f>CONCATENATE(AJ3,Z2)</f>
        <v>ноябрь2022</v>
      </c>
      <c r="AK1" s="270" t="str">
        <f>CONCATENATE(AK3,Z2)</f>
        <v>декабрь2022</v>
      </c>
      <c r="AL1" s="270" t="str">
        <f>CONCATENATE(AL3,AL2)</f>
        <v>январь2023</v>
      </c>
      <c r="AM1" s="270" t="str">
        <f>CONCATENATE(AM3,AL2)</f>
        <v>февраль2023</v>
      </c>
      <c r="AN1" s="270" t="str">
        <f>CONCATENATE(AN3,AL2)</f>
        <v>март2023</v>
      </c>
      <c r="AO1" s="270" t="str">
        <f>CONCATENATE(AO3,AL2)</f>
        <v>апрель2023</v>
      </c>
      <c r="AP1" s="270" t="str">
        <f>CONCATENATE(AP3,AL2)</f>
        <v>май2023</v>
      </c>
      <c r="AQ1" s="270" t="str">
        <f>CONCATENATE(AQ3,AL2)</f>
        <v>июнь2023</v>
      </c>
      <c r="AR1" s="270" t="str">
        <f>CONCATENATE(AR3,AN3)</f>
        <v>июльмарт</v>
      </c>
      <c r="AS1" s="270" t="str">
        <f>CONCATENATE(AS3,AL2)</f>
        <v>август2023</v>
      </c>
      <c r="AT1" s="270" t="str">
        <f>CONCATENATE(AT3,AL2)</f>
        <v>сентябрь2023</v>
      </c>
      <c r="AU1" s="270" t="str">
        <f>CONCATENATE(AU3,AL2)</f>
        <v>октябрь2023</v>
      </c>
      <c r="AV1" s="270" t="str">
        <f>CONCATENATE(AV3,AL2)</f>
        <v>ноябрь2023</v>
      </c>
      <c r="AW1" s="270" t="str">
        <f>CONCATENATE(AW3,AL2)</f>
        <v>декабрь2023</v>
      </c>
      <c r="AX1" s="270" t="str">
        <f>CONCATENATE(AX3,AX2)</f>
        <v>январь2024</v>
      </c>
      <c r="AY1" s="270" t="str">
        <f>CONCATENATE(AY3,AX2)</f>
        <v>февраль2024</v>
      </c>
      <c r="AZ1" s="270" t="str">
        <f>CONCATENATE(AZ3,AX2)</f>
        <v>март2024</v>
      </c>
      <c r="BA1" s="270" t="str">
        <f>CONCATENATE(BA3,AX2)</f>
        <v>апрель2024</v>
      </c>
      <c r="BB1" s="270" t="str">
        <f>CONCATENATE(BB3,AX2)</f>
        <v>май2024</v>
      </c>
      <c r="BC1" s="270" t="str">
        <f>CONCATENATE(BC3,AX2)</f>
        <v>июнь2024</v>
      </c>
      <c r="BD1" s="270" t="str">
        <f>CONCATENATE(BD3,AZ3)</f>
        <v>июльмарт</v>
      </c>
      <c r="BE1" s="270" t="str">
        <f>CONCATENATE(BE3,AX2)</f>
        <v>август2024</v>
      </c>
      <c r="BF1" s="270" t="str">
        <f>CONCATENATE(BF3,AX2)</f>
        <v>сентябрь2024</v>
      </c>
      <c r="BG1" s="270" t="str">
        <f>CONCATENATE(BG3,AX2)</f>
        <v>октябрь2024</v>
      </c>
      <c r="BH1" s="270" t="str">
        <f>CONCATENATE(BH3,AX2)</f>
        <v>ноябрь2024</v>
      </c>
      <c r="BI1" s="270" t="str">
        <f>CONCATENATE(BI3,AX2)</f>
        <v>декабрь2024</v>
      </c>
      <c r="BJ1" s="271"/>
      <c r="BK1" s="271"/>
      <c r="BL1" s="271"/>
      <c r="BM1" s="271"/>
      <c r="BN1" s="272"/>
    </row>
    <row r="2" spans="1:66" s="78" customFormat="1" ht="15.75" customHeight="1" x14ac:dyDescent="0.2">
      <c r="A2" s="304"/>
      <c r="B2" s="304" t="s">
        <v>82</v>
      </c>
      <c r="C2" s="301">
        <v>2020</v>
      </c>
      <c r="D2" s="302"/>
      <c r="E2" s="302"/>
      <c r="F2" s="302"/>
      <c r="G2" s="302"/>
      <c r="H2" s="302"/>
      <c r="I2" s="302"/>
      <c r="J2" s="302"/>
      <c r="K2" s="302"/>
      <c r="L2" s="302"/>
      <c r="M2" s="303"/>
      <c r="N2" s="301">
        <v>2021</v>
      </c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3"/>
      <c r="Z2" s="301">
        <v>2022</v>
      </c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3"/>
      <c r="AL2" s="301">
        <v>2023</v>
      </c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3"/>
      <c r="AX2" s="301">
        <v>2024</v>
      </c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3"/>
      <c r="BJ2" s="214" t="s">
        <v>4</v>
      </c>
      <c r="BK2" s="214" t="s">
        <v>9</v>
      </c>
      <c r="BL2" s="214" t="s">
        <v>114</v>
      </c>
      <c r="BM2" s="214" t="s">
        <v>115</v>
      </c>
      <c r="BN2" s="223"/>
    </row>
    <row r="3" spans="1:66" s="78" customFormat="1" ht="15.75" x14ac:dyDescent="0.2">
      <c r="A3" s="305"/>
      <c r="B3" s="305"/>
      <c r="C3" s="152" t="s">
        <v>225</v>
      </c>
      <c r="D3" s="82" t="s">
        <v>226</v>
      </c>
      <c r="E3" s="82" t="s">
        <v>227</v>
      </c>
      <c r="F3" s="82" t="s">
        <v>133</v>
      </c>
      <c r="G3" s="82" t="s">
        <v>228</v>
      </c>
      <c r="H3" s="82" t="s">
        <v>229</v>
      </c>
      <c r="I3" s="82" t="s">
        <v>230</v>
      </c>
      <c r="J3" s="82" t="s">
        <v>231</v>
      </c>
      <c r="K3" s="82" t="s">
        <v>232</v>
      </c>
      <c r="L3" s="82" t="s">
        <v>233</v>
      </c>
      <c r="M3" s="82" t="s">
        <v>234</v>
      </c>
      <c r="N3" s="152" t="s">
        <v>235</v>
      </c>
      <c r="O3" s="82" t="s">
        <v>225</v>
      </c>
      <c r="P3" s="82" t="s">
        <v>226</v>
      </c>
      <c r="Q3" s="82" t="s">
        <v>227</v>
      </c>
      <c r="R3" s="82" t="s">
        <v>133</v>
      </c>
      <c r="S3" s="82" t="s">
        <v>228</v>
      </c>
      <c r="T3" s="82" t="s">
        <v>229</v>
      </c>
      <c r="U3" s="82" t="s">
        <v>230</v>
      </c>
      <c r="V3" s="82" t="s">
        <v>231</v>
      </c>
      <c r="W3" s="82" t="s">
        <v>232</v>
      </c>
      <c r="X3" s="82" t="s">
        <v>233</v>
      </c>
      <c r="Y3" s="82" t="s">
        <v>234</v>
      </c>
      <c r="Z3" s="152" t="s">
        <v>235</v>
      </c>
      <c r="AA3" s="82" t="s">
        <v>225</v>
      </c>
      <c r="AB3" s="82" t="s">
        <v>226</v>
      </c>
      <c r="AC3" s="82" t="s">
        <v>227</v>
      </c>
      <c r="AD3" s="82" t="s">
        <v>133</v>
      </c>
      <c r="AE3" s="82" t="s">
        <v>228</v>
      </c>
      <c r="AF3" s="82" t="s">
        <v>229</v>
      </c>
      <c r="AG3" s="82" t="s">
        <v>230</v>
      </c>
      <c r="AH3" s="82" t="s">
        <v>231</v>
      </c>
      <c r="AI3" s="82" t="s">
        <v>232</v>
      </c>
      <c r="AJ3" s="82" t="s">
        <v>233</v>
      </c>
      <c r="AK3" s="82" t="s">
        <v>234</v>
      </c>
      <c r="AL3" s="152" t="s">
        <v>235</v>
      </c>
      <c r="AM3" s="82" t="s">
        <v>225</v>
      </c>
      <c r="AN3" s="82" t="s">
        <v>226</v>
      </c>
      <c r="AO3" s="82" t="s">
        <v>227</v>
      </c>
      <c r="AP3" s="82" t="s">
        <v>133</v>
      </c>
      <c r="AQ3" s="82" t="s">
        <v>228</v>
      </c>
      <c r="AR3" s="82" t="s">
        <v>229</v>
      </c>
      <c r="AS3" s="82" t="s">
        <v>230</v>
      </c>
      <c r="AT3" s="82" t="s">
        <v>231</v>
      </c>
      <c r="AU3" s="82" t="s">
        <v>232</v>
      </c>
      <c r="AV3" s="82" t="s">
        <v>233</v>
      </c>
      <c r="AW3" s="82" t="s">
        <v>234</v>
      </c>
      <c r="AX3" s="152" t="s">
        <v>235</v>
      </c>
      <c r="AY3" s="82" t="s">
        <v>225</v>
      </c>
      <c r="AZ3" s="82" t="s">
        <v>226</v>
      </c>
      <c r="BA3" s="82" t="s">
        <v>227</v>
      </c>
      <c r="BB3" s="82" t="s">
        <v>133</v>
      </c>
      <c r="BC3" s="82" t="s">
        <v>228</v>
      </c>
      <c r="BD3" s="82" t="s">
        <v>229</v>
      </c>
      <c r="BE3" s="82" t="s">
        <v>230</v>
      </c>
      <c r="BF3" s="82" t="s">
        <v>231</v>
      </c>
      <c r="BG3" s="82" t="s">
        <v>232</v>
      </c>
      <c r="BH3" s="82" t="s">
        <v>233</v>
      </c>
      <c r="BI3" s="82" t="s">
        <v>234</v>
      </c>
      <c r="BJ3" s="214"/>
      <c r="BK3" s="214"/>
      <c r="BL3" s="214"/>
      <c r="BM3" s="214"/>
      <c r="BN3" s="223"/>
    </row>
    <row r="4" spans="1:66" s="83" customFormat="1" ht="15.75" x14ac:dyDescent="0.25">
      <c r="A4" s="242" t="s">
        <v>111</v>
      </c>
      <c r="B4" s="111" t="s">
        <v>146</v>
      </c>
      <c r="C4" s="243">
        <f>VLOOKUP($B4,ПОказатели!$B$3:$D$33,2,0)</f>
        <v>100000</v>
      </c>
      <c r="D4" s="112"/>
      <c r="E4" s="112"/>
      <c r="F4" s="112"/>
      <c r="G4" s="112"/>
      <c r="H4" s="112"/>
      <c r="I4" s="112"/>
      <c r="J4" s="112"/>
      <c r="K4" s="112"/>
      <c r="L4" s="112"/>
      <c r="M4" s="153"/>
      <c r="N4" s="195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53"/>
      <c r="Z4" s="195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53"/>
      <c r="AL4" s="195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53"/>
      <c r="AX4" s="195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98"/>
      <c r="BJ4" s="217">
        <f t="shared" ref="BJ4" si="0">SUM(C4:M4)</f>
        <v>100000</v>
      </c>
      <c r="BK4" s="217">
        <f>SUM(N4:Y4)</f>
        <v>0</v>
      </c>
      <c r="BL4" s="217">
        <f>SUM(Z4:AK4)</f>
        <v>0</v>
      </c>
      <c r="BM4" s="217">
        <f>SUM(AL4:AW4)</f>
        <v>0</v>
      </c>
      <c r="BN4" s="233"/>
    </row>
    <row r="5" spans="1:66" s="83" customFormat="1" ht="15.75" x14ac:dyDescent="0.25">
      <c r="A5" s="242" t="s">
        <v>111</v>
      </c>
      <c r="B5" s="111" t="s">
        <v>147</v>
      </c>
      <c r="C5" s="243">
        <f>VLOOKUP($B5,ПОказатели!$B$3:$D$33,2,0)</f>
        <v>100000</v>
      </c>
      <c r="D5" s="112"/>
      <c r="E5" s="112"/>
      <c r="F5" s="112"/>
      <c r="G5" s="112"/>
      <c r="H5" s="112"/>
      <c r="I5" s="112"/>
      <c r="J5" s="112"/>
      <c r="K5" s="112"/>
      <c r="L5" s="112"/>
      <c r="M5" s="153"/>
      <c r="N5" s="195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53"/>
      <c r="Z5" s="195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53"/>
      <c r="AL5" s="195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53"/>
      <c r="AX5" s="195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98"/>
      <c r="BJ5" s="217">
        <f t="shared" ref="BJ5" si="1">SUM(C5:M5)</f>
        <v>100000</v>
      </c>
      <c r="BK5" s="217">
        <f>SUM(N5:Y5)</f>
        <v>0</v>
      </c>
      <c r="BL5" s="217">
        <f>SUM(Z5:AK5)</f>
        <v>0</v>
      </c>
      <c r="BM5" s="217">
        <f>SUM(AL5:AW5)</f>
        <v>0</v>
      </c>
      <c r="BN5" s="233"/>
    </row>
    <row r="6" spans="1:66" s="88" customFormat="1" ht="15.75" x14ac:dyDescent="0.25">
      <c r="A6" s="115" t="s">
        <v>112</v>
      </c>
      <c r="B6" s="116" t="s">
        <v>132</v>
      </c>
      <c r="C6" s="156">
        <f>SUM(C7:C12)</f>
        <v>150000</v>
      </c>
      <c r="D6" s="117"/>
      <c r="E6" s="117">
        <v>350000</v>
      </c>
      <c r="F6" s="117"/>
      <c r="G6" s="117">
        <v>350000</v>
      </c>
      <c r="H6" s="117"/>
      <c r="I6" s="117">
        <v>350000</v>
      </c>
      <c r="J6" s="117"/>
      <c r="K6" s="117">
        <v>350000</v>
      </c>
      <c r="L6" s="117"/>
      <c r="M6" s="157">
        <v>350000</v>
      </c>
      <c r="N6" s="19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57"/>
      <c r="Z6" s="19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57"/>
      <c r="AL6" s="19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57"/>
      <c r="AX6" s="197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200"/>
      <c r="BJ6" s="219">
        <f>SUM(C6:M6)</f>
        <v>1900000</v>
      </c>
      <c r="BK6" s="219">
        <f>SUM(N6:Y6)</f>
        <v>0</v>
      </c>
      <c r="BL6" s="219">
        <f>SUM(Z6:AK6)</f>
        <v>0</v>
      </c>
      <c r="BM6" s="219">
        <f>SUM(AL6:AW6)</f>
        <v>0</v>
      </c>
      <c r="BN6" s="220"/>
    </row>
    <row r="7" spans="1:66" s="88" customFormat="1" ht="15.75" x14ac:dyDescent="0.25">
      <c r="A7" s="88" t="s">
        <v>112</v>
      </c>
      <c r="B7" s="267" t="s">
        <v>134</v>
      </c>
      <c r="C7" s="162">
        <f>IF(ISNA(VLOOKUP(CONCATENATE($B7,C$1),ПОказатели!$A$3:$C$35,3,0))=TRUE,"",VLOOKUP(CONCATENATE($B7,C$1),ПОказатели!$A$3:$C$35,3,0))</f>
        <v>150000</v>
      </c>
      <c r="D7" s="114" t="str">
        <f>IF(ISNA(VLOOKUP(CONCATENATE($B7,D$1),ПОказатели!$A$3:$C$35,3,0))=TRUE,"",VLOOKUP(CONCATENATE($B7,D$1),ПОказатели!$A$3:$C$35,3,0))</f>
        <v/>
      </c>
      <c r="E7" s="114" t="str">
        <f>IF(ISNA(VLOOKUP(CONCATENATE($B7,E$1),ПОказатели!$A$3:$C$35,3,0))=TRUE,"",VLOOKUP(CONCATENATE($B7,E$1),ПОказатели!$A$3:$C$35,3,0))</f>
        <v/>
      </c>
      <c r="F7" s="114" t="str">
        <f>IF(ISNA(VLOOKUP(CONCATENATE($B7,F$1),ПОказатели!$A$3:$C$35,3,0))=TRUE,"",VLOOKUP(CONCATENATE($B7,F$1),ПОказатели!$A$3:$C$35,3,0))</f>
        <v/>
      </c>
      <c r="G7" s="114" t="str">
        <f>IF(ISNA(VLOOKUP(CONCATENATE($B7,G$1),ПОказатели!$A$3:$C$35,3,0))=TRUE,"",VLOOKUP(CONCATENATE($B7,G$1),ПОказатели!$A$3:$C$35,3,0))</f>
        <v/>
      </c>
      <c r="H7" s="114" t="str">
        <f>IF(ISNA(VLOOKUP(CONCATENATE($B7,H$1),ПОказатели!$A$3:$C$35,3,0))=TRUE,"",VLOOKUP(CONCATENATE($B7,H$1),ПОказатели!$A$3:$C$35,3,0))</f>
        <v/>
      </c>
      <c r="I7" s="114" t="str">
        <f>IF(ISNA(VLOOKUP(CONCATENATE($B7,I$1),ПОказатели!$A$3:$C$35,3,0))=TRUE,"",VLOOKUP(CONCATENATE($B7,I$1),ПОказатели!$A$3:$C$35,3,0))</f>
        <v/>
      </c>
      <c r="J7" s="114" t="str">
        <f>IF(ISNA(VLOOKUP(CONCATENATE($B7,J$1),ПОказатели!$A$3:$C$35,3,0))=TRUE,"",VLOOKUP(CONCATENATE($B7,J$1),ПОказатели!$A$3:$C$35,3,0))</f>
        <v/>
      </c>
      <c r="K7" s="114" t="str">
        <f>IF(ISNA(VLOOKUP(CONCATENATE($B7,K$1),ПОказатели!$A$3:$C$35,3,0))=TRUE,"",VLOOKUP(CONCATENATE($B7,K$1),ПОказатели!$A$3:$C$35,3,0))</f>
        <v/>
      </c>
      <c r="L7" s="114" t="str">
        <f>IF(ISNA(VLOOKUP(CONCATENATE($B7,L$1),ПОказатели!$A$3:$C$35,3,0))=TRUE,"",VLOOKUP(CONCATENATE($B7,L$1),ПОказатели!$A$3:$C$35,3,0))</f>
        <v/>
      </c>
      <c r="M7" s="114" t="str">
        <f>IF(ISNA(VLOOKUP(CONCATENATE($B7,M$1),ПОказатели!$A$3:$C$35,3,0))=TRUE,"",VLOOKUP(CONCATENATE($B7,M$1),ПОказатели!$A$3:$C$35,3,0))</f>
        <v/>
      </c>
      <c r="N7" s="162" t="str">
        <f>IF(ISNA(VLOOKUP(CONCATENATE($B7,N$1),ПОказатели!$A$3:$C$35,3,0))=TRUE,"",VLOOKUP(CONCATENATE($B7,N$1),ПОказатели!$A$3:$C$35,3,0))</f>
        <v/>
      </c>
      <c r="O7" s="114" t="str">
        <f>IF(ISNA(VLOOKUP(CONCATENATE($B7,O$1),ПОказатели!$A$3:$C$35,3,0))=TRUE,"",VLOOKUP(CONCATENATE($B7,O$1),ПОказатели!$A$3:$C$35,3,0))</f>
        <v/>
      </c>
      <c r="P7" s="114" t="str">
        <f>IF(ISNA(VLOOKUP(CONCATENATE($B7,P$1),ПОказатели!$A$3:$C$35,3,0))=TRUE,"",VLOOKUP(CONCATENATE($B7,P$1),ПОказатели!$A$3:$C$35,3,0))</f>
        <v/>
      </c>
      <c r="Q7" s="114" t="str">
        <f>IF(ISNA(VLOOKUP(CONCATENATE($B7,Q$1),ПОказатели!$A$3:$C$35,3,0))=TRUE,"",VLOOKUP(CONCATENATE($B7,Q$1),ПОказатели!$A$3:$C$35,3,0))</f>
        <v/>
      </c>
      <c r="R7" s="114" t="str">
        <f>IF(ISNA(VLOOKUP(CONCATENATE($B7,R$1),ПОказатели!$A$3:$C$35,3,0))=TRUE,"",VLOOKUP(CONCATENATE($B7,R$1),ПОказатели!$A$3:$C$35,3,0))</f>
        <v/>
      </c>
      <c r="S7" s="114" t="str">
        <f>IF(ISNA(VLOOKUP(CONCATENATE($B7,S$1),ПОказатели!$A$3:$C$35,3,0))=TRUE,"",VLOOKUP(CONCATENATE($B7,S$1),ПОказатели!$A$3:$C$35,3,0))</f>
        <v/>
      </c>
      <c r="T7" s="114" t="str">
        <f>IF(ISNA(VLOOKUP(CONCATENATE($B7,T$1),ПОказатели!$A$3:$C$35,3,0))=TRUE,"",VLOOKUP(CONCATENATE($B7,T$1),ПОказатели!$A$3:$C$35,3,0))</f>
        <v/>
      </c>
      <c r="U7" s="114" t="str">
        <f>IF(ISNA(VLOOKUP(CONCATENATE($B7,U$1),ПОказатели!$A$3:$C$35,3,0))=TRUE,"",VLOOKUP(CONCATENATE($B7,U$1),ПОказатели!$A$3:$C$35,3,0))</f>
        <v/>
      </c>
      <c r="V7" s="114" t="str">
        <f>IF(ISNA(VLOOKUP(CONCATENATE($B7,V$1),ПОказатели!$A$3:$C$35,3,0))=TRUE,"",VLOOKUP(CONCATENATE($B7,V$1),ПОказатели!$A$3:$C$35,3,0))</f>
        <v/>
      </c>
      <c r="W7" s="114" t="str">
        <f>IF(ISNA(VLOOKUP(CONCATENATE($B7,W$1),ПОказатели!$A$3:$C$35,3,0))=TRUE,"",VLOOKUP(CONCATENATE($B7,W$1),ПОказатели!$A$3:$C$35,3,0))</f>
        <v/>
      </c>
      <c r="X7" s="114" t="str">
        <f>IF(ISNA(VLOOKUP(CONCATENATE($B7,X$1),ПОказатели!$A$3:$C$35,3,0))=TRUE,"",VLOOKUP(CONCATENATE($B7,X$1),ПОказатели!$A$3:$C$35,3,0))</f>
        <v/>
      </c>
      <c r="Y7" s="161" t="str">
        <f>IF(ISNA(VLOOKUP(CONCATENATE($B7,Y$1),ПОказатели!$A$3:$C$35,3,0))=TRUE,"",VLOOKUP(CONCATENATE($B7,Y$1),ПОказатели!$A$3:$C$35,3,0))</f>
        <v/>
      </c>
      <c r="Z7" s="162" t="str">
        <f>IF(ISNA(VLOOKUP(CONCATENATE($B7,Z$1),ПОказатели!$A$3:$C$35,3,0))=TRUE,"",VLOOKUP(CONCATENATE($B7,Z$1),ПОказатели!$A$3:$C$35,3,0))</f>
        <v/>
      </c>
      <c r="AA7" s="114" t="str">
        <f>IF(ISNA(VLOOKUP(CONCATENATE($B7,AA$1),ПОказатели!$A$3:$C$35,3,0))=TRUE,"",VLOOKUP(CONCATENATE($B7,AA$1),ПОказатели!$A$3:$C$35,3,0))</f>
        <v/>
      </c>
      <c r="AB7" s="114" t="str">
        <f>IF(ISNA(VLOOKUP(CONCATENATE($B7,AB$1),ПОказатели!$A$3:$C$35,3,0))=TRUE,"",VLOOKUP(CONCATENATE($B7,AB$1),ПОказатели!$A$3:$C$35,3,0))</f>
        <v/>
      </c>
      <c r="AC7" s="114" t="str">
        <f>IF(ISNA(VLOOKUP(CONCATENATE($B7,AC$1),ПОказатели!$A$3:$C$35,3,0))=TRUE,"",VLOOKUP(CONCATENATE($B7,AC$1),ПОказатели!$A$3:$C$35,3,0))</f>
        <v/>
      </c>
      <c r="AD7" s="114" t="str">
        <f>IF(ISNA(VLOOKUP(CONCATENATE($B7,AD$1),ПОказатели!$A$3:$C$35,3,0))=TRUE,"",VLOOKUP(CONCATENATE($B7,AD$1),ПОказатели!$A$3:$C$35,3,0))</f>
        <v/>
      </c>
      <c r="AE7" s="114" t="str">
        <f>IF(ISNA(VLOOKUP(CONCATENATE($B7,AE$1),ПОказатели!$A$3:$C$35,3,0))=TRUE,"",VLOOKUP(CONCATENATE($B7,AE$1),ПОказатели!$A$3:$C$35,3,0))</f>
        <v/>
      </c>
      <c r="AF7" s="114" t="str">
        <f>IF(ISNA(VLOOKUP(CONCATENATE($B7,AF$1),ПОказатели!$A$3:$C$35,3,0))=TRUE,"",VLOOKUP(CONCATENATE($B7,AF$1),ПОказатели!$A$3:$C$35,3,0))</f>
        <v/>
      </c>
      <c r="AG7" s="114" t="str">
        <f>IF(ISNA(VLOOKUP(CONCATENATE($B7,AG$1),ПОказатели!$A$3:$C$35,3,0))=TRUE,"",VLOOKUP(CONCATENATE($B7,AG$1),ПОказатели!$A$3:$C$35,3,0))</f>
        <v/>
      </c>
      <c r="AH7" s="114" t="str">
        <f>IF(ISNA(VLOOKUP(CONCATENATE($B7,AH$1),ПОказатели!$A$3:$C$35,3,0))=TRUE,"",VLOOKUP(CONCATENATE($B7,AH$1),ПОказатели!$A$3:$C$35,3,0))</f>
        <v/>
      </c>
      <c r="AI7" s="114" t="str">
        <f>IF(ISNA(VLOOKUP(CONCATENATE($B7,AI$1),ПОказатели!$A$3:$C$35,3,0))=TRUE,"",VLOOKUP(CONCATENATE($B7,AI$1),ПОказатели!$A$3:$C$35,3,0))</f>
        <v/>
      </c>
      <c r="AJ7" s="114" t="str">
        <f>IF(ISNA(VLOOKUP(CONCATENATE($B7,AJ$1),ПОказатели!$A$3:$C$35,3,0))=TRUE,"",VLOOKUP(CONCATENATE($B7,AJ$1),ПОказатели!$A$3:$C$35,3,0))</f>
        <v/>
      </c>
      <c r="AK7" s="161" t="str">
        <f>IF(ISNA(VLOOKUP(CONCATENATE($B7,AK$1),ПОказатели!$A$3:$C$35,3,0))=TRUE,"",VLOOKUP(CONCATENATE($B7,AK$1),ПОказатели!$A$3:$C$35,3,0))</f>
        <v/>
      </c>
      <c r="AL7" s="162" t="str">
        <f>IF(ISNA(VLOOKUP(CONCATENATE($B7,AL$1),ПОказатели!$A$3:$C$35,3,0))=TRUE,"",VLOOKUP(CONCATENATE($B7,AL$1),ПОказатели!$A$3:$C$35,3,0))</f>
        <v/>
      </c>
      <c r="AM7" s="114" t="str">
        <f>IF(ISNA(VLOOKUP(CONCATENATE($B7,AM$1),ПОказатели!$A$3:$C$35,3,0))=TRUE,"",VLOOKUP(CONCATENATE($B7,AM$1),ПОказатели!$A$3:$C$35,3,0))</f>
        <v/>
      </c>
      <c r="AN7" s="114" t="str">
        <f>IF(ISNA(VLOOKUP(CONCATENATE($B7,AN$1),ПОказатели!$A$3:$C$35,3,0))=TRUE,"",VLOOKUP(CONCATENATE($B7,AN$1),ПОказатели!$A$3:$C$35,3,0))</f>
        <v/>
      </c>
      <c r="AO7" s="114" t="str">
        <f>IF(ISNA(VLOOKUP(CONCATENATE($B7,AO$1),ПОказатели!$A$3:$C$35,3,0))=TRUE,"",VLOOKUP(CONCATENATE($B7,AO$1),ПОказатели!$A$3:$C$35,3,0))</f>
        <v/>
      </c>
      <c r="AP7" s="114" t="str">
        <f>IF(ISNA(VLOOKUP(CONCATENATE($B7,AP$1),ПОказатели!$A$3:$C$35,3,0))=TRUE,"",VLOOKUP(CONCATENATE($B7,AP$1),ПОказатели!$A$3:$C$35,3,0))</f>
        <v/>
      </c>
      <c r="AQ7" s="114" t="str">
        <f>IF(ISNA(VLOOKUP(CONCATENATE($B7,AQ$1),ПОказатели!$A$3:$C$35,3,0))=TRUE,"",VLOOKUP(CONCATENATE($B7,AQ$1),ПОказатели!$A$3:$C$35,3,0))</f>
        <v/>
      </c>
      <c r="AR7" s="114" t="str">
        <f>IF(ISNA(VLOOKUP(CONCATENATE($B7,AR$1),ПОказатели!$A$3:$C$35,3,0))=TRUE,"",VLOOKUP(CONCATENATE($B7,AR$1),ПОказатели!$A$3:$C$35,3,0))</f>
        <v/>
      </c>
      <c r="AS7" s="114" t="str">
        <f>IF(ISNA(VLOOKUP(CONCATENATE($B7,AS$1),ПОказатели!$A$3:$C$35,3,0))=TRUE,"",VLOOKUP(CONCATENATE($B7,AS$1),ПОказатели!$A$3:$C$35,3,0))</f>
        <v/>
      </c>
      <c r="AT7" s="114" t="str">
        <f>IF(ISNA(VLOOKUP(CONCATENATE($B7,AT$1),ПОказатели!$A$3:$C$35,3,0))=TRUE,"",VLOOKUP(CONCATENATE($B7,AT$1),ПОказатели!$A$3:$C$35,3,0))</f>
        <v/>
      </c>
      <c r="AU7" s="114" t="str">
        <f>IF(ISNA(VLOOKUP(CONCATENATE($B7,AU$1),ПОказатели!$A$3:$C$35,3,0))=TRUE,"",VLOOKUP(CONCATENATE($B7,AU$1),ПОказатели!$A$3:$C$35,3,0))</f>
        <v/>
      </c>
      <c r="AV7" s="114" t="str">
        <f>IF(ISNA(VLOOKUP(CONCATENATE($B7,AV$1),ПОказатели!$A$3:$C$35,3,0))=TRUE,"",VLOOKUP(CONCATENATE($B7,AV$1),ПОказатели!$A$3:$C$35,3,0))</f>
        <v/>
      </c>
      <c r="AW7" s="161" t="str">
        <f>IF(ISNA(VLOOKUP(CONCATENATE($B7,AW$1),ПОказатели!$A$3:$C$35,3,0))=TRUE,"",VLOOKUP(CONCATENATE($B7,AW$1),ПОказатели!$A$3:$C$35,3,0))</f>
        <v/>
      </c>
      <c r="AX7" s="162" t="str">
        <f>IF(ISNA(VLOOKUP(CONCATENATE($B7,AX$1),ПОказатели!$A$3:$C$35,3,0))=TRUE,"",VLOOKUP(CONCATENATE($B7,AX$1),ПОказатели!$A$3:$C$35,3,0))</f>
        <v/>
      </c>
      <c r="BI7" s="201"/>
      <c r="BJ7" s="220"/>
      <c r="BK7" s="220"/>
      <c r="BL7" s="220"/>
      <c r="BM7" s="220"/>
      <c r="BN7" s="220"/>
    </row>
    <row r="8" spans="1:66" s="88" customFormat="1" ht="15.75" x14ac:dyDescent="0.25">
      <c r="A8" s="88" t="s">
        <v>112</v>
      </c>
      <c r="B8" s="267" t="s">
        <v>135</v>
      </c>
      <c r="C8" s="162" t="str">
        <f>IF(ISNA(VLOOKUP(CONCATENATE($B8,C$1),ПОказатели!$A$3:$C$35,3,0))=TRUE,"",VLOOKUP(CONCATENATE($B8,C$1),ПОказатели!$A$3:$C$35,3,0))</f>
        <v/>
      </c>
      <c r="D8" s="114" t="str">
        <f>IF(ISNA(VLOOKUP(CONCATENATE($B8,D$1),ПОказатели!$A$3:$C$35,3,0))=TRUE,"",VLOOKUP(CONCATENATE($B8,D$1),ПОказатели!$A$3:$C$35,3,0))</f>
        <v/>
      </c>
      <c r="E8" s="114">
        <f>IF(ISNA(VLOOKUP(CONCATENATE($B8,E$1),ПОказатели!$A$3:$C$35,3,0))=TRUE,"",VLOOKUP(CONCATENATE($B8,E$1),ПОказатели!$A$3:$C$35,3,0))</f>
        <v>350000</v>
      </c>
      <c r="F8" s="114" t="str">
        <f>IF(ISNA(VLOOKUP(CONCATENATE($B8,F$1),ПОказатели!$A$3:$C$35,3,0))=TRUE,"",VLOOKUP(CONCATENATE($B8,F$1),ПОказатели!$A$3:$C$35,3,0))</f>
        <v/>
      </c>
      <c r="G8" s="114" t="str">
        <f>IF(ISNA(VLOOKUP(CONCATENATE($B8,G$1),ПОказатели!$A$3:$C$35,3,0))=TRUE,"",VLOOKUP(CONCATENATE($B8,G$1),ПОказатели!$A$3:$C$35,3,0))</f>
        <v/>
      </c>
      <c r="H8" s="114" t="str">
        <f>IF(ISNA(VLOOKUP(CONCATENATE($B8,H$1),ПОказатели!$A$3:$C$35,3,0))=TRUE,"",VLOOKUP(CONCATENATE($B8,H$1),ПОказатели!$A$3:$C$35,3,0))</f>
        <v/>
      </c>
      <c r="I8" s="114" t="str">
        <f>IF(ISNA(VLOOKUP(CONCATENATE($B8,I$1),ПОказатели!$A$3:$C$35,3,0))=TRUE,"",VLOOKUP(CONCATENATE($B8,I$1),ПОказатели!$A$3:$C$35,3,0))</f>
        <v/>
      </c>
      <c r="J8" s="114" t="str">
        <f>IF(ISNA(VLOOKUP(CONCATENATE($B8,J$1),ПОказатели!$A$3:$C$35,3,0))=TRUE,"",VLOOKUP(CONCATENATE($B8,J$1),ПОказатели!$A$3:$C$35,3,0))</f>
        <v/>
      </c>
      <c r="K8" s="114" t="str">
        <f>IF(ISNA(VLOOKUP(CONCATENATE($B8,K$1),ПОказатели!$A$3:$C$35,3,0))=TRUE,"",VLOOKUP(CONCATENATE($B8,K$1),ПОказатели!$A$3:$C$35,3,0))</f>
        <v/>
      </c>
      <c r="L8" s="114" t="str">
        <f>IF(ISNA(VLOOKUP(CONCATENATE($B8,L$1),ПОказатели!$A$3:$C$35,3,0))=TRUE,"",VLOOKUP(CONCATENATE($B8,L$1),ПОказатели!$A$3:$C$35,3,0))</f>
        <v/>
      </c>
      <c r="M8" s="114" t="str">
        <f>IF(ISNA(VLOOKUP(CONCATENATE($B8,M$1),ПОказатели!$A$3:$C$35,3,0))=TRUE,"",VLOOKUP(CONCATENATE($B8,M$1),ПОказатели!$A$3:$C$35,3,0))</f>
        <v/>
      </c>
      <c r="N8" s="162" t="str">
        <f>IF(ISNA(VLOOKUP(CONCATENATE($B8,N$1),ПОказатели!$A$3:$C$35,3,0))=TRUE,"",VLOOKUP(CONCATENATE($B8,N$1),ПОказатели!$A$3:$C$35,3,0))</f>
        <v/>
      </c>
      <c r="O8" s="114" t="str">
        <f>IF(ISNA(VLOOKUP(CONCATENATE($B8,O$1),ПОказатели!$A$3:$C$35,3,0))=TRUE,"",VLOOKUP(CONCATENATE($B8,O$1),ПОказатели!$A$3:$C$35,3,0))</f>
        <v/>
      </c>
      <c r="P8" s="114" t="str">
        <f>IF(ISNA(VLOOKUP(CONCATENATE($B8,P$1),ПОказатели!$A$3:$C$35,3,0))=TRUE,"",VLOOKUP(CONCATENATE($B8,P$1),ПОказатели!$A$3:$C$35,3,0))</f>
        <v/>
      </c>
      <c r="Q8" s="114" t="str">
        <f>IF(ISNA(VLOOKUP(CONCATENATE($B8,Q$1),ПОказатели!$A$3:$C$35,3,0))=TRUE,"",VLOOKUP(CONCATENATE($B8,Q$1),ПОказатели!$A$3:$C$35,3,0))</f>
        <v/>
      </c>
      <c r="R8" s="114" t="str">
        <f>IF(ISNA(VLOOKUP(CONCATENATE($B8,R$1),ПОказатели!$A$3:$C$35,3,0))=TRUE,"",VLOOKUP(CONCATENATE($B8,R$1),ПОказатели!$A$3:$C$35,3,0))</f>
        <v/>
      </c>
      <c r="S8" s="114" t="str">
        <f>IF(ISNA(VLOOKUP(CONCATENATE($B8,S$1),ПОказатели!$A$3:$C$35,3,0))=TRUE,"",VLOOKUP(CONCATENATE($B8,S$1),ПОказатели!$A$3:$C$35,3,0))</f>
        <v/>
      </c>
      <c r="T8" s="114" t="str">
        <f>IF(ISNA(VLOOKUP(CONCATENATE($B8,T$1),ПОказатели!$A$3:$C$35,3,0))=TRUE,"",VLOOKUP(CONCATENATE($B8,T$1),ПОказатели!$A$3:$C$35,3,0))</f>
        <v/>
      </c>
      <c r="U8" s="114" t="str">
        <f>IF(ISNA(VLOOKUP(CONCATENATE($B8,U$1),ПОказатели!$A$3:$C$35,3,0))=TRUE,"",VLOOKUP(CONCATENATE($B8,U$1),ПОказатели!$A$3:$C$35,3,0))</f>
        <v/>
      </c>
      <c r="V8" s="114" t="str">
        <f>IF(ISNA(VLOOKUP(CONCATENATE($B8,V$1),ПОказатели!$A$3:$C$35,3,0))=TRUE,"",VLOOKUP(CONCATENATE($B8,V$1),ПОказатели!$A$3:$C$35,3,0))</f>
        <v/>
      </c>
      <c r="W8" s="114" t="str">
        <f>IF(ISNA(VLOOKUP(CONCATENATE($B8,W$1),ПОказатели!$A$3:$C$35,3,0))=TRUE,"",VLOOKUP(CONCATENATE($B8,W$1),ПОказатели!$A$3:$C$35,3,0))</f>
        <v/>
      </c>
      <c r="X8" s="114" t="str">
        <f>IF(ISNA(VLOOKUP(CONCATENATE($B8,X$1),ПОказатели!$A$3:$C$35,3,0))=TRUE,"",VLOOKUP(CONCATENATE($B8,X$1),ПОказатели!$A$3:$C$35,3,0))</f>
        <v/>
      </c>
      <c r="Y8" s="161" t="str">
        <f>IF(ISNA(VLOOKUP(CONCATENATE($B8,Y$1),ПОказатели!$A$3:$C$35,3,0))=TRUE,"",VLOOKUP(CONCATENATE($B8,Y$1),ПОказатели!$A$3:$C$35,3,0))</f>
        <v/>
      </c>
      <c r="Z8" s="162" t="str">
        <f>IF(ISNA(VLOOKUP(CONCATENATE($B8,Z$1),ПОказатели!$A$3:$C$35,3,0))=TRUE,"",VLOOKUP(CONCATENATE($B8,Z$1),ПОказатели!$A$3:$C$35,3,0))</f>
        <v/>
      </c>
      <c r="AA8" s="114" t="str">
        <f>IF(ISNA(VLOOKUP(CONCATENATE($B8,AA$1),ПОказатели!$A$3:$C$35,3,0))=TRUE,"",VLOOKUP(CONCATENATE($B8,AA$1),ПОказатели!$A$3:$C$35,3,0))</f>
        <v/>
      </c>
      <c r="AB8" s="114" t="str">
        <f>IF(ISNA(VLOOKUP(CONCATENATE($B8,AB$1),ПОказатели!$A$3:$C$35,3,0))=TRUE,"",VLOOKUP(CONCATENATE($B8,AB$1),ПОказатели!$A$3:$C$35,3,0))</f>
        <v/>
      </c>
      <c r="AC8" s="114" t="str">
        <f>IF(ISNA(VLOOKUP(CONCATENATE($B8,AC$1),ПОказатели!$A$3:$C$35,3,0))=TRUE,"",VLOOKUP(CONCATENATE($B8,AC$1),ПОказатели!$A$3:$C$35,3,0))</f>
        <v/>
      </c>
      <c r="AD8" s="114" t="str">
        <f>IF(ISNA(VLOOKUP(CONCATENATE($B8,AD$1),ПОказатели!$A$3:$C$35,3,0))=TRUE,"",VLOOKUP(CONCATENATE($B8,AD$1),ПОказатели!$A$3:$C$35,3,0))</f>
        <v/>
      </c>
      <c r="AE8" s="114" t="str">
        <f>IF(ISNA(VLOOKUP(CONCATENATE($B8,AE$1),ПОказатели!$A$3:$C$35,3,0))=TRUE,"",VLOOKUP(CONCATENATE($B8,AE$1),ПОказатели!$A$3:$C$35,3,0))</f>
        <v/>
      </c>
      <c r="AF8" s="114" t="str">
        <f>IF(ISNA(VLOOKUP(CONCATENATE($B8,AF$1),ПОказатели!$A$3:$C$35,3,0))=TRUE,"",VLOOKUP(CONCATENATE($B8,AF$1),ПОказатели!$A$3:$C$35,3,0))</f>
        <v/>
      </c>
      <c r="AG8" s="114" t="str">
        <f>IF(ISNA(VLOOKUP(CONCATENATE($B8,AG$1),ПОказатели!$A$3:$C$35,3,0))=TRUE,"",VLOOKUP(CONCATENATE($B8,AG$1),ПОказатели!$A$3:$C$35,3,0))</f>
        <v/>
      </c>
      <c r="AH8" s="114" t="str">
        <f>IF(ISNA(VLOOKUP(CONCATENATE($B8,AH$1),ПОказатели!$A$3:$C$35,3,0))=TRUE,"",VLOOKUP(CONCATENATE($B8,AH$1),ПОказатели!$A$3:$C$35,3,0))</f>
        <v/>
      </c>
      <c r="AI8" s="114" t="str">
        <f>IF(ISNA(VLOOKUP(CONCATENATE($B8,AI$1),ПОказатели!$A$3:$C$35,3,0))=TRUE,"",VLOOKUP(CONCATENATE($B8,AI$1),ПОказатели!$A$3:$C$35,3,0))</f>
        <v/>
      </c>
      <c r="AJ8" s="114" t="str">
        <f>IF(ISNA(VLOOKUP(CONCATENATE($B8,AJ$1),ПОказатели!$A$3:$C$35,3,0))=TRUE,"",VLOOKUP(CONCATENATE($B8,AJ$1),ПОказатели!$A$3:$C$35,3,0))</f>
        <v/>
      </c>
      <c r="AK8" s="161" t="str">
        <f>IF(ISNA(VLOOKUP(CONCATENATE($B8,AK$1),ПОказатели!$A$3:$C$35,3,0))=TRUE,"",VLOOKUP(CONCATENATE($B8,AK$1),ПОказатели!$A$3:$C$35,3,0))</f>
        <v/>
      </c>
      <c r="AL8" s="162" t="str">
        <f>IF(ISNA(VLOOKUP(CONCATENATE($B8,AL$1),ПОказатели!$A$3:$C$35,3,0))=TRUE,"",VLOOKUP(CONCATENATE($B8,AL$1),ПОказатели!$A$3:$C$35,3,0))</f>
        <v/>
      </c>
      <c r="AM8" s="114" t="str">
        <f>IF(ISNA(VLOOKUP(CONCATENATE($B8,AM$1),ПОказатели!$A$3:$C$35,3,0))=TRUE,"",VLOOKUP(CONCATENATE($B8,AM$1),ПОказатели!$A$3:$C$35,3,0))</f>
        <v/>
      </c>
      <c r="AN8" s="114" t="str">
        <f>IF(ISNA(VLOOKUP(CONCATENATE($B8,AN$1),ПОказатели!$A$3:$C$35,3,0))=TRUE,"",VLOOKUP(CONCATENATE($B8,AN$1),ПОказатели!$A$3:$C$35,3,0))</f>
        <v/>
      </c>
      <c r="AO8" s="114" t="str">
        <f>IF(ISNA(VLOOKUP(CONCATENATE($B8,AO$1),ПОказатели!$A$3:$C$35,3,0))=TRUE,"",VLOOKUP(CONCATENATE($B8,AO$1),ПОказатели!$A$3:$C$35,3,0))</f>
        <v/>
      </c>
      <c r="AP8" s="114" t="str">
        <f>IF(ISNA(VLOOKUP(CONCATENATE($B8,AP$1),ПОказатели!$A$3:$C$35,3,0))=TRUE,"",VLOOKUP(CONCATENATE($B8,AP$1),ПОказатели!$A$3:$C$35,3,0))</f>
        <v/>
      </c>
      <c r="AQ8" s="114" t="str">
        <f>IF(ISNA(VLOOKUP(CONCATENATE($B8,AQ$1),ПОказатели!$A$3:$C$35,3,0))=TRUE,"",VLOOKUP(CONCATENATE($B8,AQ$1),ПОказатели!$A$3:$C$35,3,0))</f>
        <v/>
      </c>
      <c r="AR8" s="114" t="str">
        <f>IF(ISNA(VLOOKUP(CONCATENATE($B8,AR$1),ПОказатели!$A$3:$C$35,3,0))=TRUE,"",VLOOKUP(CONCATENATE($B8,AR$1),ПОказатели!$A$3:$C$35,3,0))</f>
        <v/>
      </c>
      <c r="AS8" s="114" t="str">
        <f>IF(ISNA(VLOOKUP(CONCATENATE($B8,AS$1),ПОказатели!$A$3:$C$35,3,0))=TRUE,"",VLOOKUP(CONCATENATE($B8,AS$1),ПОказатели!$A$3:$C$35,3,0))</f>
        <v/>
      </c>
      <c r="AT8" s="114" t="str">
        <f>IF(ISNA(VLOOKUP(CONCATENATE($B8,AT$1),ПОказатели!$A$3:$C$35,3,0))=TRUE,"",VLOOKUP(CONCATENATE($B8,AT$1),ПОказатели!$A$3:$C$35,3,0))</f>
        <v/>
      </c>
      <c r="AU8" s="114" t="str">
        <f>IF(ISNA(VLOOKUP(CONCATENATE($B8,AU$1),ПОказатели!$A$3:$C$35,3,0))=TRUE,"",VLOOKUP(CONCATENATE($B8,AU$1),ПОказатели!$A$3:$C$35,3,0))</f>
        <v/>
      </c>
      <c r="AV8" s="114" t="str">
        <f>IF(ISNA(VLOOKUP(CONCATENATE($B8,AV$1),ПОказатели!$A$3:$C$35,3,0))=TRUE,"",VLOOKUP(CONCATENATE($B8,AV$1),ПОказатели!$A$3:$C$35,3,0))</f>
        <v/>
      </c>
      <c r="AW8" s="161" t="str">
        <f>IF(ISNA(VLOOKUP(CONCATENATE($B8,AW$1),ПОказатели!$A$3:$C$35,3,0))=TRUE,"",VLOOKUP(CONCATENATE($B8,AW$1),ПОказатели!$A$3:$C$35,3,0))</f>
        <v/>
      </c>
      <c r="AX8" s="162" t="str">
        <f>IF(ISNA(VLOOKUP(CONCATENATE($B8,AX$1),ПОказатели!$A$3:$C$35,3,0))=TRUE,"",VLOOKUP(CONCATENATE($B8,AX$1),ПОказатели!$A$3:$C$35,3,0))</f>
        <v/>
      </c>
      <c r="BI8" s="201"/>
      <c r="BJ8" s="220"/>
      <c r="BK8" s="220"/>
      <c r="BL8" s="220"/>
      <c r="BM8" s="220"/>
      <c r="BN8" s="220"/>
    </row>
    <row r="9" spans="1:66" s="88" customFormat="1" ht="15.75" x14ac:dyDescent="0.25">
      <c r="A9" s="88" t="s">
        <v>112</v>
      </c>
      <c r="B9" s="267" t="s">
        <v>136</v>
      </c>
      <c r="C9" s="162" t="str">
        <f>IF(ISNA(VLOOKUP(CONCATENATE($B9,C$1),ПОказатели!$A$3:$C$35,3,0))=TRUE,"",VLOOKUP(CONCATENATE($B9,C$1),ПОказатели!$A$3:$C$35,3,0))</f>
        <v/>
      </c>
      <c r="D9" s="114" t="str">
        <f>IF(ISNA(VLOOKUP(CONCATENATE($B9,D$1),ПОказатели!$A$3:$C$35,3,0))=TRUE,"",VLOOKUP(CONCATENATE($B9,D$1),ПОказатели!$A$3:$C$35,3,0))</f>
        <v/>
      </c>
      <c r="E9" s="114" t="str">
        <f>IF(ISNA(VLOOKUP(CONCATENATE($B9,E$1),ПОказатели!$A$3:$C$35,3,0))=TRUE,"",VLOOKUP(CONCATENATE($B9,E$1),ПОказатели!$A$3:$C$35,3,0))</f>
        <v/>
      </c>
      <c r="F9" s="114" t="str">
        <f>IF(ISNA(VLOOKUP(CONCATENATE($B9,F$1),ПОказатели!$A$3:$C$35,3,0))=TRUE,"",VLOOKUP(CONCATENATE($B9,F$1),ПОказатели!$A$3:$C$35,3,0))</f>
        <v/>
      </c>
      <c r="G9" s="114">
        <f>IF(ISNA(VLOOKUP(CONCATENATE($B9,G$1),ПОказатели!$A$3:$C$35,3,0))=TRUE,"",VLOOKUP(CONCATENATE($B9,G$1),ПОказатели!$A$3:$C$35,3,0))</f>
        <v>350000</v>
      </c>
      <c r="H9" s="114" t="str">
        <f>IF(ISNA(VLOOKUP(CONCATENATE($B9,H$1),ПОказатели!$A$3:$C$35,3,0))=TRUE,"",VLOOKUP(CONCATENATE($B9,H$1),ПОказатели!$A$3:$C$35,3,0))</f>
        <v/>
      </c>
      <c r="I9" s="114" t="str">
        <f>IF(ISNA(VLOOKUP(CONCATENATE($B9,I$1),ПОказатели!$A$3:$C$35,3,0))=TRUE,"",VLOOKUP(CONCATENATE($B9,I$1),ПОказатели!$A$3:$C$35,3,0))</f>
        <v/>
      </c>
      <c r="J9" s="114" t="str">
        <f>IF(ISNA(VLOOKUP(CONCATENATE($B9,J$1),ПОказатели!$A$3:$C$35,3,0))=TRUE,"",VLOOKUP(CONCATENATE($B9,J$1),ПОказатели!$A$3:$C$35,3,0))</f>
        <v/>
      </c>
      <c r="K9" s="114" t="str">
        <f>IF(ISNA(VLOOKUP(CONCATENATE($B9,K$1),ПОказатели!$A$3:$C$35,3,0))=TRUE,"",VLOOKUP(CONCATENATE($B9,K$1),ПОказатели!$A$3:$C$35,3,0))</f>
        <v/>
      </c>
      <c r="L9" s="114" t="str">
        <f>IF(ISNA(VLOOKUP(CONCATENATE($B9,L$1),ПОказатели!$A$3:$C$35,3,0))=TRUE,"",VLOOKUP(CONCATENATE($B9,L$1),ПОказатели!$A$3:$C$35,3,0))</f>
        <v/>
      </c>
      <c r="M9" s="114" t="str">
        <f>IF(ISNA(VLOOKUP(CONCATENATE($B9,M$1),ПОказатели!$A$3:$C$35,3,0))=TRUE,"",VLOOKUP(CONCATENATE($B9,M$1),ПОказатели!$A$3:$C$35,3,0))</f>
        <v/>
      </c>
      <c r="N9" s="162" t="str">
        <f>IF(ISNA(VLOOKUP(CONCATENATE($B9,N$1),ПОказатели!$A$3:$C$35,3,0))=TRUE,"",VLOOKUP(CONCATENATE($B9,N$1),ПОказатели!$A$3:$C$35,3,0))</f>
        <v/>
      </c>
      <c r="O9" s="114" t="str">
        <f>IF(ISNA(VLOOKUP(CONCATENATE($B9,O$1),ПОказатели!$A$3:$C$35,3,0))=TRUE,"",VLOOKUP(CONCATENATE($B9,O$1),ПОказатели!$A$3:$C$35,3,0))</f>
        <v/>
      </c>
      <c r="P9" s="114" t="str">
        <f>IF(ISNA(VLOOKUP(CONCATENATE($B9,P$1),ПОказатели!$A$3:$C$35,3,0))=TRUE,"",VLOOKUP(CONCATENATE($B9,P$1),ПОказатели!$A$3:$C$35,3,0))</f>
        <v/>
      </c>
      <c r="Q9" s="114" t="str">
        <f>IF(ISNA(VLOOKUP(CONCATENATE($B9,Q$1),ПОказатели!$A$3:$C$35,3,0))=TRUE,"",VLOOKUP(CONCATENATE($B9,Q$1),ПОказатели!$A$3:$C$35,3,0))</f>
        <v/>
      </c>
      <c r="R9" s="114" t="str">
        <f>IF(ISNA(VLOOKUP(CONCATENATE($B9,R$1),ПОказатели!$A$3:$C$35,3,0))=TRUE,"",VLOOKUP(CONCATENATE($B9,R$1),ПОказатели!$A$3:$C$35,3,0))</f>
        <v/>
      </c>
      <c r="S9" s="114" t="str">
        <f>IF(ISNA(VLOOKUP(CONCATENATE($B9,S$1),ПОказатели!$A$3:$C$35,3,0))=TRUE,"",VLOOKUP(CONCATENATE($B9,S$1),ПОказатели!$A$3:$C$35,3,0))</f>
        <v/>
      </c>
      <c r="T9" s="114" t="str">
        <f>IF(ISNA(VLOOKUP(CONCATENATE($B9,T$1),ПОказатели!$A$3:$C$35,3,0))=TRUE,"",VLOOKUP(CONCATENATE($B9,T$1),ПОказатели!$A$3:$C$35,3,0))</f>
        <v/>
      </c>
      <c r="U9" s="114" t="str">
        <f>IF(ISNA(VLOOKUP(CONCATENATE($B9,U$1),ПОказатели!$A$3:$C$35,3,0))=TRUE,"",VLOOKUP(CONCATENATE($B9,U$1),ПОказатели!$A$3:$C$35,3,0))</f>
        <v/>
      </c>
      <c r="V9" s="114" t="str">
        <f>IF(ISNA(VLOOKUP(CONCATENATE($B9,V$1),ПОказатели!$A$3:$C$35,3,0))=TRUE,"",VLOOKUP(CONCATENATE($B9,V$1),ПОказатели!$A$3:$C$35,3,0))</f>
        <v/>
      </c>
      <c r="W9" s="114" t="str">
        <f>IF(ISNA(VLOOKUP(CONCATENATE($B9,W$1),ПОказатели!$A$3:$C$35,3,0))=TRUE,"",VLOOKUP(CONCATENATE($B9,W$1),ПОказатели!$A$3:$C$35,3,0))</f>
        <v/>
      </c>
      <c r="X9" s="114" t="str">
        <f>IF(ISNA(VLOOKUP(CONCATENATE($B9,X$1),ПОказатели!$A$3:$C$35,3,0))=TRUE,"",VLOOKUP(CONCATENATE($B9,X$1),ПОказатели!$A$3:$C$35,3,0))</f>
        <v/>
      </c>
      <c r="Y9" s="161" t="str">
        <f>IF(ISNA(VLOOKUP(CONCATENATE($B9,Y$1),ПОказатели!$A$3:$C$35,3,0))=TRUE,"",VLOOKUP(CONCATENATE($B9,Y$1),ПОказатели!$A$3:$C$35,3,0))</f>
        <v/>
      </c>
      <c r="Z9" s="162" t="str">
        <f>IF(ISNA(VLOOKUP(CONCATENATE($B9,Z$1),ПОказатели!$A$3:$C$35,3,0))=TRUE,"",VLOOKUP(CONCATENATE($B9,Z$1),ПОказатели!$A$3:$C$35,3,0))</f>
        <v/>
      </c>
      <c r="AA9" s="114" t="str">
        <f>IF(ISNA(VLOOKUP(CONCATENATE($B9,AA$1),ПОказатели!$A$3:$C$35,3,0))=TRUE,"",VLOOKUP(CONCATENATE($B9,AA$1),ПОказатели!$A$3:$C$35,3,0))</f>
        <v/>
      </c>
      <c r="AB9" s="114" t="str">
        <f>IF(ISNA(VLOOKUP(CONCATENATE($B9,AB$1),ПОказатели!$A$3:$C$35,3,0))=TRUE,"",VLOOKUP(CONCATENATE($B9,AB$1),ПОказатели!$A$3:$C$35,3,0))</f>
        <v/>
      </c>
      <c r="AC9" s="114" t="str">
        <f>IF(ISNA(VLOOKUP(CONCATENATE($B9,AC$1),ПОказатели!$A$3:$C$35,3,0))=TRUE,"",VLOOKUP(CONCATENATE($B9,AC$1),ПОказатели!$A$3:$C$35,3,0))</f>
        <v/>
      </c>
      <c r="AD9" s="114" t="str">
        <f>IF(ISNA(VLOOKUP(CONCATENATE($B9,AD$1),ПОказатели!$A$3:$C$35,3,0))=TRUE,"",VLOOKUP(CONCATENATE($B9,AD$1),ПОказатели!$A$3:$C$35,3,0))</f>
        <v/>
      </c>
      <c r="AE9" s="114" t="str">
        <f>IF(ISNA(VLOOKUP(CONCATENATE($B9,AE$1),ПОказатели!$A$3:$C$35,3,0))=TRUE,"",VLOOKUP(CONCATENATE($B9,AE$1),ПОказатели!$A$3:$C$35,3,0))</f>
        <v/>
      </c>
      <c r="AF9" s="114" t="str">
        <f>IF(ISNA(VLOOKUP(CONCATENATE($B9,AF$1),ПОказатели!$A$3:$C$35,3,0))=TRUE,"",VLOOKUP(CONCATENATE($B9,AF$1),ПОказатели!$A$3:$C$35,3,0))</f>
        <v/>
      </c>
      <c r="AG9" s="114" t="str">
        <f>IF(ISNA(VLOOKUP(CONCATENATE($B9,AG$1),ПОказатели!$A$3:$C$35,3,0))=TRUE,"",VLOOKUP(CONCATENATE($B9,AG$1),ПОказатели!$A$3:$C$35,3,0))</f>
        <v/>
      </c>
      <c r="AH9" s="114" t="str">
        <f>IF(ISNA(VLOOKUP(CONCATENATE($B9,AH$1),ПОказатели!$A$3:$C$35,3,0))=TRUE,"",VLOOKUP(CONCATENATE($B9,AH$1),ПОказатели!$A$3:$C$35,3,0))</f>
        <v/>
      </c>
      <c r="AI9" s="114" t="str">
        <f>IF(ISNA(VLOOKUP(CONCATENATE($B9,AI$1),ПОказатели!$A$3:$C$35,3,0))=TRUE,"",VLOOKUP(CONCATENATE($B9,AI$1),ПОказатели!$A$3:$C$35,3,0))</f>
        <v/>
      </c>
      <c r="AJ9" s="114" t="str">
        <f>IF(ISNA(VLOOKUP(CONCATENATE($B9,AJ$1),ПОказатели!$A$3:$C$35,3,0))=TRUE,"",VLOOKUP(CONCATENATE($B9,AJ$1),ПОказатели!$A$3:$C$35,3,0))</f>
        <v/>
      </c>
      <c r="AK9" s="161" t="str">
        <f>IF(ISNA(VLOOKUP(CONCATENATE($B9,AK$1),ПОказатели!$A$3:$C$35,3,0))=TRUE,"",VLOOKUP(CONCATENATE($B9,AK$1),ПОказатели!$A$3:$C$35,3,0))</f>
        <v/>
      </c>
      <c r="AL9" s="162" t="str">
        <f>IF(ISNA(VLOOKUP(CONCATENATE($B9,AL$1),ПОказатели!$A$3:$C$35,3,0))=TRUE,"",VLOOKUP(CONCATENATE($B9,AL$1),ПОказатели!$A$3:$C$35,3,0))</f>
        <v/>
      </c>
      <c r="AM9" s="114" t="str">
        <f>IF(ISNA(VLOOKUP(CONCATENATE($B9,AM$1),ПОказатели!$A$3:$C$35,3,0))=TRUE,"",VLOOKUP(CONCATENATE($B9,AM$1),ПОказатели!$A$3:$C$35,3,0))</f>
        <v/>
      </c>
      <c r="AN9" s="114" t="str">
        <f>IF(ISNA(VLOOKUP(CONCATENATE($B9,AN$1),ПОказатели!$A$3:$C$35,3,0))=TRUE,"",VLOOKUP(CONCATENATE($B9,AN$1),ПОказатели!$A$3:$C$35,3,0))</f>
        <v/>
      </c>
      <c r="AO9" s="114" t="str">
        <f>IF(ISNA(VLOOKUP(CONCATENATE($B9,AO$1),ПОказатели!$A$3:$C$35,3,0))=TRUE,"",VLOOKUP(CONCATENATE($B9,AO$1),ПОказатели!$A$3:$C$35,3,0))</f>
        <v/>
      </c>
      <c r="AP9" s="114" t="str">
        <f>IF(ISNA(VLOOKUP(CONCATENATE($B9,AP$1),ПОказатели!$A$3:$C$35,3,0))=TRUE,"",VLOOKUP(CONCATENATE($B9,AP$1),ПОказатели!$A$3:$C$35,3,0))</f>
        <v/>
      </c>
      <c r="AQ9" s="114" t="str">
        <f>IF(ISNA(VLOOKUP(CONCATENATE($B9,AQ$1),ПОказатели!$A$3:$C$35,3,0))=TRUE,"",VLOOKUP(CONCATENATE($B9,AQ$1),ПОказатели!$A$3:$C$35,3,0))</f>
        <v/>
      </c>
      <c r="AR9" s="114" t="str">
        <f>IF(ISNA(VLOOKUP(CONCATENATE($B9,AR$1),ПОказатели!$A$3:$C$35,3,0))=TRUE,"",VLOOKUP(CONCATENATE($B9,AR$1),ПОказатели!$A$3:$C$35,3,0))</f>
        <v/>
      </c>
      <c r="AS9" s="114" t="str">
        <f>IF(ISNA(VLOOKUP(CONCATENATE($B9,AS$1),ПОказатели!$A$3:$C$35,3,0))=TRUE,"",VLOOKUP(CONCATENATE($B9,AS$1),ПОказатели!$A$3:$C$35,3,0))</f>
        <v/>
      </c>
      <c r="AT9" s="114" t="str">
        <f>IF(ISNA(VLOOKUP(CONCATENATE($B9,AT$1),ПОказатели!$A$3:$C$35,3,0))=TRUE,"",VLOOKUP(CONCATENATE($B9,AT$1),ПОказатели!$A$3:$C$35,3,0))</f>
        <v/>
      </c>
      <c r="AU9" s="114" t="str">
        <f>IF(ISNA(VLOOKUP(CONCATENATE($B9,AU$1),ПОказатели!$A$3:$C$35,3,0))=TRUE,"",VLOOKUP(CONCATENATE($B9,AU$1),ПОказатели!$A$3:$C$35,3,0))</f>
        <v/>
      </c>
      <c r="AV9" s="114" t="str">
        <f>IF(ISNA(VLOOKUP(CONCATENATE($B9,AV$1),ПОказатели!$A$3:$C$35,3,0))=TRUE,"",VLOOKUP(CONCATENATE($B9,AV$1),ПОказатели!$A$3:$C$35,3,0))</f>
        <v/>
      </c>
      <c r="AW9" s="161" t="str">
        <f>IF(ISNA(VLOOKUP(CONCATENATE($B9,AW$1),ПОказатели!$A$3:$C$35,3,0))=TRUE,"",VLOOKUP(CONCATENATE($B9,AW$1),ПОказатели!$A$3:$C$35,3,0))</f>
        <v/>
      </c>
      <c r="AX9" s="162" t="str">
        <f>IF(ISNA(VLOOKUP(CONCATENATE($B9,AX$1),ПОказатели!$A$3:$C$35,3,0))=TRUE,"",VLOOKUP(CONCATENATE($B9,AX$1),ПОказатели!$A$3:$C$35,3,0))</f>
        <v/>
      </c>
      <c r="BI9" s="201"/>
      <c r="BJ9" s="220"/>
      <c r="BK9" s="220"/>
      <c r="BL9" s="220"/>
      <c r="BM9" s="220"/>
      <c r="BN9" s="220"/>
    </row>
    <row r="10" spans="1:66" s="88" customFormat="1" ht="15.75" x14ac:dyDescent="0.25">
      <c r="A10" s="88" t="s">
        <v>112</v>
      </c>
      <c r="B10" s="267" t="s">
        <v>137</v>
      </c>
      <c r="C10" s="162" t="str">
        <f>IF(ISNA(VLOOKUP(CONCATENATE($B10,C$1),ПОказатели!$A$3:$C$35,3,0))=TRUE,"",VLOOKUP(CONCATENATE($B10,C$1),ПОказатели!$A$3:$C$35,3,0))</f>
        <v/>
      </c>
      <c r="D10" s="114" t="str">
        <f>IF(ISNA(VLOOKUP(CONCATENATE($B10,D$1),ПОказатели!$A$3:$C$35,3,0))=TRUE,"",VLOOKUP(CONCATENATE($B10,D$1),ПОказатели!$A$3:$C$35,3,0))</f>
        <v/>
      </c>
      <c r="E10" s="114" t="str">
        <f>IF(ISNA(VLOOKUP(CONCATENATE($B10,E$1),ПОказатели!$A$3:$C$35,3,0))=TRUE,"",VLOOKUP(CONCATENATE($B10,E$1),ПОказатели!$A$3:$C$35,3,0))</f>
        <v/>
      </c>
      <c r="F10" s="114" t="str">
        <f>IF(ISNA(VLOOKUP(CONCATENATE($B10,F$1),ПОказатели!$A$3:$C$35,3,0))=TRUE,"",VLOOKUP(CONCATENATE($B10,F$1),ПОказатели!$A$3:$C$35,3,0))</f>
        <v/>
      </c>
      <c r="G10" s="114" t="str">
        <f>IF(ISNA(VLOOKUP(CONCATENATE($B10,G$1),ПОказатели!$A$3:$C$35,3,0))=TRUE,"",VLOOKUP(CONCATENATE($B10,G$1),ПОказатели!$A$3:$C$35,3,0))</f>
        <v/>
      </c>
      <c r="H10" s="114" t="str">
        <f>IF(ISNA(VLOOKUP(CONCATENATE($B10,H$1),ПОказатели!$A$3:$C$35,3,0))=TRUE,"",VLOOKUP(CONCATENATE($B10,H$1),ПОказатели!$A$3:$C$35,3,0))</f>
        <v/>
      </c>
      <c r="I10" s="114">
        <f>IF(ISNA(VLOOKUP(CONCATENATE($B10,I$1),ПОказатели!$A$3:$C$35,3,0))=TRUE,"",VLOOKUP(CONCATENATE($B10,I$1),ПОказатели!$A$3:$C$35,3,0))</f>
        <v>350000</v>
      </c>
      <c r="J10" s="114" t="str">
        <f>IF(ISNA(VLOOKUP(CONCATENATE($B10,J$1),ПОказатели!$A$3:$C$35,3,0))=TRUE,"",VLOOKUP(CONCATENATE($B10,J$1),ПОказатели!$A$3:$C$35,3,0))</f>
        <v/>
      </c>
      <c r="K10" s="114" t="str">
        <f>IF(ISNA(VLOOKUP(CONCATENATE($B10,K$1),ПОказатели!$A$3:$C$35,3,0))=TRUE,"",VLOOKUP(CONCATENATE($B10,K$1),ПОказатели!$A$3:$C$35,3,0))</f>
        <v/>
      </c>
      <c r="L10" s="114" t="str">
        <f>IF(ISNA(VLOOKUP(CONCATENATE($B10,L$1),ПОказатели!$A$3:$C$35,3,0))=TRUE,"",VLOOKUP(CONCATENATE($B10,L$1),ПОказатели!$A$3:$C$35,3,0))</f>
        <v/>
      </c>
      <c r="M10" s="114" t="str">
        <f>IF(ISNA(VLOOKUP(CONCATENATE($B10,M$1),ПОказатели!$A$3:$C$35,3,0))=TRUE,"",VLOOKUP(CONCATENATE($B10,M$1),ПОказатели!$A$3:$C$35,3,0))</f>
        <v/>
      </c>
      <c r="N10" s="162" t="str">
        <f>IF(ISNA(VLOOKUP(CONCATENATE($B10,N$1),ПОказатели!$A$3:$C$35,3,0))=TRUE,"",VLOOKUP(CONCATENATE($B10,N$1),ПОказатели!$A$3:$C$35,3,0))</f>
        <v/>
      </c>
      <c r="O10" s="114" t="str">
        <f>IF(ISNA(VLOOKUP(CONCATENATE($B10,O$1),ПОказатели!$A$3:$C$35,3,0))=TRUE,"",VLOOKUP(CONCATENATE($B10,O$1),ПОказатели!$A$3:$C$35,3,0))</f>
        <v/>
      </c>
      <c r="P10" s="114" t="str">
        <f>IF(ISNA(VLOOKUP(CONCATENATE($B10,P$1),ПОказатели!$A$3:$C$35,3,0))=TRUE,"",VLOOKUP(CONCATENATE($B10,P$1),ПОказатели!$A$3:$C$35,3,0))</f>
        <v/>
      </c>
      <c r="Q10" s="114" t="str">
        <f>IF(ISNA(VLOOKUP(CONCATENATE($B10,Q$1),ПОказатели!$A$3:$C$35,3,0))=TRUE,"",VLOOKUP(CONCATENATE($B10,Q$1),ПОказатели!$A$3:$C$35,3,0))</f>
        <v/>
      </c>
      <c r="R10" s="114" t="str">
        <f>IF(ISNA(VLOOKUP(CONCATENATE($B10,R$1),ПОказатели!$A$3:$C$35,3,0))=TRUE,"",VLOOKUP(CONCATENATE($B10,R$1),ПОказатели!$A$3:$C$35,3,0))</f>
        <v/>
      </c>
      <c r="S10" s="114" t="str">
        <f>IF(ISNA(VLOOKUP(CONCATENATE($B10,S$1),ПОказатели!$A$3:$C$35,3,0))=TRUE,"",VLOOKUP(CONCATENATE($B10,S$1),ПОказатели!$A$3:$C$35,3,0))</f>
        <v/>
      </c>
      <c r="T10" s="114" t="str">
        <f>IF(ISNA(VLOOKUP(CONCATENATE($B10,T$1),ПОказатели!$A$3:$C$35,3,0))=TRUE,"",VLOOKUP(CONCATENATE($B10,T$1),ПОказатели!$A$3:$C$35,3,0))</f>
        <v/>
      </c>
      <c r="U10" s="114" t="str">
        <f>IF(ISNA(VLOOKUP(CONCATENATE($B10,U$1),ПОказатели!$A$3:$C$35,3,0))=TRUE,"",VLOOKUP(CONCATENATE($B10,U$1),ПОказатели!$A$3:$C$35,3,0))</f>
        <v/>
      </c>
      <c r="V10" s="114" t="str">
        <f>IF(ISNA(VLOOKUP(CONCATENATE($B10,V$1),ПОказатели!$A$3:$C$35,3,0))=TRUE,"",VLOOKUP(CONCATENATE($B10,V$1),ПОказатели!$A$3:$C$35,3,0))</f>
        <v/>
      </c>
      <c r="W10" s="114" t="str">
        <f>IF(ISNA(VLOOKUP(CONCATENATE($B10,W$1),ПОказатели!$A$3:$C$35,3,0))=TRUE,"",VLOOKUP(CONCATENATE($B10,W$1),ПОказатели!$A$3:$C$35,3,0))</f>
        <v/>
      </c>
      <c r="X10" s="114" t="str">
        <f>IF(ISNA(VLOOKUP(CONCATENATE($B10,X$1),ПОказатели!$A$3:$C$35,3,0))=TRUE,"",VLOOKUP(CONCATENATE($B10,X$1),ПОказатели!$A$3:$C$35,3,0))</f>
        <v/>
      </c>
      <c r="Y10" s="161" t="str">
        <f>IF(ISNA(VLOOKUP(CONCATENATE($B10,Y$1),ПОказатели!$A$3:$C$35,3,0))=TRUE,"",VLOOKUP(CONCATENATE($B10,Y$1),ПОказатели!$A$3:$C$35,3,0))</f>
        <v/>
      </c>
      <c r="Z10" s="162" t="str">
        <f>IF(ISNA(VLOOKUP(CONCATENATE($B10,Z$1),ПОказатели!$A$3:$C$35,3,0))=TRUE,"",VLOOKUP(CONCATENATE($B10,Z$1),ПОказатели!$A$3:$C$35,3,0))</f>
        <v/>
      </c>
      <c r="AA10" s="114" t="str">
        <f>IF(ISNA(VLOOKUP(CONCATENATE($B10,AA$1),ПОказатели!$A$3:$C$35,3,0))=TRUE,"",VLOOKUP(CONCATENATE($B10,AA$1),ПОказатели!$A$3:$C$35,3,0))</f>
        <v/>
      </c>
      <c r="AB10" s="114" t="str">
        <f>IF(ISNA(VLOOKUP(CONCATENATE($B10,AB$1),ПОказатели!$A$3:$C$35,3,0))=TRUE,"",VLOOKUP(CONCATENATE($B10,AB$1),ПОказатели!$A$3:$C$35,3,0))</f>
        <v/>
      </c>
      <c r="AC10" s="114" t="str">
        <f>IF(ISNA(VLOOKUP(CONCATENATE($B10,AC$1),ПОказатели!$A$3:$C$35,3,0))=TRUE,"",VLOOKUP(CONCATENATE($B10,AC$1),ПОказатели!$A$3:$C$35,3,0))</f>
        <v/>
      </c>
      <c r="AD10" s="114" t="str">
        <f>IF(ISNA(VLOOKUP(CONCATENATE($B10,AD$1),ПОказатели!$A$3:$C$35,3,0))=TRUE,"",VLOOKUP(CONCATENATE($B10,AD$1),ПОказатели!$A$3:$C$35,3,0))</f>
        <v/>
      </c>
      <c r="AE10" s="114" t="str">
        <f>IF(ISNA(VLOOKUP(CONCATENATE($B10,AE$1),ПОказатели!$A$3:$C$35,3,0))=TRUE,"",VLOOKUP(CONCATENATE($B10,AE$1),ПОказатели!$A$3:$C$35,3,0))</f>
        <v/>
      </c>
      <c r="AF10" s="114" t="str">
        <f>IF(ISNA(VLOOKUP(CONCATENATE($B10,AF$1),ПОказатели!$A$3:$C$35,3,0))=TRUE,"",VLOOKUP(CONCATENATE($B10,AF$1),ПОказатели!$A$3:$C$35,3,0))</f>
        <v/>
      </c>
      <c r="AG10" s="114" t="str">
        <f>IF(ISNA(VLOOKUP(CONCATENATE($B10,AG$1),ПОказатели!$A$3:$C$35,3,0))=TRUE,"",VLOOKUP(CONCATENATE($B10,AG$1),ПОказатели!$A$3:$C$35,3,0))</f>
        <v/>
      </c>
      <c r="AH10" s="114" t="str">
        <f>IF(ISNA(VLOOKUP(CONCATENATE($B10,AH$1),ПОказатели!$A$3:$C$35,3,0))=TRUE,"",VLOOKUP(CONCATENATE($B10,AH$1),ПОказатели!$A$3:$C$35,3,0))</f>
        <v/>
      </c>
      <c r="AI10" s="114" t="str">
        <f>IF(ISNA(VLOOKUP(CONCATENATE($B10,AI$1),ПОказатели!$A$3:$C$35,3,0))=TRUE,"",VLOOKUP(CONCATENATE($B10,AI$1),ПОказатели!$A$3:$C$35,3,0))</f>
        <v/>
      </c>
      <c r="AJ10" s="114" t="str">
        <f>IF(ISNA(VLOOKUP(CONCATENATE($B10,AJ$1),ПОказатели!$A$3:$C$35,3,0))=TRUE,"",VLOOKUP(CONCATENATE($B10,AJ$1),ПОказатели!$A$3:$C$35,3,0))</f>
        <v/>
      </c>
      <c r="AK10" s="161" t="str">
        <f>IF(ISNA(VLOOKUP(CONCATENATE($B10,AK$1),ПОказатели!$A$3:$C$35,3,0))=TRUE,"",VLOOKUP(CONCATENATE($B10,AK$1),ПОказатели!$A$3:$C$35,3,0))</f>
        <v/>
      </c>
      <c r="AL10" s="162" t="str">
        <f>IF(ISNA(VLOOKUP(CONCATENATE($B10,AL$1),ПОказатели!$A$3:$C$35,3,0))=TRUE,"",VLOOKUP(CONCATENATE($B10,AL$1),ПОказатели!$A$3:$C$35,3,0))</f>
        <v/>
      </c>
      <c r="AM10" s="114" t="str">
        <f>IF(ISNA(VLOOKUP(CONCATENATE($B10,AM$1),ПОказатели!$A$3:$C$35,3,0))=TRUE,"",VLOOKUP(CONCATENATE($B10,AM$1),ПОказатели!$A$3:$C$35,3,0))</f>
        <v/>
      </c>
      <c r="AN10" s="114" t="str">
        <f>IF(ISNA(VLOOKUP(CONCATENATE($B10,AN$1),ПОказатели!$A$3:$C$35,3,0))=TRUE,"",VLOOKUP(CONCATENATE($B10,AN$1),ПОказатели!$A$3:$C$35,3,0))</f>
        <v/>
      </c>
      <c r="AO10" s="114" t="str">
        <f>IF(ISNA(VLOOKUP(CONCATENATE($B10,AO$1),ПОказатели!$A$3:$C$35,3,0))=TRUE,"",VLOOKUP(CONCATENATE($B10,AO$1),ПОказатели!$A$3:$C$35,3,0))</f>
        <v/>
      </c>
      <c r="AP10" s="114" t="str">
        <f>IF(ISNA(VLOOKUP(CONCATENATE($B10,AP$1),ПОказатели!$A$3:$C$35,3,0))=TRUE,"",VLOOKUP(CONCATENATE($B10,AP$1),ПОказатели!$A$3:$C$35,3,0))</f>
        <v/>
      </c>
      <c r="AQ10" s="114" t="str">
        <f>IF(ISNA(VLOOKUP(CONCATENATE($B10,AQ$1),ПОказатели!$A$3:$C$35,3,0))=TRUE,"",VLOOKUP(CONCATENATE($B10,AQ$1),ПОказатели!$A$3:$C$35,3,0))</f>
        <v/>
      </c>
      <c r="AR10" s="114" t="str">
        <f>IF(ISNA(VLOOKUP(CONCATENATE($B10,AR$1),ПОказатели!$A$3:$C$35,3,0))=TRUE,"",VLOOKUP(CONCATENATE($B10,AR$1),ПОказатели!$A$3:$C$35,3,0))</f>
        <v/>
      </c>
      <c r="AS10" s="114" t="str">
        <f>IF(ISNA(VLOOKUP(CONCATENATE($B10,AS$1),ПОказатели!$A$3:$C$35,3,0))=TRUE,"",VLOOKUP(CONCATENATE($B10,AS$1),ПОказатели!$A$3:$C$35,3,0))</f>
        <v/>
      </c>
      <c r="AT10" s="114" t="str">
        <f>IF(ISNA(VLOOKUP(CONCATENATE($B10,AT$1),ПОказатели!$A$3:$C$35,3,0))=TRUE,"",VLOOKUP(CONCATENATE($B10,AT$1),ПОказатели!$A$3:$C$35,3,0))</f>
        <v/>
      </c>
      <c r="AU10" s="114" t="str">
        <f>IF(ISNA(VLOOKUP(CONCATENATE($B10,AU$1),ПОказатели!$A$3:$C$35,3,0))=TRUE,"",VLOOKUP(CONCATENATE($B10,AU$1),ПОказатели!$A$3:$C$35,3,0))</f>
        <v/>
      </c>
      <c r="AV10" s="114" t="str">
        <f>IF(ISNA(VLOOKUP(CONCATENATE($B10,AV$1),ПОказатели!$A$3:$C$35,3,0))=TRUE,"",VLOOKUP(CONCATENATE($B10,AV$1),ПОказатели!$A$3:$C$35,3,0))</f>
        <v/>
      </c>
      <c r="AW10" s="161" t="str">
        <f>IF(ISNA(VLOOKUP(CONCATENATE($B10,AW$1),ПОказатели!$A$3:$C$35,3,0))=TRUE,"",VLOOKUP(CONCATENATE($B10,AW$1),ПОказатели!$A$3:$C$35,3,0))</f>
        <v/>
      </c>
      <c r="AX10" s="162" t="str">
        <f>IF(ISNA(VLOOKUP(CONCATENATE($B10,AX$1),ПОказатели!$A$3:$C$35,3,0))=TRUE,"",VLOOKUP(CONCATENATE($B10,AX$1),ПОказатели!$A$3:$C$35,3,0))</f>
        <v/>
      </c>
      <c r="BI10" s="201"/>
      <c r="BJ10" s="220"/>
      <c r="BK10" s="220"/>
      <c r="BL10" s="220"/>
      <c r="BM10" s="220"/>
      <c r="BN10" s="220"/>
    </row>
    <row r="11" spans="1:66" s="88" customFormat="1" ht="15.75" x14ac:dyDescent="0.25">
      <c r="A11" s="88" t="s">
        <v>112</v>
      </c>
      <c r="B11" s="267" t="s">
        <v>138</v>
      </c>
      <c r="C11" s="162" t="str">
        <f>IF(ISNA(VLOOKUP(CONCATENATE($B11,C$1),ПОказатели!$A$3:$C$35,3,0))=TRUE,"",VLOOKUP(CONCATENATE($B11,C$1),ПОказатели!$A$3:$C$35,3,0))</f>
        <v/>
      </c>
      <c r="D11" s="114" t="str">
        <f>IF(ISNA(VLOOKUP(CONCATENATE($B11,D$1),ПОказатели!$A$3:$C$35,3,0))=TRUE,"",VLOOKUP(CONCATENATE($B11,D$1),ПОказатели!$A$3:$C$35,3,0))</f>
        <v/>
      </c>
      <c r="E11" s="114" t="str">
        <f>IF(ISNA(VLOOKUP(CONCATENATE($B11,E$1),ПОказатели!$A$3:$C$35,3,0))=TRUE,"",VLOOKUP(CONCATENATE($B11,E$1),ПОказатели!$A$3:$C$35,3,0))</f>
        <v/>
      </c>
      <c r="F11" s="114" t="str">
        <f>IF(ISNA(VLOOKUP(CONCATENATE($B11,F$1),ПОказатели!$A$3:$C$35,3,0))=TRUE,"",VLOOKUP(CONCATENATE($B11,F$1),ПОказатели!$A$3:$C$35,3,0))</f>
        <v/>
      </c>
      <c r="G11" s="114" t="str">
        <f>IF(ISNA(VLOOKUP(CONCATENATE($B11,G$1),ПОказатели!$A$3:$C$35,3,0))=TRUE,"",VLOOKUP(CONCATENATE($B11,G$1),ПОказатели!$A$3:$C$35,3,0))</f>
        <v/>
      </c>
      <c r="H11" s="114" t="str">
        <f>IF(ISNA(VLOOKUP(CONCATENATE($B11,H$1),ПОказатели!$A$3:$C$35,3,0))=TRUE,"",VLOOKUP(CONCATENATE($B11,H$1),ПОказатели!$A$3:$C$35,3,0))</f>
        <v/>
      </c>
      <c r="I11" s="114" t="str">
        <f>IF(ISNA(VLOOKUP(CONCATENATE($B11,I$1),ПОказатели!$A$3:$C$35,3,0))=TRUE,"",VLOOKUP(CONCATENATE($B11,I$1),ПОказатели!$A$3:$C$35,3,0))</f>
        <v/>
      </c>
      <c r="J11" s="114" t="str">
        <f>IF(ISNA(VLOOKUP(CONCATENATE($B11,J$1),ПОказатели!$A$3:$C$35,3,0))=TRUE,"",VLOOKUP(CONCATENATE($B11,J$1),ПОказатели!$A$3:$C$35,3,0))</f>
        <v/>
      </c>
      <c r="K11" s="114">
        <f>IF(ISNA(VLOOKUP(CONCATENATE($B11,K$1),ПОказатели!$A$3:$C$35,3,0))=TRUE,"",VLOOKUP(CONCATENATE($B11,K$1),ПОказатели!$A$3:$C$35,3,0))</f>
        <v>350000</v>
      </c>
      <c r="L11" s="114" t="str">
        <f>IF(ISNA(VLOOKUP(CONCATENATE($B11,L$1),ПОказатели!$A$3:$C$35,3,0))=TRUE,"",VLOOKUP(CONCATENATE($B11,L$1),ПОказатели!$A$3:$C$35,3,0))</f>
        <v/>
      </c>
      <c r="M11" s="114" t="str">
        <f>IF(ISNA(VLOOKUP(CONCATENATE($B11,M$1),ПОказатели!$A$3:$C$35,3,0))=TRUE,"",VLOOKUP(CONCATENATE($B11,M$1),ПОказатели!$A$3:$C$35,3,0))</f>
        <v/>
      </c>
      <c r="N11" s="162" t="str">
        <f>IF(ISNA(VLOOKUP(CONCATENATE($B11,N$1),ПОказатели!$A$3:$C$35,3,0))=TRUE,"",VLOOKUP(CONCATENATE($B11,N$1),ПОказатели!$A$3:$C$35,3,0))</f>
        <v/>
      </c>
      <c r="O11" s="114" t="str">
        <f>IF(ISNA(VLOOKUP(CONCATENATE($B11,O$1),ПОказатели!$A$3:$C$35,3,0))=TRUE,"",VLOOKUP(CONCATENATE($B11,O$1),ПОказатели!$A$3:$C$35,3,0))</f>
        <v/>
      </c>
      <c r="P11" s="114" t="str">
        <f>IF(ISNA(VLOOKUP(CONCATENATE($B11,P$1),ПОказатели!$A$3:$C$35,3,0))=TRUE,"",VLOOKUP(CONCATENATE($B11,P$1),ПОказатели!$A$3:$C$35,3,0))</f>
        <v/>
      </c>
      <c r="Q11" s="114" t="str">
        <f>IF(ISNA(VLOOKUP(CONCATENATE($B11,Q$1),ПОказатели!$A$3:$C$35,3,0))=TRUE,"",VLOOKUP(CONCATENATE($B11,Q$1),ПОказатели!$A$3:$C$35,3,0))</f>
        <v/>
      </c>
      <c r="R11" s="114" t="str">
        <f>IF(ISNA(VLOOKUP(CONCATENATE($B11,R$1),ПОказатели!$A$3:$C$35,3,0))=TRUE,"",VLOOKUP(CONCATENATE($B11,R$1),ПОказатели!$A$3:$C$35,3,0))</f>
        <v/>
      </c>
      <c r="S11" s="114" t="str">
        <f>IF(ISNA(VLOOKUP(CONCATENATE($B11,S$1),ПОказатели!$A$3:$C$35,3,0))=TRUE,"",VLOOKUP(CONCATENATE($B11,S$1),ПОказатели!$A$3:$C$35,3,0))</f>
        <v/>
      </c>
      <c r="T11" s="114" t="str">
        <f>IF(ISNA(VLOOKUP(CONCATENATE($B11,T$1),ПОказатели!$A$3:$C$35,3,0))=TRUE,"",VLOOKUP(CONCATENATE($B11,T$1),ПОказатели!$A$3:$C$35,3,0))</f>
        <v/>
      </c>
      <c r="U11" s="114" t="str">
        <f>IF(ISNA(VLOOKUP(CONCATENATE($B11,U$1),ПОказатели!$A$3:$C$35,3,0))=TRUE,"",VLOOKUP(CONCATENATE($B11,U$1),ПОказатели!$A$3:$C$35,3,0))</f>
        <v/>
      </c>
      <c r="V11" s="114" t="str">
        <f>IF(ISNA(VLOOKUP(CONCATENATE($B11,V$1),ПОказатели!$A$3:$C$35,3,0))=TRUE,"",VLOOKUP(CONCATENATE($B11,V$1),ПОказатели!$A$3:$C$35,3,0))</f>
        <v/>
      </c>
      <c r="W11" s="114" t="str">
        <f>IF(ISNA(VLOOKUP(CONCATENATE($B11,W$1),ПОказатели!$A$3:$C$35,3,0))=TRUE,"",VLOOKUP(CONCATENATE($B11,W$1),ПОказатели!$A$3:$C$35,3,0))</f>
        <v/>
      </c>
      <c r="X11" s="114" t="str">
        <f>IF(ISNA(VLOOKUP(CONCATENATE($B11,X$1),ПОказатели!$A$3:$C$35,3,0))=TRUE,"",VLOOKUP(CONCATENATE($B11,X$1),ПОказатели!$A$3:$C$35,3,0))</f>
        <v/>
      </c>
      <c r="Y11" s="161" t="str">
        <f>IF(ISNA(VLOOKUP(CONCATENATE($B11,Y$1),ПОказатели!$A$3:$C$35,3,0))=TRUE,"",VLOOKUP(CONCATENATE($B11,Y$1),ПОказатели!$A$3:$C$35,3,0))</f>
        <v/>
      </c>
      <c r="Z11" s="162" t="str">
        <f>IF(ISNA(VLOOKUP(CONCATENATE($B11,Z$1),ПОказатели!$A$3:$C$35,3,0))=TRUE,"",VLOOKUP(CONCATENATE($B11,Z$1),ПОказатели!$A$3:$C$35,3,0))</f>
        <v/>
      </c>
      <c r="AA11" s="114" t="str">
        <f>IF(ISNA(VLOOKUP(CONCATENATE($B11,AA$1),ПОказатели!$A$3:$C$35,3,0))=TRUE,"",VLOOKUP(CONCATENATE($B11,AA$1),ПОказатели!$A$3:$C$35,3,0))</f>
        <v/>
      </c>
      <c r="AB11" s="114" t="str">
        <f>IF(ISNA(VLOOKUP(CONCATENATE($B11,AB$1),ПОказатели!$A$3:$C$35,3,0))=TRUE,"",VLOOKUP(CONCATENATE($B11,AB$1),ПОказатели!$A$3:$C$35,3,0))</f>
        <v/>
      </c>
      <c r="AC11" s="114" t="str">
        <f>IF(ISNA(VLOOKUP(CONCATENATE($B11,AC$1),ПОказатели!$A$3:$C$35,3,0))=TRUE,"",VLOOKUP(CONCATENATE($B11,AC$1),ПОказатели!$A$3:$C$35,3,0))</f>
        <v/>
      </c>
      <c r="AD11" s="114" t="str">
        <f>IF(ISNA(VLOOKUP(CONCATENATE($B11,AD$1),ПОказатели!$A$3:$C$35,3,0))=TRUE,"",VLOOKUP(CONCATENATE($B11,AD$1),ПОказатели!$A$3:$C$35,3,0))</f>
        <v/>
      </c>
      <c r="AE11" s="114" t="str">
        <f>IF(ISNA(VLOOKUP(CONCATENATE($B11,AE$1),ПОказатели!$A$3:$C$35,3,0))=TRUE,"",VLOOKUP(CONCATENATE($B11,AE$1),ПОказатели!$A$3:$C$35,3,0))</f>
        <v/>
      </c>
      <c r="AF11" s="114" t="str">
        <f>IF(ISNA(VLOOKUP(CONCATENATE($B11,AF$1),ПОказатели!$A$3:$C$35,3,0))=TRUE,"",VLOOKUP(CONCATENATE($B11,AF$1),ПОказатели!$A$3:$C$35,3,0))</f>
        <v/>
      </c>
      <c r="AG11" s="114" t="str">
        <f>IF(ISNA(VLOOKUP(CONCATENATE($B11,AG$1),ПОказатели!$A$3:$C$35,3,0))=TRUE,"",VLOOKUP(CONCATENATE($B11,AG$1),ПОказатели!$A$3:$C$35,3,0))</f>
        <v/>
      </c>
      <c r="AH11" s="114" t="str">
        <f>IF(ISNA(VLOOKUP(CONCATENATE($B11,AH$1),ПОказатели!$A$3:$C$35,3,0))=TRUE,"",VLOOKUP(CONCATENATE($B11,AH$1),ПОказатели!$A$3:$C$35,3,0))</f>
        <v/>
      </c>
      <c r="AI11" s="114" t="str">
        <f>IF(ISNA(VLOOKUP(CONCATENATE($B11,AI$1),ПОказатели!$A$3:$C$35,3,0))=TRUE,"",VLOOKUP(CONCATENATE($B11,AI$1),ПОказатели!$A$3:$C$35,3,0))</f>
        <v/>
      </c>
      <c r="AJ11" s="114" t="str">
        <f>IF(ISNA(VLOOKUP(CONCATENATE($B11,AJ$1),ПОказатели!$A$3:$C$35,3,0))=TRUE,"",VLOOKUP(CONCATENATE($B11,AJ$1),ПОказатели!$A$3:$C$35,3,0))</f>
        <v/>
      </c>
      <c r="AK11" s="161" t="str">
        <f>IF(ISNA(VLOOKUP(CONCATENATE($B11,AK$1),ПОказатели!$A$3:$C$35,3,0))=TRUE,"",VLOOKUP(CONCATENATE($B11,AK$1),ПОказатели!$A$3:$C$35,3,0))</f>
        <v/>
      </c>
      <c r="AL11" s="162" t="str">
        <f>IF(ISNA(VLOOKUP(CONCATENATE($B11,AL$1),ПОказатели!$A$3:$C$35,3,0))=TRUE,"",VLOOKUP(CONCATENATE($B11,AL$1),ПОказатели!$A$3:$C$35,3,0))</f>
        <v/>
      </c>
      <c r="AM11" s="114" t="str">
        <f>IF(ISNA(VLOOKUP(CONCATENATE($B11,AM$1),ПОказатели!$A$3:$C$35,3,0))=TRUE,"",VLOOKUP(CONCATENATE($B11,AM$1),ПОказатели!$A$3:$C$35,3,0))</f>
        <v/>
      </c>
      <c r="AN11" s="114" t="str">
        <f>IF(ISNA(VLOOKUP(CONCATENATE($B11,AN$1),ПОказатели!$A$3:$C$35,3,0))=TRUE,"",VLOOKUP(CONCATENATE($B11,AN$1),ПОказатели!$A$3:$C$35,3,0))</f>
        <v/>
      </c>
      <c r="AO11" s="114" t="str">
        <f>IF(ISNA(VLOOKUP(CONCATENATE($B11,AO$1),ПОказатели!$A$3:$C$35,3,0))=TRUE,"",VLOOKUP(CONCATENATE($B11,AO$1),ПОказатели!$A$3:$C$35,3,0))</f>
        <v/>
      </c>
      <c r="AP11" s="114" t="str">
        <f>IF(ISNA(VLOOKUP(CONCATENATE($B11,AP$1),ПОказатели!$A$3:$C$35,3,0))=TRUE,"",VLOOKUP(CONCATENATE($B11,AP$1),ПОказатели!$A$3:$C$35,3,0))</f>
        <v/>
      </c>
      <c r="AQ11" s="114" t="str">
        <f>IF(ISNA(VLOOKUP(CONCATENATE($B11,AQ$1),ПОказатели!$A$3:$C$35,3,0))=TRUE,"",VLOOKUP(CONCATENATE($B11,AQ$1),ПОказатели!$A$3:$C$35,3,0))</f>
        <v/>
      </c>
      <c r="AR11" s="114" t="str">
        <f>IF(ISNA(VLOOKUP(CONCATENATE($B11,AR$1),ПОказатели!$A$3:$C$35,3,0))=TRUE,"",VLOOKUP(CONCATENATE($B11,AR$1),ПОказатели!$A$3:$C$35,3,0))</f>
        <v/>
      </c>
      <c r="AS11" s="114" t="str">
        <f>IF(ISNA(VLOOKUP(CONCATENATE($B11,AS$1),ПОказатели!$A$3:$C$35,3,0))=TRUE,"",VLOOKUP(CONCATENATE($B11,AS$1),ПОказатели!$A$3:$C$35,3,0))</f>
        <v/>
      </c>
      <c r="AT11" s="114" t="str">
        <f>IF(ISNA(VLOOKUP(CONCATENATE($B11,AT$1),ПОказатели!$A$3:$C$35,3,0))=TRUE,"",VLOOKUP(CONCATENATE($B11,AT$1),ПОказатели!$A$3:$C$35,3,0))</f>
        <v/>
      </c>
      <c r="AU11" s="114" t="str">
        <f>IF(ISNA(VLOOKUP(CONCATENATE($B11,AU$1),ПОказатели!$A$3:$C$35,3,0))=TRUE,"",VLOOKUP(CONCATENATE($B11,AU$1),ПОказатели!$A$3:$C$35,3,0))</f>
        <v/>
      </c>
      <c r="AV11" s="114" t="str">
        <f>IF(ISNA(VLOOKUP(CONCATENATE($B11,AV$1),ПОказатели!$A$3:$C$35,3,0))=TRUE,"",VLOOKUP(CONCATENATE($B11,AV$1),ПОказатели!$A$3:$C$35,3,0))</f>
        <v/>
      </c>
      <c r="AW11" s="161" t="str">
        <f>IF(ISNA(VLOOKUP(CONCATENATE($B11,AW$1),ПОказатели!$A$3:$C$35,3,0))=TRUE,"",VLOOKUP(CONCATENATE($B11,AW$1),ПОказатели!$A$3:$C$35,3,0))</f>
        <v/>
      </c>
      <c r="AX11" s="162" t="str">
        <f>IF(ISNA(VLOOKUP(CONCATENATE($B11,AX$1),ПОказатели!$A$3:$C$35,3,0))=TRUE,"",VLOOKUP(CONCATENATE($B11,AX$1),ПОказатели!$A$3:$C$35,3,0))</f>
        <v/>
      </c>
      <c r="BI11" s="201"/>
      <c r="BJ11" s="220"/>
      <c r="BK11" s="220"/>
      <c r="BL11" s="220"/>
      <c r="BM11" s="220"/>
      <c r="BN11" s="220"/>
    </row>
    <row r="12" spans="1:66" s="88" customFormat="1" ht="15.75" x14ac:dyDescent="0.25">
      <c r="A12" s="88" t="s">
        <v>112</v>
      </c>
      <c r="B12" s="267" t="s">
        <v>139</v>
      </c>
      <c r="C12" s="162" t="str">
        <f>IF(ISNA(VLOOKUP(CONCATENATE($B12,C$1),ПОказатели!$A$3:$C$35,3,0))=TRUE,"",VLOOKUP(CONCATENATE($B12,C$1),ПОказатели!$A$3:$C$35,3,0))</f>
        <v/>
      </c>
      <c r="D12" s="114" t="str">
        <f>IF(ISNA(VLOOKUP(CONCATENATE($B12,D$1),ПОказатели!$A$3:$C$35,3,0))=TRUE,"",VLOOKUP(CONCATENATE($B12,D$1),ПОказатели!$A$3:$C$35,3,0))</f>
        <v/>
      </c>
      <c r="E12" s="114" t="str">
        <f>IF(ISNA(VLOOKUP(CONCATENATE($B12,E$1),ПОказатели!$A$3:$C$35,3,0))=TRUE,"",VLOOKUP(CONCATENATE($B12,E$1),ПОказатели!$A$3:$C$35,3,0))</f>
        <v/>
      </c>
      <c r="F12" s="114" t="str">
        <f>IF(ISNA(VLOOKUP(CONCATENATE($B12,F$1),ПОказатели!$A$3:$C$35,3,0))=TRUE,"",VLOOKUP(CONCATENATE($B12,F$1),ПОказатели!$A$3:$C$35,3,0))</f>
        <v/>
      </c>
      <c r="G12" s="114" t="str">
        <f>IF(ISNA(VLOOKUP(CONCATENATE($B12,G$1),ПОказатели!$A$3:$C$35,3,0))=TRUE,"",VLOOKUP(CONCATENATE($B12,G$1),ПОказатели!$A$3:$C$35,3,0))</f>
        <v/>
      </c>
      <c r="H12" s="114" t="str">
        <f>IF(ISNA(VLOOKUP(CONCATENATE($B12,H$1),ПОказатели!$A$3:$C$35,3,0))=TRUE,"",VLOOKUP(CONCATENATE($B12,H$1),ПОказатели!$A$3:$C$35,3,0))</f>
        <v/>
      </c>
      <c r="I12" s="114" t="str">
        <f>IF(ISNA(VLOOKUP(CONCATENATE($B12,I$1),ПОказатели!$A$3:$C$35,3,0))=TRUE,"",VLOOKUP(CONCATENATE($B12,I$1),ПОказатели!$A$3:$C$35,3,0))</f>
        <v/>
      </c>
      <c r="J12" s="114" t="str">
        <f>IF(ISNA(VLOOKUP(CONCATENATE($B12,J$1),ПОказатели!$A$3:$C$35,3,0))=TRUE,"",VLOOKUP(CONCATENATE($B12,J$1),ПОказатели!$A$3:$C$35,3,0))</f>
        <v/>
      </c>
      <c r="K12" s="114" t="str">
        <f>IF(ISNA(VLOOKUP(CONCATENATE($B12,K$1),ПОказатели!$A$3:$C$35,3,0))=TRUE,"",VLOOKUP(CONCATENATE($B12,K$1),ПОказатели!$A$3:$C$35,3,0))</f>
        <v/>
      </c>
      <c r="L12" s="114" t="str">
        <f>IF(ISNA(VLOOKUP(CONCATENATE($B12,L$1),ПОказатели!$A$3:$C$35,3,0))=TRUE,"",VLOOKUP(CONCATENATE($B12,L$1),ПОказатели!$A$3:$C$35,3,0))</f>
        <v/>
      </c>
      <c r="M12" s="114">
        <f>IF(ISNA(VLOOKUP(CONCATENATE($B12,M$1),ПОказатели!$A$3:$C$35,3,0))=TRUE,"",VLOOKUP(CONCATENATE($B12,M$1),ПОказатели!$A$3:$C$35,3,0))</f>
        <v>350000</v>
      </c>
      <c r="N12" s="162" t="str">
        <f>IF(ISNA(VLOOKUP(CONCATENATE($B12,N$1),ПОказатели!$A$3:$C$35,3,0))=TRUE,"",VLOOKUP(CONCATENATE($B12,N$1),ПОказатели!$A$3:$C$35,3,0))</f>
        <v/>
      </c>
      <c r="O12" s="114" t="str">
        <f>IF(ISNA(VLOOKUP(CONCATENATE($B12,O$1),ПОказатели!$A$3:$C$35,3,0))=TRUE,"",VLOOKUP(CONCATENATE($B12,O$1),ПОказатели!$A$3:$C$35,3,0))</f>
        <v/>
      </c>
      <c r="P12" s="114" t="str">
        <f>IF(ISNA(VLOOKUP(CONCATENATE($B12,P$1),ПОказатели!$A$3:$C$35,3,0))=TRUE,"",VLOOKUP(CONCATENATE($B12,P$1),ПОказатели!$A$3:$C$35,3,0))</f>
        <v/>
      </c>
      <c r="Q12" s="114" t="str">
        <f>IF(ISNA(VLOOKUP(CONCATENATE($B12,Q$1),ПОказатели!$A$3:$C$35,3,0))=TRUE,"",VLOOKUP(CONCATENATE($B12,Q$1),ПОказатели!$A$3:$C$35,3,0))</f>
        <v/>
      </c>
      <c r="R12" s="114" t="str">
        <f>IF(ISNA(VLOOKUP(CONCATENATE($B12,R$1),ПОказатели!$A$3:$C$35,3,0))=TRUE,"",VLOOKUP(CONCATENATE($B12,R$1),ПОказатели!$A$3:$C$35,3,0))</f>
        <v/>
      </c>
      <c r="S12" s="114" t="str">
        <f>IF(ISNA(VLOOKUP(CONCATENATE($B12,S$1),ПОказатели!$A$3:$C$35,3,0))=TRUE,"",VLOOKUP(CONCATENATE($B12,S$1),ПОказатели!$A$3:$C$35,3,0))</f>
        <v/>
      </c>
      <c r="T12" s="114" t="str">
        <f>IF(ISNA(VLOOKUP(CONCATENATE($B12,T$1),ПОказатели!$A$3:$C$35,3,0))=TRUE,"",VLOOKUP(CONCATENATE($B12,T$1),ПОказатели!$A$3:$C$35,3,0))</f>
        <v/>
      </c>
      <c r="U12" s="114" t="str">
        <f>IF(ISNA(VLOOKUP(CONCATENATE($B12,U$1),ПОказатели!$A$3:$C$35,3,0))=TRUE,"",VLOOKUP(CONCATENATE($B12,U$1),ПОказатели!$A$3:$C$35,3,0))</f>
        <v/>
      </c>
      <c r="V12" s="114" t="str">
        <f>IF(ISNA(VLOOKUP(CONCATENATE($B12,V$1),ПОказатели!$A$3:$C$35,3,0))=TRUE,"",VLOOKUP(CONCATENATE($B12,V$1),ПОказатели!$A$3:$C$35,3,0))</f>
        <v/>
      </c>
      <c r="W12" s="114" t="str">
        <f>IF(ISNA(VLOOKUP(CONCATENATE($B12,W$1),ПОказатели!$A$3:$C$35,3,0))=TRUE,"",VLOOKUP(CONCATENATE($B12,W$1),ПОказатели!$A$3:$C$35,3,0))</f>
        <v/>
      </c>
      <c r="X12" s="114" t="str">
        <f>IF(ISNA(VLOOKUP(CONCATENATE($B12,X$1),ПОказатели!$A$3:$C$35,3,0))=TRUE,"",VLOOKUP(CONCATENATE($B12,X$1),ПОказатели!$A$3:$C$35,3,0))</f>
        <v/>
      </c>
      <c r="Y12" s="161" t="str">
        <f>IF(ISNA(VLOOKUP(CONCATENATE($B12,Y$1),ПОказатели!$A$3:$C$35,3,0))=TRUE,"",VLOOKUP(CONCATENATE($B12,Y$1),ПОказатели!$A$3:$C$35,3,0))</f>
        <v/>
      </c>
      <c r="Z12" s="162" t="str">
        <f>IF(ISNA(VLOOKUP(CONCATENATE($B12,Z$1),ПОказатели!$A$3:$C$35,3,0))=TRUE,"",VLOOKUP(CONCATENATE($B12,Z$1),ПОказатели!$A$3:$C$35,3,0))</f>
        <v/>
      </c>
      <c r="AA12" s="114" t="str">
        <f>IF(ISNA(VLOOKUP(CONCATENATE($B12,AA$1),ПОказатели!$A$3:$C$35,3,0))=TRUE,"",VLOOKUP(CONCATENATE($B12,AA$1),ПОказатели!$A$3:$C$35,3,0))</f>
        <v/>
      </c>
      <c r="AB12" s="114" t="str">
        <f>IF(ISNA(VLOOKUP(CONCATENATE($B12,AB$1),ПОказатели!$A$3:$C$35,3,0))=TRUE,"",VLOOKUP(CONCATENATE($B12,AB$1),ПОказатели!$A$3:$C$35,3,0))</f>
        <v/>
      </c>
      <c r="AC12" s="114" t="str">
        <f>IF(ISNA(VLOOKUP(CONCATENATE($B12,AC$1),ПОказатели!$A$3:$C$35,3,0))=TRUE,"",VLOOKUP(CONCATENATE($B12,AC$1),ПОказатели!$A$3:$C$35,3,0))</f>
        <v/>
      </c>
      <c r="AD12" s="114" t="str">
        <f>IF(ISNA(VLOOKUP(CONCATENATE($B12,AD$1),ПОказатели!$A$3:$C$35,3,0))=TRUE,"",VLOOKUP(CONCATENATE($B12,AD$1),ПОказатели!$A$3:$C$35,3,0))</f>
        <v/>
      </c>
      <c r="AE12" s="114" t="str">
        <f>IF(ISNA(VLOOKUP(CONCATENATE($B12,AE$1),ПОказатели!$A$3:$C$35,3,0))=TRUE,"",VLOOKUP(CONCATENATE($B12,AE$1),ПОказатели!$A$3:$C$35,3,0))</f>
        <v/>
      </c>
      <c r="AF12" s="114" t="str">
        <f>IF(ISNA(VLOOKUP(CONCATENATE($B12,AF$1),ПОказатели!$A$3:$C$35,3,0))=TRUE,"",VLOOKUP(CONCATENATE($B12,AF$1),ПОказатели!$A$3:$C$35,3,0))</f>
        <v/>
      </c>
      <c r="AG12" s="114" t="str">
        <f>IF(ISNA(VLOOKUP(CONCATENATE($B12,AG$1),ПОказатели!$A$3:$C$35,3,0))=TRUE,"",VLOOKUP(CONCATENATE($B12,AG$1),ПОказатели!$A$3:$C$35,3,0))</f>
        <v/>
      </c>
      <c r="AH12" s="114" t="str">
        <f>IF(ISNA(VLOOKUP(CONCATENATE($B12,AH$1),ПОказатели!$A$3:$C$35,3,0))=TRUE,"",VLOOKUP(CONCATENATE($B12,AH$1),ПОказатели!$A$3:$C$35,3,0))</f>
        <v/>
      </c>
      <c r="AI12" s="114" t="str">
        <f>IF(ISNA(VLOOKUP(CONCATENATE($B12,AI$1),ПОказатели!$A$3:$C$35,3,0))=TRUE,"",VLOOKUP(CONCATENATE($B12,AI$1),ПОказатели!$A$3:$C$35,3,0))</f>
        <v/>
      </c>
      <c r="AJ12" s="114" t="str">
        <f>IF(ISNA(VLOOKUP(CONCATENATE($B12,AJ$1),ПОказатели!$A$3:$C$35,3,0))=TRUE,"",VLOOKUP(CONCATENATE($B12,AJ$1),ПОказатели!$A$3:$C$35,3,0))</f>
        <v/>
      </c>
      <c r="AK12" s="161" t="str">
        <f>IF(ISNA(VLOOKUP(CONCATENATE($B12,AK$1),ПОказатели!$A$3:$C$35,3,0))=TRUE,"",VLOOKUP(CONCATENATE($B12,AK$1),ПОказатели!$A$3:$C$35,3,0))</f>
        <v/>
      </c>
      <c r="AL12" s="162" t="str">
        <f>IF(ISNA(VLOOKUP(CONCATENATE($B12,AL$1),ПОказатели!$A$3:$C$35,3,0))=TRUE,"",VLOOKUP(CONCATENATE($B12,AL$1),ПОказатели!$A$3:$C$35,3,0))</f>
        <v/>
      </c>
      <c r="AM12" s="114" t="str">
        <f>IF(ISNA(VLOOKUP(CONCATENATE($B12,AM$1),ПОказатели!$A$3:$C$35,3,0))=TRUE,"",VLOOKUP(CONCATENATE($B12,AM$1),ПОказатели!$A$3:$C$35,3,0))</f>
        <v/>
      </c>
      <c r="AN12" s="114" t="str">
        <f>IF(ISNA(VLOOKUP(CONCATENATE($B12,AN$1),ПОказатели!$A$3:$C$35,3,0))=TRUE,"",VLOOKUP(CONCATENATE($B12,AN$1),ПОказатели!$A$3:$C$35,3,0))</f>
        <v/>
      </c>
      <c r="AO12" s="114" t="str">
        <f>IF(ISNA(VLOOKUP(CONCATENATE($B12,AO$1),ПОказатели!$A$3:$C$35,3,0))=TRUE,"",VLOOKUP(CONCATENATE($B12,AO$1),ПОказатели!$A$3:$C$35,3,0))</f>
        <v/>
      </c>
      <c r="AP12" s="114" t="str">
        <f>IF(ISNA(VLOOKUP(CONCATENATE($B12,AP$1),ПОказатели!$A$3:$C$35,3,0))=TRUE,"",VLOOKUP(CONCATENATE($B12,AP$1),ПОказатели!$A$3:$C$35,3,0))</f>
        <v/>
      </c>
      <c r="AQ12" s="114" t="str">
        <f>IF(ISNA(VLOOKUP(CONCATENATE($B12,AQ$1),ПОказатели!$A$3:$C$35,3,0))=TRUE,"",VLOOKUP(CONCATENATE($B12,AQ$1),ПОказатели!$A$3:$C$35,3,0))</f>
        <v/>
      </c>
      <c r="AR12" s="114" t="str">
        <f>IF(ISNA(VLOOKUP(CONCATENATE($B12,AR$1),ПОказатели!$A$3:$C$35,3,0))=TRUE,"",VLOOKUP(CONCATENATE($B12,AR$1),ПОказатели!$A$3:$C$35,3,0))</f>
        <v/>
      </c>
      <c r="AS12" s="114" t="str">
        <f>IF(ISNA(VLOOKUP(CONCATENATE($B12,AS$1),ПОказатели!$A$3:$C$35,3,0))=TRUE,"",VLOOKUP(CONCATENATE($B12,AS$1),ПОказатели!$A$3:$C$35,3,0))</f>
        <v/>
      </c>
      <c r="AT12" s="114" t="str">
        <f>IF(ISNA(VLOOKUP(CONCATENATE($B12,AT$1),ПОказатели!$A$3:$C$35,3,0))=TRUE,"",VLOOKUP(CONCATENATE($B12,AT$1),ПОказатели!$A$3:$C$35,3,0))</f>
        <v/>
      </c>
      <c r="AU12" s="114" t="str">
        <f>IF(ISNA(VLOOKUP(CONCATENATE($B12,AU$1),ПОказатели!$A$3:$C$35,3,0))=TRUE,"",VLOOKUP(CONCATENATE($B12,AU$1),ПОказатели!$A$3:$C$35,3,0))</f>
        <v/>
      </c>
      <c r="AV12" s="114" t="str">
        <f>IF(ISNA(VLOOKUP(CONCATENATE($B12,AV$1),ПОказатели!$A$3:$C$35,3,0))=TRUE,"",VLOOKUP(CONCATENATE($B12,AV$1),ПОказатели!$A$3:$C$35,3,0))</f>
        <v/>
      </c>
      <c r="AW12" s="161" t="str">
        <f>IF(ISNA(VLOOKUP(CONCATENATE($B12,AW$1),ПОказатели!$A$3:$C$35,3,0))=TRUE,"",VLOOKUP(CONCATENATE($B12,AW$1),ПОказатели!$A$3:$C$35,3,0))</f>
        <v/>
      </c>
      <c r="AX12" s="162" t="str">
        <f>IF(ISNA(VLOOKUP(CONCATENATE($B12,AX$1),ПОказатели!$A$3:$C$35,3,0))=TRUE,"",VLOOKUP(CONCATENATE($B12,AX$1),ПОказатели!$A$3:$C$35,3,0))</f>
        <v/>
      </c>
      <c r="BI12" s="201"/>
      <c r="BJ12" s="220"/>
      <c r="BK12" s="220"/>
      <c r="BL12" s="220"/>
      <c r="BM12" s="220"/>
      <c r="BN12" s="220"/>
    </row>
    <row r="13" spans="1:66" s="88" customFormat="1" ht="15.75" outlineLevel="1" x14ac:dyDescent="0.25">
      <c r="A13" s="88" t="s">
        <v>112</v>
      </c>
      <c r="B13" s="267" t="s">
        <v>134</v>
      </c>
      <c r="C13" s="162">
        <f t="shared" ref="C13:C18" si="2">IF(C7="",0,C7)</f>
        <v>150000</v>
      </c>
      <c r="D13" s="114">
        <f t="shared" ref="D13:AX13" si="3">C13+IF(D7="",0,D7)</f>
        <v>150000</v>
      </c>
      <c r="E13" s="114">
        <f t="shared" si="3"/>
        <v>150000</v>
      </c>
      <c r="F13" s="114">
        <f t="shared" si="3"/>
        <v>150000</v>
      </c>
      <c r="G13" s="114">
        <f t="shared" si="3"/>
        <v>150000</v>
      </c>
      <c r="H13" s="114">
        <f t="shared" si="3"/>
        <v>150000</v>
      </c>
      <c r="I13" s="114">
        <f t="shared" si="3"/>
        <v>150000</v>
      </c>
      <c r="J13" s="114">
        <f t="shared" si="3"/>
        <v>150000</v>
      </c>
      <c r="K13" s="114">
        <f t="shared" si="3"/>
        <v>150000</v>
      </c>
      <c r="L13" s="114">
        <f t="shared" si="3"/>
        <v>150000</v>
      </c>
      <c r="M13" s="114">
        <f t="shared" si="3"/>
        <v>150000</v>
      </c>
      <c r="N13" s="162">
        <f t="shared" si="3"/>
        <v>150000</v>
      </c>
      <c r="O13" s="114">
        <f t="shared" si="3"/>
        <v>150000</v>
      </c>
      <c r="P13" s="114">
        <f t="shared" si="3"/>
        <v>150000</v>
      </c>
      <c r="Q13" s="114">
        <f t="shared" si="3"/>
        <v>150000</v>
      </c>
      <c r="R13" s="114">
        <f t="shared" si="3"/>
        <v>150000</v>
      </c>
      <c r="S13" s="114">
        <f t="shared" si="3"/>
        <v>150000</v>
      </c>
      <c r="T13" s="114">
        <f t="shared" si="3"/>
        <v>150000</v>
      </c>
      <c r="U13" s="114">
        <f t="shared" si="3"/>
        <v>150000</v>
      </c>
      <c r="V13" s="114">
        <f t="shared" si="3"/>
        <v>150000</v>
      </c>
      <c r="W13" s="114">
        <f t="shared" si="3"/>
        <v>150000</v>
      </c>
      <c r="X13" s="114">
        <f t="shared" si="3"/>
        <v>150000</v>
      </c>
      <c r="Y13" s="161">
        <f t="shared" si="3"/>
        <v>150000</v>
      </c>
      <c r="Z13" s="162">
        <f t="shared" si="3"/>
        <v>150000</v>
      </c>
      <c r="AA13" s="114">
        <f t="shared" si="3"/>
        <v>150000</v>
      </c>
      <c r="AB13" s="114">
        <f t="shared" si="3"/>
        <v>150000</v>
      </c>
      <c r="AC13" s="114">
        <f t="shared" si="3"/>
        <v>150000</v>
      </c>
      <c r="AD13" s="114">
        <f t="shared" si="3"/>
        <v>150000</v>
      </c>
      <c r="AE13" s="114">
        <f t="shared" si="3"/>
        <v>150000</v>
      </c>
      <c r="AF13" s="114">
        <f t="shared" si="3"/>
        <v>150000</v>
      </c>
      <c r="AG13" s="114">
        <f t="shared" si="3"/>
        <v>150000</v>
      </c>
      <c r="AH13" s="114">
        <f t="shared" si="3"/>
        <v>150000</v>
      </c>
      <c r="AI13" s="114">
        <f t="shared" si="3"/>
        <v>150000</v>
      </c>
      <c r="AJ13" s="114">
        <f t="shared" si="3"/>
        <v>150000</v>
      </c>
      <c r="AK13" s="161">
        <f t="shared" si="3"/>
        <v>150000</v>
      </c>
      <c r="AL13" s="162">
        <f t="shared" si="3"/>
        <v>150000</v>
      </c>
      <c r="AM13" s="114">
        <f t="shared" si="3"/>
        <v>150000</v>
      </c>
      <c r="AN13" s="114">
        <f t="shared" si="3"/>
        <v>150000</v>
      </c>
      <c r="AO13" s="114">
        <f t="shared" si="3"/>
        <v>150000</v>
      </c>
      <c r="AP13" s="114">
        <f t="shared" si="3"/>
        <v>150000</v>
      </c>
      <c r="AQ13" s="114">
        <f t="shared" si="3"/>
        <v>150000</v>
      </c>
      <c r="AR13" s="114">
        <f t="shared" si="3"/>
        <v>150000</v>
      </c>
      <c r="AS13" s="114">
        <f t="shared" si="3"/>
        <v>150000</v>
      </c>
      <c r="AT13" s="114">
        <f t="shared" si="3"/>
        <v>150000</v>
      </c>
      <c r="AU13" s="114">
        <f t="shared" si="3"/>
        <v>150000</v>
      </c>
      <c r="AV13" s="114">
        <f t="shared" si="3"/>
        <v>150000</v>
      </c>
      <c r="AW13" s="161">
        <f t="shared" si="3"/>
        <v>150000</v>
      </c>
      <c r="AX13" s="162">
        <f t="shared" si="3"/>
        <v>150000</v>
      </c>
      <c r="BI13" s="201"/>
      <c r="BJ13" s="220"/>
      <c r="BK13" s="220"/>
      <c r="BL13" s="220"/>
      <c r="BM13" s="220"/>
      <c r="BN13" s="220"/>
    </row>
    <row r="14" spans="1:66" s="88" customFormat="1" ht="15.75" outlineLevel="1" x14ac:dyDescent="0.25">
      <c r="A14" s="88" t="s">
        <v>112</v>
      </c>
      <c r="B14" s="267" t="s">
        <v>135</v>
      </c>
      <c r="C14" s="162">
        <f t="shared" si="2"/>
        <v>0</v>
      </c>
      <c r="D14" s="114">
        <f t="shared" ref="D14:AX14" si="4">C14+IF(D8="",0,D8)</f>
        <v>0</v>
      </c>
      <c r="E14" s="114">
        <f t="shared" si="4"/>
        <v>350000</v>
      </c>
      <c r="F14" s="114">
        <f t="shared" si="4"/>
        <v>350000</v>
      </c>
      <c r="G14" s="114">
        <f t="shared" si="4"/>
        <v>350000</v>
      </c>
      <c r="H14" s="114">
        <f t="shared" si="4"/>
        <v>350000</v>
      </c>
      <c r="I14" s="114">
        <f t="shared" si="4"/>
        <v>350000</v>
      </c>
      <c r="J14" s="114">
        <f t="shared" si="4"/>
        <v>350000</v>
      </c>
      <c r="K14" s="114">
        <f t="shared" si="4"/>
        <v>350000</v>
      </c>
      <c r="L14" s="114">
        <f t="shared" si="4"/>
        <v>350000</v>
      </c>
      <c r="M14" s="114">
        <f t="shared" si="4"/>
        <v>350000</v>
      </c>
      <c r="N14" s="162">
        <f t="shared" si="4"/>
        <v>350000</v>
      </c>
      <c r="O14" s="114">
        <f t="shared" si="4"/>
        <v>350000</v>
      </c>
      <c r="P14" s="114">
        <f t="shared" si="4"/>
        <v>350000</v>
      </c>
      <c r="Q14" s="114">
        <f t="shared" si="4"/>
        <v>350000</v>
      </c>
      <c r="R14" s="114">
        <f t="shared" si="4"/>
        <v>350000</v>
      </c>
      <c r="S14" s="114">
        <f t="shared" si="4"/>
        <v>350000</v>
      </c>
      <c r="T14" s="114">
        <f t="shared" si="4"/>
        <v>350000</v>
      </c>
      <c r="U14" s="114">
        <f t="shared" si="4"/>
        <v>350000</v>
      </c>
      <c r="V14" s="114">
        <f t="shared" si="4"/>
        <v>350000</v>
      </c>
      <c r="W14" s="114">
        <f t="shared" si="4"/>
        <v>350000</v>
      </c>
      <c r="X14" s="114">
        <f t="shared" si="4"/>
        <v>350000</v>
      </c>
      <c r="Y14" s="161">
        <f t="shared" si="4"/>
        <v>350000</v>
      </c>
      <c r="Z14" s="162">
        <f t="shared" si="4"/>
        <v>350000</v>
      </c>
      <c r="AA14" s="114">
        <f t="shared" si="4"/>
        <v>350000</v>
      </c>
      <c r="AB14" s="114">
        <f t="shared" si="4"/>
        <v>350000</v>
      </c>
      <c r="AC14" s="114">
        <f t="shared" si="4"/>
        <v>350000</v>
      </c>
      <c r="AD14" s="114">
        <f t="shared" si="4"/>
        <v>350000</v>
      </c>
      <c r="AE14" s="114">
        <f t="shared" si="4"/>
        <v>350000</v>
      </c>
      <c r="AF14" s="114">
        <f t="shared" si="4"/>
        <v>350000</v>
      </c>
      <c r="AG14" s="114">
        <f t="shared" si="4"/>
        <v>350000</v>
      </c>
      <c r="AH14" s="114">
        <f t="shared" si="4"/>
        <v>350000</v>
      </c>
      <c r="AI14" s="114">
        <f t="shared" si="4"/>
        <v>350000</v>
      </c>
      <c r="AJ14" s="114">
        <f t="shared" si="4"/>
        <v>350000</v>
      </c>
      <c r="AK14" s="161">
        <f t="shared" si="4"/>
        <v>350000</v>
      </c>
      <c r="AL14" s="162">
        <f t="shared" si="4"/>
        <v>350000</v>
      </c>
      <c r="AM14" s="114">
        <f t="shared" si="4"/>
        <v>350000</v>
      </c>
      <c r="AN14" s="114">
        <f t="shared" si="4"/>
        <v>350000</v>
      </c>
      <c r="AO14" s="114">
        <f t="shared" si="4"/>
        <v>350000</v>
      </c>
      <c r="AP14" s="114">
        <f t="shared" si="4"/>
        <v>350000</v>
      </c>
      <c r="AQ14" s="114">
        <f t="shared" si="4"/>
        <v>350000</v>
      </c>
      <c r="AR14" s="114">
        <f t="shared" si="4"/>
        <v>350000</v>
      </c>
      <c r="AS14" s="114">
        <f t="shared" si="4"/>
        <v>350000</v>
      </c>
      <c r="AT14" s="114">
        <f t="shared" si="4"/>
        <v>350000</v>
      </c>
      <c r="AU14" s="114">
        <f t="shared" si="4"/>
        <v>350000</v>
      </c>
      <c r="AV14" s="114">
        <f t="shared" si="4"/>
        <v>350000</v>
      </c>
      <c r="AW14" s="161">
        <f t="shared" si="4"/>
        <v>350000</v>
      </c>
      <c r="AX14" s="162">
        <f t="shared" si="4"/>
        <v>350000</v>
      </c>
      <c r="BI14" s="201"/>
      <c r="BJ14" s="220"/>
      <c r="BK14" s="220"/>
      <c r="BL14" s="220"/>
      <c r="BM14" s="220"/>
      <c r="BN14" s="220"/>
    </row>
    <row r="15" spans="1:66" s="88" customFormat="1" ht="15.75" outlineLevel="1" x14ac:dyDescent="0.25">
      <c r="A15" s="88" t="s">
        <v>112</v>
      </c>
      <c r="B15" s="267" t="s">
        <v>136</v>
      </c>
      <c r="C15" s="162">
        <f t="shared" si="2"/>
        <v>0</v>
      </c>
      <c r="D15" s="114">
        <f t="shared" ref="D15:AX15" si="5">C15+IF(D9="",0,D9)</f>
        <v>0</v>
      </c>
      <c r="E15" s="114">
        <f t="shared" si="5"/>
        <v>0</v>
      </c>
      <c r="F15" s="114">
        <f t="shared" si="5"/>
        <v>0</v>
      </c>
      <c r="G15" s="114">
        <f t="shared" si="5"/>
        <v>350000</v>
      </c>
      <c r="H15" s="114">
        <f t="shared" si="5"/>
        <v>350000</v>
      </c>
      <c r="I15" s="114">
        <f t="shared" si="5"/>
        <v>350000</v>
      </c>
      <c r="J15" s="114">
        <f t="shared" si="5"/>
        <v>350000</v>
      </c>
      <c r="K15" s="114">
        <f t="shared" si="5"/>
        <v>350000</v>
      </c>
      <c r="L15" s="114">
        <f t="shared" si="5"/>
        <v>350000</v>
      </c>
      <c r="M15" s="114">
        <f t="shared" si="5"/>
        <v>350000</v>
      </c>
      <c r="N15" s="162">
        <f t="shared" si="5"/>
        <v>350000</v>
      </c>
      <c r="O15" s="114">
        <f t="shared" si="5"/>
        <v>350000</v>
      </c>
      <c r="P15" s="114">
        <f t="shared" si="5"/>
        <v>350000</v>
      </c>
      <c r="Q15" s="114">
        <f t="shared" si="5"/>
        <v>350000</v>
      </c>
      <c r="R15" s="114">
        <f t="shared" si="5"/>
        <v>350000</v>
      </c>
      <c r="S15" s="114">
        <f t="shared" si="5"/>
        <v>350000</v>
      </c>
      <c r="T15" s="114">
        <f t="shared" si="5"/>
        <v>350000</v>
      </c>
      <c r="U15" s="114">
        <f t="shared" si="5"/>
        <v>350000</v>
      </c>
      <c r="V15" s="114">
        <f t="shared" si="5"/>
        <v>350000</v>
      </c>
      <c r="W15" s="114">
        <f t="shared" si="5"/>
        <v>350000</v>
      </c>
      <c r="X15" s="114">
        <f t="shared" si="5"/>
        <v>350000</v>
      </c>
      <c r="Y15" s="161">
        <f t="shared" si="5"/>
        <v>350000</v>
      </c>
      <c r="Z15" s="162">
        <f t="shared" si="5"/>
        <v>350000</v>
      </c>
      <c r="AA15" s="114">
        <f t="shared" si="5"/>
        <v>350000</v>
      </c>
      <c r="AB15" s="114">
        <f t="shared" si="5"/>
        <v>350000</v>
      </c>
      <c r="AC15" s="114">
        <f t="shared" si="5"/>
        <v>350000</v>
      </c>
      <c r="AD15" s="114">
        <f t="shared" si="5"/>
        <v>350000</v>
      </c>
      <c r="AE15" s="114">
        <f t="shared" si="5"/>
        <v>350000</v>
      </c>
      <c r="AF15" s="114">
        <f t="shared" si="5"/>
        <v>350000</v>
      </c>
      <c r="AG15" s="114">
        <f t="shared" si="5"/>
        <v>350000</v>
      </c>
      <c r="AH15" s="114">
        <f t="shared" si="5"/>
        <v>350000</v>
      </c>
      <c r="AI15" s="114">
        <f t="shared" si="5"/>
        <v>350000</v>
      </c>
      <c r="AJ15" s="114">
        <f t="shared" si="5"/>
        <v>350000</v>
      </c>
      <c r="AK15" s="161">
        <f t="shared" si="5"/>
        <v>350000</v>
      </c>
      <c r="AL15" s="162">
        <f t="shared" si="5"/>
        <v>350000</v>
      </c>
      <c r="AM15" s="114">
        <f t="shared" si="5"/>
        <v>350000</v>
      </c>
      <c r="AN15" s="114">
        <f t="shared" si="5"/>
        <v>350000</v>
      </c>
      <c r="AO15" s="114">
        <f t="shared" si="5"/>
        <v>350000</v>
      </c>
      <c r="AP15" s="114">
        <f t="shared" si="5"/>
        <v>350000</v>
      </c>
      <c r="AQ15" s="114">
        <f t="shared" si="5"/>
        <v>350000</v>
      </c>
      <c r="AR15" s="114">
        <f t="shared" si="5"/>
        <v>350000</v>
      </c>
      <c r="AS15" s="114">
        <f t="shared" si="5"/>
        <v>350000</v>
      </c>
      <c r="AT15" s="114">
        <f t="shared" si="5"/>
        <v>350000</v>
      </c>
      <c r="AU15" s="114">
        <f t="shared" si="5"/>
        <v>350000</v>
      </c>
      <c r="AV15" s="114">
        <f t="shared" si="5"/>
        <v>350000</v>
      </c>
      <c r="AW15" s="161">
        <f t="shared" si="5"/>
        <v>350000</v>
      </c>
      <c r="AX15" s="162">
        <f t="shared" si="5"/>
        <v>350000</v>
      </c>
      <c r="BI15" s="201"/>
      <c r="BJ15" s="220"/>
      <c r="BK15" s="220"/>
      <c r="BL15" s="220"/>
      <c r="BM15" s="220"/>
      <c r="BN15" s="220"/>
    </row>
    <row r="16" spans="1:66" s="88" customFormat="1" ht="15.75" outlineLevel="1" x14ac:dyDescent="0.25">
      <c r="A16" s="88" t="s">
        <v>112</v>
      </c>
      <c r="B16" s="267" t="s">
        <v>137</v>
      </c>
      <c r="C16" s="162">
        <f t="shared" si="2"/>
        <v>0</v>
      </c>
      <c r="D16" s="114">
        <f t="shared" ref="D16:AX16" si="6">C16+IF(D10="",0,D10)</f>
        <v>0</v>
      </c>
      <c r="E16" s="114">
        <f t="shared" si="6"/>
        <v>0</v>
      </c>
      <c r="F16" s="114">
        <f t="shared" si="6"/>
        <v>0</v>
      </c>
      <c r="G16" s="114">
        <f t="shared" si="6"/>
        <v>0</v>
      </c>
      <c r="H16" s="114">
        <f t="shared" si="6"/>
        <v>0</v>
      </c>
      <c r="I16" s="114">
        <f t="shared" si="6"/>
        <v>350000</v>
      </c>
      <c r="J16" s="114">
        <f t="shared" si="6"/>
        <v>350000</v>
      </c>
      <c r="K16" s="114">
        <f t="shared" si="6"/>
        <v>350000</v>
      </c>
      <c r="L16" s="114">
        <f t="shared" si="6"/>
        <v>350000</v>
      </c>
      <c r="M16" s="114">
        <f t="shared" si="6"/>
        <v>350000</v>
      </c>
      <c r="N16" s="162">
        <f t="shared" si="6"/>
        <v>350000</v>
      </c>
      <c r="O16" s="114">
        <f t="shared" si="6"/>
        <v>350000</v>
      </c>
      <c r="P16" s="114">
        <f t="shared" si="6"/>
        <v>350000</v>
      </c>
      <c r="Q16" s="114">
        <f t="shared" si="6"/>
        <v>350000</v>
      </c>
      <c r="R16" s="114">
        <f t="shared" si="6"/>
        <v>350000</v>
      </c>
      <c r="S16" s="114">
        <f t="shared" si="6"/>
        <v>350000</v>
      </c>
      <c r="T16" s="114">
        <f t="shared" si="6"/>
        <v>350000</v>
      </c>
      <c r="U16" s="114">
        <f t="shared" si="6"/>
        <v>350000</v>
      </c>
      <c r="V16" s="114">
        <f t="shared" si="6"/>
        <v>350000</v>
      </c>
      <c r="W16" s="114">
        <f t="shared" si="6"/>
        <v>350000</v>
      </c>
      <c r="X16" s="114">
        <f t="shared" si="6"/>
        <v>350000</v>
      </c>
      <c r="Y16" s="161">
        <f t="shared" si="6"/>
        <v>350000</v>
      </c>
      <c r="Z16" s="162">
        <f t="shared" si="6"/>
        <v>350000</v>
      </c>
      <c r="AA16" s="114">
        <f t="shared" si="6"/>
        <v>350000</v>
      </c>
      <c r="AB16" s="114">
        <f t="shared" si="6"/>
        <v>350000</v>
      </c>
      <c r="AC16" s="114">
        <f t="shared" si="6"/>
        <v>350000</v>
      </c>
      <c r="AD16" s="114">
        <f t="shared" si="6"/>
        <v>350000</v>
      </c>
      <c r="AE16" s="114">
        <f t="shared" si="6"/>
        <v>350000</v>
      </c>
      <c r="AF16" s="114">
        <f t="shared" si="6"/>
        <v>350000</v>
      </c>
      <c r="AG16" s="114">
        <f t="shared" si="6"/>
        <v>350000</v>
      </c>
      <c r="AH16" s="114">
        <f t="shared" si="6"/>
        <v>350000</v>
      </c>
      <c r="AI16" s="114">
        <f t="shared" si="6"/>
        <v>350000</v>
      </c>
      <c r="AJ16" s="114">
        <f t="shared" si="6"/>
        <v>350000</v>
      </c>
      <c r="AK16" s="161">
        <f t="shared" si="6"/>
        <v>350000</v>
      </c>
      <c r="AL16" s="162">
        <f t="shared" si="6"/>
        <v>350000</v>
      </c>
      <c r="AM16" s="114">
        <f t="shared" si="6"/>
        <v>350000</v>
      </c>
      <c r="AN16" s="114">
        <f t="shared" si="6"/>
        <v>350000</v>
      </c>
      <c r="AO16" s="114">
        <f t="shared" si="6"/>
        <v>350000</v>
      </c>
      <c r="AP16" s="114">
        <f t="shared" si="6"/>
        <v>350000</v>
      </c>
      <c r="AQ16" s="114">
        <f t="shared" si="6"/>
        <v>350000</v>
      </c>
      <c r="AR16" s="114">
        <f t="shared" si="6"/>
        <v>350000</v>
      </c>
      <c r="AS16" s="114">
        <f t="shared" si="6"/>
        <v>350000</v>
      </c>
      <c r="AT16" s="114">
        <f t="shared" si="6"/>
        <v>350000</v>
      </c>
      <c r="AU16" s="114">
        <f t="shared" si="6"/>
        <v>350000</v>
      </c>
      <c r="AV16" s="114">
        <f t="shared" si="6"/>
        <v>350000</v>
      </c>
      <c r="AW16" s="161">
        <f t="shared" si="6"/>
        <v>350000</v>
      </c>
      <c r="AX16" s="162">
        <f t="shared" si="6"/>
        <v>350000</v>
      </c>
      <c r="BI16" s="201"/>
      <c r="BJ16" s="220"/>
      <c r="BK16" s="220"/>
      <c r="BL16" s="220"/>
      <c r="BM16" s="220"/>
      <c r="BN16" s="220"/>
    </row>
    <row r="17" spans="1:66" s="88" customFormat="1" ht="15.75" outlineLevel="1" x14ac:dyDescent="0.25">
      <c r="A17" s="88" t="s">
        <v>112</v>
      </c>
      <c r="B17" s="267" t="s">
        <v>138</v>
      </c>
      <c r="C17" s="162">
        <f t="shared" si="2"/>
        <v>0</v>
      </c>
      <c r="D17" s="114">
        <f t="shared" ref="D17:AX17" si="7">C17+IF(D11="",0,D11)</f>
        <v>0</v>
      </c>
      <c r="E17" s="114">
        <f t="shared" si="7"/>
        <v>0</v>
      </c>
      <c r="F17" s="114">
        <f t="shared" si="7"/>
        <v>0</v>
      </c>
      <c r="G17" s="114">
        <f t="shared" si="7"/>
        <v>0</v>
      </c>
      <c r="H17" s="114">
        <f t="shared" si="7"/>
        <v>0</v>
      </c>
      <c r="I17" s="114">
        <f t="shared" si="7"/>
        <v>0</v>
      </c>
      <c r="J17" s="114">
        <f t="shared" si="7"/>
        <v>0</v>
      </c>
      <c r="K17" s="114">
        <f t="shared" si="7"/>
        <v>350000</v>
      </c>
      <c r="L17" s="114">
        <f t="shared" si="7"/>
        <v>350000</v>
      </c>
      <c r="M17" s="114">
        <f t="shared" si="7"/>
        <v>350000</v>
      </c>
      <c r="N17" s="162">
        <f t="shared" si="7"/>
        <v>350000</v>
      </c>
      <c r="O17" s="114">
        <f t="shared" si="7"/>
        <v>350000</v>
      </c>
      <c r="P17" s="114">
        <f t="shared" si="7"/>
        <v>350000</v>
      </c>
      <c r="Q17" s="114">
        <f t="shared" si="7"/>
        <v>350000</v>
      </c>
      <c r="R17" s="114">
        <f t="shared" si="7"/>
        <v>350000</v>
      </c>
      <c r="S17" s="114">
        <f t="shared" si="7"/>
        <v>350000</v>
      </c>
      <c r="T17" s="114">
        <f t="shared" si="7"/>
        <v>350000</v>
      </c>
      <c r="U17" s="114">
        <f t="shared" si="7"/>
        <v>350000</v>
      </c>
      <c r="V17" s="114">
        <f t="shared" si="7"/>
        <v>350000</v>
      </c>
      <c r="W17" s="114">
        <f t="shared" si="7"/>
        <v>350000</v>
      </c>
      <c r="X17" s="114">
        <f t="shared" si="7"/>
        <v>350000</v>
      </c>
      <c r="Y17" s="161">
        <f t="shared" si="7"/>
        <v>350000</v>
      </c>
      <c r="Z17" s="162">
        <f t="shared" si="7"/>
        <v>350000</v>
      </c>
      <c r="AA17" s="114">
        <f t="shared" si="7"/>
        <v>350000</v>
      </c>
      <c r="AB17" s="114">
        <f t="shared" si="7"/>
        <v>350000</v>
      </c>
      <c r="AC17" s="114">
        <f t="shared" si="7"/>
        <v>350000</v>
      </c>
      <c r="AD17" s="114">
        <f t="shared" si="7"/>
        <v>350000</v>
      </c>
      <c r="AE17" s="114">
        <f t="shared" si="7"/>
        <v>350000</v>
      </c>
      <c r="AF17" s="114">
        <f t="shared" si="7"/>
        <v>350000</v>
      </c>
      <c r="AG17" s="114">
        <f t="shared" si="7"/>
        <v>350000</v>
      </c>
      <c r="AH17" s="114">
        <f t="shared" si="7"/>
        <v>350000</v>
      </c>
      <c r="AI17" s="114">
        <f t="shared" si="7"/>
        <v>350000</v>
      </c>
      <c r="AJ17" s="114">
        <f t="shared" si="7"/>
        <v>350000</v>
      </c>
      <c r="AK17" s="161">
        <f t="shared" si="7"/>
        <v>350000</v>
      </c>
      <c r="AL17" s="162">
        <f t="shared" si="7"/>
        <v>350000</v>
      </c>
      <c r="AM17" s="114">
        <f t="shared" si="7"/>
        <v>350000</v>
      </c>
      <c r="AN17" s="114">
        <f t="shared" si="7"/>
        <v>350000</v>
      </c>
      <c r="AO17" s="114">
        <f t="shared" si="7"/>
        <v>350000</v>
      </c>
      <c r="AP17" s="114">
        <f t="shared" si="7"/>
        <v>350000</v>
      </c>
      <c r="AQ17" s="114">
        <f t="shared" si="7"/>
        <v>350000</v>
      </c>
      <c r="AR17" s="114">
        <f t="shared" si="7"/>
        <v>350000</v>
      </c>
      <c r="AS17" s="114">
        <f t="shared" si="7"/>
        <v>350000</v>
      </c>
      <c r="AT17" s="114">
        <f t="shared" si="7"/>
        <v>350000</v>
      </c>
      <c r="AU17" s="114">
        <f t="shared" si="7"/>
        <v>350000</v>
      </c>
      <c r="AV17" s="114">
        <f t="shared" si="7"/>
        <v>350000</v>
      </c>
      <c r="AW17" s="161">
        <f t="shared" si="7"/>
        <v>350000</v>
      </c>
      <c r="AX17" s="162">
        <f t="shared" si="7"/>
        <v>350000</v>
      </c>
      <c r="BI17" s="201"/>
      <c r="BJ17" s="220"/>
      <c r="BK17" s="220"/>
      <c r="BL17" s="220"/>
      <c r="BM17" s="220"/>
      <c r="BN17" s="220"/>
    </row>
    <row r="18" spans="1:66" s="88" customFormat="1" ht="15.75" outlineLevel="1" x14ac:dyDescent="0.25">
      <c r="A18" s="88" t="s">
        <v>112</v>
      </c>
      <c r="B18" s="267" t="s">
        <v>139</v>
      </c>
      <c r="C18" s="162">
        <f t="shared" si="2"/>
        <v>0</v>
      </c>
      <c r="D18" s="114">
        <f t="shared" ref="D18:AX18" si="8">C18+IF(D12="",0,D12)</f>
        <v>0</v>
      </c>
      <c r="E18" s="114">
        <f t="shared" si="8"/>
        <v>0</v>
      </c>
      <c r="F18" s="114">
        <f t="shared" si="8"/>
        <v>0</v>
      </c>
      <c r="G18" s="114">
        <f t="shared" si="8"/>
        <v>0</v>
      </c>
      <c r="H18" s="114">
        <f t="shared" si="8"/>
        <v>0</v>
      </c>
      <c r="I18" s="114">
        <f t="shared" si="8"/>
        <v>0</v>
      </c>
      <c r="J18" s="114">
        <f t="shared" si="8"/>
        <v>0</v>
      </c>
      <c r="K18" s="114">
        <f t="shared" si="8"/>
        <v>0</v>
      </c>
      <c r="L18" s="114">
        <f t="shared" si="8"/>
        <v>0</v>
      </c>
      <c r="M18" s="114">
        <f t="shared" si="8"/>
        <v>350000</v>
      </c>
      <c r="N18" s="162">
        <f t="shared" si="8"/>
        <v>350000</v>
      </c>
      <c r="O18" s="114">
        <f t="shared" si="8"/>
        <v>350000</v>
      </c>
      <c r="P18" s="114">
        <f t="shared" si="8"/>
        <v>350000</v>
      </c>
      <c r="Q18" s="114">
        <f t="shared" si="8"/>
        <v>350000</v>
      </c>
      <c r="R18" s="114">
        <f t="shared" si="8"/>
        <v>350000</v>
      </c>
      <c r="S18" s="114">
        <f t="shared" si="8"/>
        <v>350000</v>
      </c>
      <c r="T18" s="114">
        <f t="shared" si="8"/>
        <v>350000</v>
      </c>
      <c r="U18" s="114">
        <f t="shared" si="8"/>
        <v>350000</v>
      </c>
      <c r="V18" s="114">
        <f t="shared" si="8"/>
        <v>350000</v>
      </c>
      <c r="W18" s="114">
        <f t="shared" si="8"/>
        <v>350000</v>
      </c>
      <c r="X18" s="114">
        <f t="shared" si="8"/>
        <v>350000</v>
      </c>
      <c r="Y18" s="161">
        <f t="shared" si="8"/>
        <v>350000</v>
      </c>
      <c r="Z18" s="162">
        <f t="shared" si="8"/>
        <v>350000</v>
      </c>
      <c r="AA18" s="114">
        <f t="shared" si="8"/>
        <v>350000</v>
      </c>
      <c r="AB18" s="114">
        <f t="shared" si="8"/>
        <v>350000</v>
      </c>
      <c r="AC18" s="114">
        <f t="shared" si="8"/>
        <v>350000</v>
      </c>
      <c r="AD18" s="114">
        <f t="shared" si="8"/>
        <v>350000</v>
      </c>
      <c r="AE18" s="114">
        <f t="shared" si="8"/>
        <v>350000</v>
      </c>
      <c r="AF18" s="114">
        <f t="shared" si="8"/>
        <v>350000</v>
      </c>
      <c r="AG18" s="114">
        <f t="shared" si="8"/>
        <v>350000</v>
      </c>
      <c r="AH18" s="114">
        <f t="shared" si="8"/>
        <v>350000</v>
      </c>
      <c r="AI18" s="114">
        <f t="shared" si="8"/>
        <v>350000</v>
      </c>
      <c r="AJ18" s="114">
        <f t="shared" si="8"/>
        <v>350000</v>
      </c>
      <c r="AK18" s="161">
        <f t="shared" si="8"/>
        <v>350000</v>
      </c>
      <c r="AL18" s="162">
        <f t="shared" si="8"/>
        <v>350000</v>
      </c>
      <c r="AM18" s="114">
        <f t="shared" si="8"/>
        <v>350000</v>
      </c>
      <c r="AN18" s="114">
        <f t="shared" si="8"/>
        <v>350000</v>
      </c>
      <c r="AO18" s="114">
        <f t="shared" si="8"/>
        <v>350000</v>
      </c>
      <c r="AP18" s="114">
        <f t="shared" si="8"/>
        <v>350000</v>
      </c>
      <c r="AQ18" s="114">
        <f t="shared" si="8"/>
        <v>350000</v>
      </c>
      <c r="AR18" s="114">
        <f t="shared" si="8"/>
        <v>350000</v>
      </c>
      <c r="AS18" s="114">
        <f t="shared" si="8"/>
        <v>350000</v>
      </c>
      <c r="AT18" s="114">
        <f t="shared" si="8"/>
        <v>350000</v>
      </c>
      <c r="AU18" s="114">
        <f t="shared" si="8"/>
        <v>350000</v>
      </c>
      <c r="AV18" s="114">
        <f t="shared" si="8"/>
        <v>350000</v>
      </c>
      <c r="AW18" s="161">
        <f t="shared" si="8"/>
        <v>350000</v>
      </c>
      <c r="AX18" s="162">
        <f t="shared" si="8"/>
        <v>350000</v>
      </c>
      <c r="BI18" s="201"/>
      <c r="BJ18" s="220"/>
      <c r="BK18" s="220"/>
      <c r="BL18" s="220"/>
      <c r="BM18" s="220"/>
      <c r="BN18" s="220"/>
    </row>
    <row r="19" spans="1:66" s="88" customFormat="1" ht="15.75" outlineLevel="1" x14ac:dyDescent="0.25">
      <c r="A19" s="88" t="s">
        <v>112</v>
      </c>
      <c r="B19" s="267" t="s">
        <v>134</v>
      </c>
      <c r="C19" s="268">
        <v>0</v>
      </c>
      <c r="D19" s="114">
        <f>IF(C13&gt;0,C19+1,0)</f>
        <v>1</v>
      </c>
      <c r="E19" s="114">
        <f t="shared" ref="E19:AX19" si="9">IF(D13&gt;0,D19+1,0)</f>
        <v>2</v>
      </c>
      <c r="F19" s="114">
        <f t="shared" si="9"/>
        <v>3</v>
      </c>
      <c r="G19" s="114">
        <f t="shared" si="9"/>
        <v>4</v>
      </c>
      <c r="H19" s="114">
        <f t="shared" si="9"/>
        <v>5</v>
      </c>
      <c r="I19" s="114">
        <f t="shared" si="9"/>
        <v>6</v>
      </c>
      <c r="J19" s="114">
        <f t="shared" si="9"/>
        <v>7</v>
      </c>
      <c r="K19" s="114">
        <f t="shared" si="9"/>
        <v>8</v>
      </c>
      <c r="L19" s="114">
        <f t="shared" si="9"/>
        <v>9</v>
      </c>
      <c r="M19" s="114">
        <f t="shared" si="9"/>
        <v>10</v>
      </c>
      <c r="N19" s="162">
        <f t="shared" si="9"/>
        <v>11</v>
      </c>
      <c r="O19" s="114">
        <f t="shared" si="9"/>
        <v>12</v>
      </c>
      <c r="P19" s="114">
        <f t="shared" si="9"/>
        <v>13</v>
      </c>
      <c r="Q19" s="114">
        <f t="shared" si="9"/>
        <v>14</v>
      </c>
      <c r="R19" s="114">
        <f t="shared" si="9"/>
        <v>15</v>
      </c>
      <c r="S19" s="114">
        <f t="shared" si="9"/>
        <v>16</v>
      </c>
      <c r="T19" s="114">
        <f t="shared" si="9"/>
        <v>17</v>
      </c>
      <c r="U19" s="114">
        <f t="shared" si="9"/>
        <v>18</v>
      </c>
      <c r="V19" s="114">
        <f t="shared" si="9"/>
        <v>19</v>
      </c>
      <c r="W19" s="114">
        <f t="shared" si="9"/>
        <v>20</v>
      </c>
      <c r="X19" s="114">
        <f t="shared" si="9"/>
        <v>21</v>
      </c>
      <c r="Y19" s="161">
        <f t="shared" si="9"/>
        <v>22</v>
      </c>
      <c r="Z19" s="162">
        <f t="shared" si="9"/>
        <v>23</v>
      </c>
      <c r="AA19" s="114">
        <f t="shared" si="9"/>
        <v>24</v>
      </c>
      <c r="AB19" s="114">
        <f t="shared" si="9"/>
        <v>25</v>
      </c>
      <c r="AC19" s="114">
        <f t="shared" si="9"/>
        <v>26</v>
      </c>
      <c r="AD19" s="114">
        <f t="shared" si="9"/>
        <v>27</v>
      </c>
      <c r="AE19" s="114">
        <f t="shared" si="9"/>
        <v>28</v>
      </c>
      <c r="AF19" s="114">
        <f t="shared" si="9"/>
        <v>29</v>
      </c>
      <c r="AG19" s="114">
        <f t="shared" si="9"/>
        <v>30</v>
      </c>
      <c r="AH19" s="114">
        <f t="shared" si="9"/>
        <v>31</v>
      </c>
      <c r="AI19" s="114">
        <f t="shared" si="9"/>
        <v>32</v>
      </c>
      <c r="AJ19" s="114">
        <f t="shared" si="9"/>
        <v>33</v>
      </c>
      <c r="AK19" s="161">
        <f t="shared" si="9"/>
        <v>34</v>
      </c>
      <c r="AL19" s="162">
        <f t="shared" si="9"/>
        <v>35</v>
      </c>
      <c r="AM19" s="114">
        <f t="shared" si="9"/>
        <v>36</v>
      </c>
      <c r="AN19" s="114">
        <f t="shared" si="9"/>
        <v>37</v>
      </c>
      <c r="AO19" s="114">
        <f t="shared" si="9"/>
        <v>38</v>
      </c>
      <c r="AP19" s="114">
        <f t="shared" si="9"/>
        <v>39</v>
      </c>
      <c r="AQ19" s="114">
        <f t="shared" si="9"/>
        <v>40</v>
      </c>
      <c r="AR19" s="114">
        <f t="shared" si="9"/>
        <v>41</v>
      </c>
      <c r="AS19" s="114">
        <f t="shared" si="9"/>
        <v>42</v>
      </c>
      <c r="AT19" s="114">
        <f t="shared" si="9"/>
        <v>43</v>
      </c>
      <c r="AU19" s="114">
        <f t="shared" si="9"/>
        <v>44</v>
      </c>
      <c r="AV19" s="114">
        <f t="shared" si="9"/>
        <v>45</v>
      </c>
      <c r="AW19" s="161">
        <f t="shared" si="9"/>
        <v>46</v>
      </c>
      <c r="AX19" s="162">
        <f t="shared" si="9"/>
        <v>47</v>
      </c>
      <c r="BI19" s="201"/>
      <c r="BJ19" s="220"/>
      <c r="BK19" s="220"/>
      <c r="BL19" s="220"/>
      <c r="BM19" s="220"/>
      <c r="BN19" s="220"/>
    </row>
    <row r="20" spans="1:66" s="88" customFormat="1" ht="15.75" outlineLevel="1" x14ac:dyDescent="0.25">
      <c r="A20" s="88" t="s">
        <v>112</v>
      </c>
      <c r="B20" s="267" t="s">
        <v>135</v>
      </c>
      <c r="C20" s="268">
        <v>0</v>
      </c>
      <c r="D20" s="114">
        <f t="shared" ref="D20:AX20" si="10">IF(C14&gt;0,C20+1,0)</f>
        <v>0</v>
      </c>
      <c r="E20" s="114">
        <f t="shared" si="10"/>
        <v>0</v>
      </c>
      <c r="F20" s="114">
        <f t="shared" si="10"/>
        <v>1</v>
      </c>
      <c r="G20" s="114">
        <f t="shared" si="10"/>
        <v>2</v>
      </c>
      <c r="H20" s="114">
        <f t="shared" si="10"/>
        <v>3</v>
      </c>
      <c r="I20" s="114">
        <f t="shared" si="10"/>
        <v>4</v>
      </c>
      <c r="J20" s="114">
        <f t="shared" si="10"/>
        <v>5</v>
      </c>
      <c r="K20" s="114">
        <f t="shared" si="10"/>
        <v>6</v>
      </c>
      <c r="L20" s="114">
        <f t="shared" si="10"/>
        <v>7</v>
      </c>
      <c r="M20" s="114">
        <f t="shared" si="10"/>
        <v>8</v>
      </c>
      <c r="N20" s="162">
        <f t="shared" si="10"/>
        <v>9</v>
      </c>
      <c r="O20" s="114">
        <f t="shared" si="10"/>
        <v>10</v>
      </c>
      <c r="P20" s="114">
        <f t="shared" si="10"/>
        <v>11</v>
      </c>
      <c r="Q20" s="114">
        <f t="shared" si="10"/>
        <v>12</v>
      </c>
      <c r="R20" s="114">
        <f t="shared" si="10"/>
        <v>13</v>
      </c>
      <c r="S20" s="114">
        <f t="shared" si="10"/>
        <v>14</v>
      </c>
      <c r="T20" s="114">
        <f t="shared" si="10"/>
        <v>15</v>
      </c>
      <c r="U20" s="114">
        <f t="shared" si="10"/>
        <v>16</v>
      </c>
      <c r="V20" s="114">
        <f t="shared" si="10"/>
        <v>17</v>
      </c>
      <c r="W20" s="114">
        <f t="shared" si="10"/>
        <v>18</v>
      </c>
      <c r="X20" s="114">
        <f t="shared" si="10"/>
        <v>19</v>
      </c>
      <c r="Y20" s="161">
        <f t="shared" si="10"/>
        <v>20</v>
      </c>
      <c r="Z20" s="162">
        <f t="shared" si="10"/>
        <v>21</v>
      </c>
      <c r="AA20" s="114">
        <f t="shared" si="10"/>
        <v>22</v>
      </c>
      <c r="AB20" s="114">
        <f t="shared" si="10"/>
        <v>23</v>
      </c>
      <c r="AC20" s="114">
        <f t="shared" si="10"/>
        <v>24</v>
      </c>
      <c r="AD20" s="114">
        <f t="shared" si="10"/>
        <v>25</v>
      </c>
      <c r="AE20" s="114">
        <f t="shared" si="10"/>
        <v>26</v>
      </c>
      <c r="AF20" s="114">
        <f t="shared" si="10"/>
        <v>27</v>
      </c>
      <c r="AG20" s="114">
        <f t="shared" si="10"/>
        <v>28</v>
      </c>
      <c r="AH20" s="114">
        <f t="shared" si="10"/>
        <v>29</v>
      </c>
      <c r="AI20" s="114">
        <f t="shared" si="10"/>
        <v>30</v>
      </c>
      <c r="AJ20" s="114">
        <f t="shared" si="10"/>
        <v>31</v>
      </c>
      <c r="AK20" s="161">
        <f t="shared" si="10"/>
        <v>32</v>
      </c>
      <c r="AL20" s="162">
        <f t="shared" si="10"/>
        <v>33</v>
      </c>
      <c r="AM20" s="114">
        <f t="shared" si="10"/>
        <v>34</v>
      </c>
      <c r="AN20" s="114">
        <f t="shared" si="10"/>
        <v>35</v>
      </c>
      <c r="AO20" s="114">
        <f t="shared" si="10"/>
        <v>36</v>
      </c>
      <c r="AP20" s="114">
        <f t="shared" si="10"/>
        <v>37</v>
      </c>
      <c r="AQ20" s="114">
        <f t="shared" si="10"/>
        <v>38</v>
      </c>
      <c r="AR20" s="114">
        <f t="shared" si="10"/>
        <v>39</v>
      </c>
      <c r="AS20" s="114">
        <f t="shared" si="10"/>
        <v>40</v>
      </c>
      <c r="AT20" s="114">
        <f t="shared" si="10"/>
        <v>41</v>
      </c>
      <c r="AU20" s="114">
        <f t="shared" si="10"/>
        <v>42</v>
      </c>
      <c r="AV20" s="114">
        <f t="shared" si="10"/>
        <v>43</v>
      </c>
      <c r="AW20" s="161">
        <f t="shared" si="10"/>
        <v>44</v>
      </c>
      <c r="AX20" s="162">
        <f t="shared" si="10"/>
        <v>45</v>
      </c>
      <c r="BI20" s="201"/>
      <c r="BJ20" s="220"/>
      <c r="BK20" s="220"/>
      <c r="BL20" s="220"/>
      <c r="BM20" s="220"/>
      <c r="BN20" s="220"/>
    </row>
    <row r="21" spans="1:66" s="88" customFormat="1" ht="15.75" outlineLevel="1" x14ac:dyDescent="0.25">
      <c r="A21" s="88" t="s">
        <v>112</v>
      </c>
      <c r="B21" s="267" t="s">
        <v>136</v>
      </c>
      <c r="C21" s="268">
        <v>0</v>
      </c>
      <c r="D21" s="114">
        <f t="shared" ref="D21:AX21" si="11">IF(C15&gt;0,C21+1,0)</f>
        <v>0</v>
      </c>
      <c r="E21" s="114">
        <f t="shared" si="11"/>
        <v>0</v>
      </c>
      <c r="F21" s="114">
        <f t="shared" si="11"/>
        <v>0</v>
      </c>
      <c r="G21" s="114">
        <f t="shared" si="11"/>
        <v>0</v>
      </c>
      <c r="H21" s="114">
        <f t="shared" si="11"/>
        <v>1</v>
      </c>
      <c r="I21" s="114">
        <f t="shared" si="11"/>
        <v>2</v>
      </c>
      <c r="J21" s="114">
        <f t="shared" si="11"/>
        <v>3</v>
      </c>
      <c r="K21" s="114">
        <f t="shared" si="11"/>
        <v>4</v>
      </c>
      <c r="L21" s="114">
        <f t="shared" si="11"/>
        <v>5</v>
      </c>
      <c r="M21" s="114">
        <f t="shared" si="11"/>
        <v>6</v>
      </c>
      <c r="N21" s="162">
        <f t="shared" si="11"/>
        <v>7</v>
      </c>
      <c r="O21" s="114">
        <f t="shared" si="11"/>
        <v>8</v>
      </c>
      <c r="P21" s="114">
        <f t="shared" si="11"/>
        <v>9</v>
      </c>
      <c r="Q21" s="114">
        <f t="shared" si="11"/>
        <v>10</v>
      </c>
      <c r="R21" s="114">
        <f t="shared" si="11"/>
        <v>11</v>
      </c>
      <c r="S21" s="114">
        <f t="shared" si="11"/>
        <v>12</v>
      </c>
      <c r="T21" s="114">
        <f t="shared" si="11"/>
        <v>13</v>
      </c>
      <c r="U21" s="114">
        <f t="shared" si="11"/>
        <v>14</v>
      </c>
      <c r="V21" s="114">
        <f t="shared" si="11"/>
        <v>15</v>
      </c>
      <c r="W21" s="114">
        <f t="shared" si="11"/>
        <v>16</v>
      </c>
      <c r="X21" s="114">
        <f t="shared" si="11"/>
        <v>17</v>
      </c>
      <c r="Y21" s="161">
        <f t="shared" si="11"/>
        <v>18</v>
      </c>
      <c r="Z21" s="162">
        <f t="shared" si="11"/>
        <v>19</v>
      </c>
      <c r="AA21" s="114">
        <f t="shared" si="11"/>
        <v>20</v>
      </c>
      <c r="AB21" s="114">
        <f t="shared" si="11"/>
        <v>21</v>
      </c>
      <c r="AC21" s="114">
        <f t="shared" si="11"/>
        <v>22</v>
      </c>
      <c r="AD21" s="114">
        <f t="shared" si="11"/>
        <v>23</v>
      </c>
      <c r="AE21" s="114">
        <f t="shared" si="11"/>
        <v>24</v>
      </c>
      <c r="AF21" s="114">
        <f t="shared" si="11"/>
        <v>25</v>
      </c>
      <c r="AG21" s="114">
        <f t="shared" si="11"/>
        <v>26</v>
      </c>
      <c r="AH21" s="114">
        <f t="shared" si="11"/>
        <v>27</v>
      </c>
      <c r="AI21" s="114">
        <f t="shared" si="11"/>
        <v>28</v>
      </c>
      <c r="AJ21" s="114">
        <f t="shared" si="11"/>
        <v>29</v>
      </c>
      <c r="AK21" s="161">
        <f t="shared" si="11"/>
        <v>30</v>
      </c>
      <c r="AL21" s="162">
        <f t="shared" si="11"/>
        <v>31</v>
      </c>
      <c r="AM21" s="114">
        <f t="shared" si="11"/>
        <v>32</v>
      </c>
      <c r="AN21" s="114">
        <f t="shared" si="11"/>
        <v>33</v>
      </c>
      <c r="AO21" s="114">
        <f t="shared" si="11"/>
        <v>34</v>
      </c>
      <c r="AP21" s="114">
        <f t="shared" si="11"/>
        <v>35</v>
      </c>
      <c r="AQ21" s="114">
        <f t="shared" si="11"/>
        <v>36</v>
      </c>
      <c r="AR21" s="114">
        <f t="shared" si="11"/>
        <v>37</v>
      </c>
      <c r="AS21" s="114">
        <f t="shared" si="11"/>
        <v>38</v>
      </c>
      <c r="AT21" s="114">
        <f t="shared" si="11"/>
        <v>39</v>
      </c>
      <c r="AU21" s="114">
        <f t="shared" si="11"/>
        <v>40</v>
      </c>
      <c r="AV21" s="114">
        <f t="shared" si="11"/>
        <v>41</v>
      </c>
      <c r="AW21" s="161">
        <f t="shared" si="11"/>
        <v>42</v>
      </c>
      <c r="AX21" s="162">
        <f t="shared" si="11"/>
        <v>43</v>
      </c>
      <c r="BI21" s="201"/>
      <c r="BJ21" s="220"/>
      <c r="BK21" s="220"/>
      <c r="BL21" s="220"/>
      <c r="BM21" s="220"/>
      <c r="BN21" s="220"/>
    </row>
    <row r="22" spans="1:66" s="88" customFormat="1" ht="15.75" outlineLevel="1" x14ac:dyDescent="0.25">
      <c r="A22" s="88" t="s">
        <v>112</v>
      </c>
      <c r="B22" s="267" t="s">
        <v>137</v>
      </c>
      <c r="C22" s="268">
        <v>0</v>
      </c>
      <c r="D22" s="114">
        <f t="shared" ref="D22:AX22" si="12">IF(C16&gt;0,C22+1,0)</f>
        <v>0</v>
      </c>
      <c r="E22" s="114">
        <f t="shared" si="12"/>
        <v>0</v>
      </c>
      <c r="F22" s="114">
        <f t="shared" si="12"/>
        <v>0</v>
      </c>
      <c r="G22" s="114">
        <f t="shared" si="12"/>
        <v>0</v>
      </c>
      <c r="H22" s="114">
        <f t="shared" si="12"/>
        <v>0</v>
      </c>
      <c r="I22" s="114">
        <f t="shared" si="12"/>
        <v>0</v>
      </c>
      <c r="J22" s="114">
        <f t="shared" si="12"/>
        <v>1</v>
      </c>
      <c r="K22" s="114">
        <f t="shared" si="12"/>
        <v>2</v>
      </c>
      <c r="L22" s="114">
        <f t="shared" si="12"/>
        <v>3</v>
      </c>
      <c r="M22" s="114">
        <f t="shared" si="12"/>
        <v>4</v>
      </c>
      <c r="N22" s="162">
        <f t="shared" si="12"/>
        <v>5</v>
      </c>
      <c r="O22" s="114">
        <f t="shared" si="12"/>
        <v>6</v>
      </c>
      <c r="P22" s="114">
        <f t="shared" si="12"/>
        <v>7</v>
      </c>
      <c r="Q22" s="114">
        <f t="shared" si="12"/>
        <v>8</v>
      </c>
      <c r="R22" s="114">
        <f t="shared" si="12"/>
        <v>9</v>
      </c>
      <c r="S22" s="114">
        <f t="shared" si="12"/>
        <v>10</v>
      </c>
      <c r="T22" s="114">
        <f t="shared" si="12"/>
        <v>11</v>
      </c>
      <c r="U22" s="114">
        <f t="shared" si="12"/>
        <v>12</v>
      </c>
      <c r="V22" s="114">
        <f t="shared" si="12"/>
        <v>13</v>
      </c>
      <c r="W22" s="114">
        <f t="shared" si="12"/>
        <v>14</v>
      </c>
      <c r="X22" s="114">
        <f t="shared" si="12"/>
        <v>15</v>
      </c>
      <c r="Y22" s="161">
        <f t="shared" si="12"/>
        <v>16</v>
      </c>
      <c r="Z22" s="162">
        <f t="shared" si="12"/>
        <v>17</v>
      </c>
      <c r="AA22" s="114">
        <f t="shared" si="12"/>
        <v>18</v>
      </c>
      <c r="AB22" s="114">
        <f t="shared" si="12"/>
        <v>19</v>
      </c>
      <c r="AC22" s="114">
        <f t="shared" si="12"/>
        <v>20</v>
      </c>
      <c r="AD22" s="114">
        <f t="shared" si="12"/>
        <v>21</v>
      </c>
      <c r="AE22" s="114">
        <f t="shared" si="12"/>
        <v>22</v>
      </c>
      <c r="AF22" s="114">
        <f t="shared" si="12"/>
        <v>23</v>
      </c>
      <c r="AG22" s="114">
        <f t="shared" si="12"/>
        <v>24</v>
      </c>
      <c r="AH22" s="114">
        <f t="shared" si="12"/>
        <v>25</v>
      </c>
      <c r="AI22" s="114">
        <f t="shared" si="12"/>
        <v>26</v>
      </c>
      <c r="AJ22" s="114">
        <f t="shared" si="12"/>
        <v>27</v>
      </c>
      <c r="AK22" s="161">
        <f t="shared" si="12"/>
        <v>28</v>
      </c>
      <c r="AL22" s="162">
        <f t="shared" si="12"/>
        <v>29</v>
      </c>
      <c r="AM22" s="114">
        <f t="shared" si="12"/>
        <v>30</v>
      </c>
      <c r="AN22" s="114">
        <f t="shared" si="12"/>
        <v>31</v>
      </c>
      <c r="AO22" s="114">
        <f t="shared" si="12"/>
        <v>32</v>
      </c>
      <c r="AP22" s="114">
        <f t="shared" si="12"/>
        <v>33</v>
      </c>
      <c r="AQ22" s="114">
        <f t="shared" si="12"/>
        <v>34</v>
      </c>
      <c r="AR22" s="114">
        <f t="shared" si="12"/>
        <v>35</v>
      </c>
      <c r="AS22" s="114">
        <f t="shared" si="12"/>
        <v>36</v>
      </c>
      <c r="AT22" s="114">
        <f t="shared" si="12"/>
        <v>37</v>
      </c>
      <c r="AU22" s="114">
        <f t="shared" si="12"/>
        <v>38</v>
      </c>
      <c r="AV22" s="114">
        <f t="shared" si="12"/>
        <v>39</v>
      </c>
      <c r="AW22" s="161">
        <f t="shared" si="12"/>
        <v>40</v>
      </c>
      <c r="AX22" s="162">
        <f t="shared" si="12"/>
        <v>41</v>
      </c>
      <c r="BI22" s="201"/>
      <c r="BJ22" s="220"/>
      <c r="BK22" s="220"/>
      <c r="BL22" s="220"/>
      <c r="BM22" s="220"/>
      <c r="BN22" s="220"/>
    </row>
    <row r="23" spans="1:66" s="88" customFormat="1" ht="15.75" outlineLevel="1" x14ac:dyDescent="0.25">
      <c r="A23" s="88" t="s">
        <v>112</v>
      </c>
      <c r="B23" s="267" t="s">
        <v>138</v>
      </c>
      <c r="C23" s="268">
        <v>0</v>
      </c>
      <c r="D23" s="114">
        <f t="shared" ref="D23:AX23" si="13">IF(C17&gt;0,C23+1,0)</f>
        <v>0</v>
      </c>
      <c r="E23" s="114">
        <f t="shared" si="13"/>
        <v>0</v>
      </c>
      <c r="F23" s="114">
        <f t="shared" si="13"/>
        <v>0</v>
      </c>
      <c r="G23" s="114">
        <f t="shared" si="13"/>
        <v>0</v>
      </c>
      <c r="H23" s="114">
        <f t="shared" si="13"/>
        <v>0</v>
      </c>
      <c r="I23" s="114">
        <f t="shared" si="13"/>
        <v>0</v>
      </c>
      <c r="J23" s="114">
        <f t="shared" si="13"/>
        <v>0</v>
      </c>
      <c r="K23" s="114">
        <f t="shared" si="13"/>
        <v>0</v>
      </c>
      <c r="L23" s="114">
        <f t="shared" si="13"/>
        <v>1</v>
      </c>
      <c r="M23" s="114">
        <f t="shared" si="13"/>
        <v>2</v>
      </c>
      <c r="N23" s="162">
        <f t="shared" si="13"/>
        <v>3</v>
      </c>
      <c r="O23" s="114">
        <f t="shared" si="13"/>
        <v>4</v>
      </c>
      <c r="P23" s="114">
        <f t="shared" si="13"/>
        <v>5</v>
      </c>
      <c r="Q23" s="114">
        <f t="shared" si="13"/>
        <v>6</v>
      </c>
      <c r="R23" s="114">
        <f t="shared" si="13"/>
        <v>7</v>
      </c>
      <c r="S23" s="114">
        <f t="shared" si="13"/>
        <v>8</v>
      </c>
      <c r="T23" s="114">
        <f t="shared" si="13"/>
        <v>9</v>
      </c>
      <c r="U23" s="114">
        <f t="shared" si="13"/>
        <v>10</v>
      </c>
      <c r="V23" s="114">
        <f t="shared" si="13"/>
        <v>11</v>
      </c>
      <c r="W23" s="114">
        <f t="shared" si="13"/>
        <v>12</v>
      </c>
      <c r="X23" s="114">
        <f t="shared" si="13"/>
        <v>13</v>
      </c>
      <c r="Y23" s="161">
        <f t="shared" si="13"/>
        <v>14</v>
      </c>
      <c r="Z23" s="162">
        <f t="shared" si="13"/>
        <v>15</v>
      </c>
      <c r="AA23" s="114">
        <f t="shared" si="13"/>
        <v>16</v>
      </c>
      <c r="AB23" s="114">
        <f t="shared" si="13"/>
        <v>17</v>
      </c>
      <c r="AC23" s="114">
        <f t="shared" si="13"/>
        <v>18</v>
      </c>
      <c r="AD23" s="114">
        <f t="shared" si="13"/>
        <v>19</v>
      </c>
      <c r="AE23" s="114">
        <f t="shared" si="13"/>
        <v>20</v>
      </c>
      <c r="AF23" s="114">
        <f t="shared" si="13"/>
        <v>21</v>
      </c>
      <c r="AG23" s="114">
        <f t="shared" si="13"/>
        <v>22</v>
      </c>
      <c r="AH23" s="114">
        <f t="shared" si="13"/>
        <v>23</v>
      </c>
      <c r="AI23" s="114">
        <f t="shared" si="13"/>
        <v>24</v>
      </c>
      <c r="AJ23" s="114">
        <f t="shared" si="13"/>
        <v>25</v>
      </c>
      <c r="AK23" s="161">
        <f t="shared" si="13"/>
        <v>26</v>
      </c>
      <c r="AL23" s="162">
        <f t="shared" si="13"/>
        <v>27</v>
      </c>
      <c r="AM23" s="114">
        <f t="shared" si="13"/>
        <v>28</v>
      </c>
      <c r="AN23" s="114">
        <f t="shared" si="13"/>
        <v>29</v>
      </c>
      <c r="AO23" s="114">
        <f t="shared" si="13"/>
        <v>30</v>
      </c>
      <c r="AP23" s="114">
        <f t="shared" si="13"/>
        <v>31</v>
      </c>
      <c r="AQ23" s="114">
        <f t="shared" si="13"/>
        <v>32</v>
      </c>
      <c r="AR23" s="114">
        <f t="shared" si="13"/>
        <v>33</v>
      </c>
      <c r="AS23" s="114">
        <f t="shared" si="13"/>
        <v>34</v>
      </c>
      <c r="AT23" s="114">
        <f t="shared" si="13"/>
        <v>35</v>
      </c>
      <c r="AU23" s="114">
        <f t="shared" si="13"/>
        <v>36</v>
      </c>
      <c r="AV23" s="114">
        <f t="shared" si="13"/>
        <v>37</v>
      </c>
      <c r="AW23" s="161">
        <f t="shared" si="13"/>
        <v>38</v>
      </c>
      <c r="AX23" s="162">
        <f t="shared" si="13"/>
        <v>39</v>
      </c>
      <c r="BI23" s="201"/>
      <c r="BJ23" s="220"/>
      <c r="BK23" s="220"/>
      <c r="BL23" s="220"/>
      <c r="BM23" s="220"/>
      <c r="BN23" s="220"/>
    </row>
    <row r="24" spans="1:66" s="88" customFormat="1" ht="15.75" outlineLevel="1" x14ac:dyDescent="0.25">
      <c r="A24" s="88" t="s">
        <v>112</v>
      </c>
      <c r="B24" s="267" t="s">
        <v>139</v>
      </c>
      <c r="C24" s="268">
        <v>0</v>
      </c>
      <c r="D24" s="114">
        <f t="shared" ref="D24:AX24" si="14">IF(C18&gt;0,C24+1,0)</f>
        <v>0</v>
      </c>
      <c r="E24" s="114">
        <f t="shared" si="14"/>
        <v>0</v>
      </c>
      <c r="F24" s="114">
        <f t="shared" si="14"/>
        <v>0</v>
      </c>
      <c r="G24" s="114">
        <f t="shared" si="14"/>
        <v>0</v>
      </c>
      <c r="H24" s="114">
        <f t="shared" si="14"/>
        <v>0</v>
      </c>
      <c r="I24" s="114">
        <f t="shared" si="14"/>
        <v>0</v>
      </c>
      <c r="J24" s="114">
        <f t="shared" si="14"/>
        <v>0</v>
      </c>
      <c r="K24" s="114">
        <f t="shared" si="14"/>
        <v>0</v>
      </c>
      <c r="L24" s="114">
        <f t="shared" si="14"/>
        <v>0</v>
      </c>
      <c r="M24" s="114">
        <f t="shared" si="14"/>
        <v>0</v>
      </c>
      <c r="N24" s="162">
        <f t="shared" si="14"/>
        <v>1</v>
      </c>
      <c r="O24" s="114">
        <f t="shared" si="14"/>
        <v>2</v>
      </c>
      <c r="P24" s="114">
        <f t="shared" si="14"/>
        <v>3</v>
      </c>
      <c r="Q24" s="114">
        <f t="shared" si="14"/>
        <v>4</v>
      </c>
      <c r="R24" s="114">
        <f t="shared" si="14"/>
        <v>5</v>
      </c>
      <c r="S24" s="114">
        <f t="shared" si="14"/>
        <v>6</v>
      </c>
      <c r="T24" s="114">
        <f t="shared" si="14"/>
        <v>7</v>
      </c>
      <c r="U24" s="114">
        <f t="shared" si="14"/>
        <v>8</v>
      </c>
      <c r="V24" s="114">
        <f t="shared" si="14"/>
        <v>9</v>
      </c>
      <c r="W24" s="114">
        <f t="shared" si="14"/>
        <v>10</v>
      </c>
      <c r="X24" s="114">
        <f t="shared" si="14"/>
        <v>11</v>
      </c>
      <c r="Y24" s="161">
        <f t="shared" si="14"/>
        <v>12</v>
      </c>
      <c r="Z24" s="162">
        <f t="shared" si="14"/>
        <v>13</v>
      </c>
      <c r="AA24" s="114">
        <f t="shared" si="14"/>
        <v>14</v>
      </c>
      <c r="AB24" s="114">
        <f t="shared" si="14"/>
        <v>15</v>
      </c>
      <c r="AC24" s="114">
        <f t="shared" si="14"/>
        <v>16</v>
      </c>
      <c r="AD24" s="114">
        <f t="shared" si="14"/>
        <v>17</v>
      </c>
      <c r="AE24" s="114">
        <f t="shared" si="14"/>
        <v>18</v>
      </c>
      <c r="AF24" s="114">
        <f t="shared" si="14"/>
        <v>19</v>
      </c>
      <c r="AG24" s="114">
        <f t="shared" si="14"/>
        <v>20</v>
      </c>
      <c r="AH24" s="114">
        <f t="shared" si="14"/>
        <v>21</v>
      </c>
      <c r="AI24" s="114">
        <f t="shared" si="14"/>
        <v>22</v>
      </c>
      <c r="AJ24" s="114">
        <f t="shared" si="14"/>
        <v>23</v>
      </c>
      <c r="AK24" s="161">
        <f t="shared" si="14"/>
        <v>24</v>
      </c>
      <c r="AL24" s="162">
        <f t="shared" si="14"/>
        <v>25</v>
      </c>
      <c r="AM24" s="114">
        <f t="shared" si="14"/>
        <v>26</v>
      </c>
      <c r="AN24" s="114">
        <f t="shared" si="14"/>
        <v>27</v>
      </c>
      <c r="AO24" s="114">
        <f t="shared" si="14"/>
        <v>28</v>
      </c>
      <c r="AP24" s="114">
        <f t="shared" si="14"/>
        <v>29</v>
      </c>
      <c r="AQ24" s="114">
        <f t="shared" si="14"/>
        <v>30</v>
      </c>
      <c r="AR24" s="114">
        <f t="shared" si="14"/>
        <v>31</v>
      </c>
      <c r="AS24" s="114">
        <f t="shared" si="14"/>
        <v>32</v>
      </c>
      <c r="AT24" s="114">
        <f t="shared" si="14"/>
        <v>33</v>
      </c>
      <c r="AU24" s="114">
        <f t="shared" si="14"/>
        <v>34</v>
      </c>
      <c r="AV24" s="114">
        <f t="shared" si="14"/>
        <v>35</v>
      </c>
      <c r="AW24" s="161">
        <f t="shared" si="14"/>
        <v>36</v>
      </c>
      <c r="AX24" s="162">
        <f t="shared" si="14"/>
        <v>37</v>
      </c>
      <c r="BI24" s="201"/>
      <c r="BJ24" s="220"/>
      <c r="BK24" s="220"/>
      <c r="BL24" s="220"/>
      <c r="BM24" s="220"/>
      <c r="BN24" s="220"/>
    </row>
    <row r="25" spans="1:66" s="88" customFormat="1" ht="15.75" outlineLevel="1" x14ac:dyDescent="0.25">
      <c r="A25" s="88" t="s">
        <v>112</v>
      </c>
      <c r="B25" s="267" t="s">
        <v>134</v>
      </c>
      <c r="C25" s="162" t="str">
        <f>IF(C19=VLOOKUP("выплата кредита",ПОказатели!$B$3:$D$36,2,0),C13,"")</f>
        <v/>
      </c>
      <c r="D25" s="114" t="str">
        <f>IF(D19=VLOOKUP("выплата кредита",ПОказатели!$B$3:$D$36,2,0),D13,"")</f>
        <v/>
      </c>
      <c r="E25" s="114" t="str">
        <f>IF(E19=VLOOKUP("выплата кредита",ПОказатели!$B$3:$D$36,2,0),E13,"")</f>
        <v/>
      </c>
      <c r="F25" s="114" t="str">
        <f>IF(F19=VLOOKUP("выплата кредита",ПОказатели!$B$3:$D$36,2,0),F13,"")</f>
        <v/>
      </c>
      <c r="G25" s="114" t="str">
        <f>IF(G19=VLOOKUP("выплата кредита",ПОказатели!$B$3:$D$36,2,0),G13,"")</f>
        <v/>
      </c>
      <c r="H25" s="114" t="str">
        <f>IF(H19=VLOOKUP("выплата кредита",ПОказатели!$B$3:$D$36,2,0),H13,"")</f>
        <v/>
      </c>
      <c r="I25" s="114" t="str">
        <f>IF(I19=VLOOKUP("выплата кредита",ПОказатели!$B$3:$D$36,2,0),I13,"")</f>
        <v/>
      </c>
      <c r="J25" s="114" t="str">
        <f>IF(J19=VLOOKUP("выплата кредита",ПОказатели!$B$3:$D$36,2,0),J13,"")</f>
        <v/>
      </c>
      <c r="K25" s="114" t="str">
        <f>IF(K19=VLOOKUP("выплата кредита",ПОказатели!$B$3:$D$36,2,0),K13,"")</f>
        <v/>
      </c>
      <c r="L25" s="114" t="str">
        <f>IF(L19=VLOOKUP("выплата кредита",ПОказатели!$B$3:$D$36,2,0),L13,"")</f>
        <v/>
      </c>
      <c r="M25" s="114" t="str">
        <f>IF(M19=VLOOKUP("выплата кредита",ПОказатели!$B$3:$D$36,2,0),M13,"")</f>
        <v/>
      </c>
      <c r="N25" s="162" t="str">
        <f>IF(N19=VLOOKUP("выплата кредита",ПОказатели!$B$3:$D$36,2,0),N13,"")</f>
        <v/>
      </c>
      <c r="O25" s="114">
        <f>IF(O19=VLOOKUP("выплата кредита",ПОказатели!$B$3:$D$36,2,0),O13,"")</f>
        <v>150000</v>
      </c>
      <c r="P25" s="114" t="str">
        <f>IF(P19=VLOOKUP("выплата кредита",ПОказатели!$B$3:$D$36,2,0),P13,"")</f>
        <v/>
      </c>
      <c r="Q25" s="114" t="str">
        <f>IF(Q19=VLOOKUP("выплата кредита",ПОказатели!$B$3:$D$36,2,0),Q13,"")</f>
        <v/>
      </c>
      <c r="R25" s="114" t="str">
        <f>IF(R19=VLOOKUP("выплата кредита",ПОказатели!$B$3:$D$36,2,0),R13,"")</f>
        <v/>
      </c>
      <c r="S25" s="114" t="str">
        <f>IF(S19=VLOOKUP("выплата кредита",ПОказатели!$B$3:$D$36,2,0),S13,"")</f>
        <v/>
      </c>
      <c r="T25" s="114" t="str">
        <f>IF(T19=VLOOKUP("выплата кредита",ПОказатели!$B$3:$D$36,2,0),T13,"")</f>
        <v/>
      </c>
      <c r="U25" s="114" t="str">
        <f>IF(U19=VLOOKUP("выплата кредита",ПОказатели!$B$3:$D$36,2,0),U13,"")</f>
        <v/>
      </c>
      <c r="V25" s="114" t="str">
        <f>IF(V19=VLOOKUP("выплата кредита",ПОказатели!$B$3:$D$36,2,0),V13,"")</f>
        <v/>
      </c>
      <c r="W25" s="114" t="str">
        <f>IF(W19=VLOOKUP("выплата кредита",ПОказатели!$B$3:$D$36,2,0),W13,"")</f>
        <v/>
      </c>
      <c r="X25" s="114" t="str">
        <f>IF(X19=VLOOKUP("выплата кредита",ПОказатели!$B$3:$D$36,2,0),X13,"")</f>
        <v/>
      </c>
      <c r="Y25" s="161" t="str">
        <f>IF(Y19=VLOOKUP("выплата кредита",ПОказатели!$B$3:$D$36,2,0),Y13,"")</f>
        <v/>
      </c>
      <c r="Z25" s="162" t="str">
        <f>IF(Z19=VLOOKUP("выплата кредита",ПОказатели!$B$3:$D$36,2,0),Z13,"")</f>
        <v/>
      </c>
      <c r="AA25" s="114" t="str">
        <f>IF(AA19=VLOOKUP("выплата кредита",ПОказатели!$B$3:$D$36,2,0),AA13,"")</f>
        <v/>
      </c>
      <c r="AB25" s="114" t="str">
        <f>IF(AB19=VLOOKUP("выплата кредита",ПОказатели!$B$3:$D$36,2,0),AB13,"")</f>
        <v/>
      </c>
      <c r="AC25" s="114" t="str">
        <f>IF(AC19=VLOOKUP("выплата кредита",ПОказатели!$B$3:$D$36,2,0),AC13,"")</f>
        <v/>
      </c>
      <c r="AD25" s="114" t="str">
        <f>IF(AD19=VLOOKUP("выплата кредита",ПОказатели!$B$3:$D$36,2,0),AD13,"")</f>
        <v/>
      </c>
      <c r="AE25" s="114" t="str">
        <f>IF(AE19=VLOOKUP("выплата кредита",ПОказатели!$B$3:$D$36,2,0),AE13,"")</f>
        <v/>
      </c>
      <c r="AF25" s="114" t="str">
        <f>IF(AF19=VLOOKUP("выплата кредита",ПОказатели!$B$3:$D$36,2,0),AF13,"")</f>
        <v/>
      </c>
      <c r="AG25" s="114" t="str">
        <f>IF(AG19=VLOOKUP("выплата кредита",ПОказатели!$B$3:$D$36,2,0),AG13,"")</f>
        <v/>
      </c>
      <c r="AH25" s="114" t="str">
        <f>IF(AH19=VLOOKUP("выплата кредита",ПОказатели!$B$3:$D$36,2,0),AH13,"")</f>
        <v/>
      </c>
      <c r="AI25" s="114" t="str">
        <f>IF(AI19=VLOOKUP("выплата кредита",ПОказатели!$B$3:$D$36,2,0),AI13,"")</f>
        <v/>
      </c>
      <c r="AJ25" s="114" t="str">
        <f>IF(AJ19=VLOOKUP("выплата кредита",ПОказатели!$B$3:$D$36,2,0),AJ13,"")</f>
        <v/>
      </c>
      <c r="AK25" s="161" t="str">
        <f>IF(AK19=VLOOKUP("выплата кредита",ПОказатели!$B$3:$D$36,2,0),AK13,"")</f>
        <v/>
      </c>
      <c r="AL25" s="162" t="str">
        <f>IF(AL19=VLOOKUP("выплата кредита",ПОказатели!$B$3:$D$36,2,0),AL13,"")</f>
        <v/>
      </c>
      <c r="AM25" s="114" t="str">
        <f>IF(AM19=VLOOKUP("выплата кредита",ПОказатели!$B$3:$D$36,2,0),AM13,"")</f>
        <v/>
      </c>
      <c r="AN25" s="114" t="str">
        <f>IF(AN19=VLOOKUP("выплата кредита",ПОказатели!$B$3:$D$36,2,0),AN13,"")</f>
        <v/>
      </c>
      <c r="AO25" s="114" t="str">
        <f>IF(AO19=VLOOKUP("выплата кредита",ПОказатели!$B$3:$D$36,2,0),AO13,"")</f>
        <v/>
      </c>
      <c r="AP25" s="114" t="str">
        <f>IF(AP19=VLOOKUP("выплата кредита",ПОказатели!$B$3:$D$36,2,0),AP13,"")</f>
        <v/>
      </c>
      <c r="AQ25" s="114" t="str">
        <f>IF(AQ19=VLOOKUP("выплата кредита",ПОказатели!$B$3:$D$36,2,0),AQ13,"")</f>
        <v/>
      </c>
      <c r="AR25" s="114" t="str">
        <f>IF(AR19=VLOOKUP("выплата кредита",ПОказатели!$B$3:$D$36,2,0),AR13,"")</f>
        <v/>
      </c>
      <c r="AS25" s="114" t="str">
        <f>IF(AS19=VLOOKUP("выплата кредита",ПОказатели!$B$3:$D$36,2,0),AS13,"")</f>
        <v/>
      </c>
      <c r="AT25" s="114" t="str">
        <f>IF(AT19=VLOOKUP("выплата кредита",ПОказатели!$B$3:$D$36,2,0),AT13,"")</f>
        <v/>
      </c>
      <c r="AU25" s="114" t="str">
        <f>IF(AU19=VLOOKUP("выплата кредита",ПОказатели!$B$3:$D$36,2,0),AU13,"")</f>
        <v/>
      </c>
      <c r="AV25" s="114" t="str">
        <f>IF(AV19=VLOOKUP("выплата кредита",ПОказатели!$B$3:$D$36,2,0),AV13,"")</f>
        <v/>
      </c>
      <c r="AW25" s="161" t="str">
        <f>IF(AW19=VLOOKUP("выплата кредита",ПОказатели!$B$3:$D$36,2,0),AW13,"")</f>
        <v/>
      </c>
      <c r="AX25" s="162" t="str">
        <f>IF(AX19=VLOOKUP("выплата кредита",ПОказатели!$B$3:$D$36,2,0),AX13,"")</f>
        <v/>
      </c>
      <c r="BI25" s="201"/>
      <c r="BJ25" s="220"/>
      <c r="BK25" s="220"/>
      <c r="BL25" s="220"/>
      <c r="BM25" s="220"/>
      <c r="BN25" s="220"/>
    </row>
    <row r="26" spans="1:66" s="88" customFormat="1" ht="15.75" outlineLevel="1" x14ac:dyDescent="0.25">
      <c r="A26" s="88" t="s">
        <v>112</v>
      </c>
      <c r="B26" s="267" t="s">
        <v>135</v>
      </c>
      <c r="C26" s="162" t="str">
        <f>IF(C20=VLOOKUP("выплата кредита",ПОказатели!$B$3:$D$36,2,0),C14,"")</f>
        <v/>
      </c>
      <c r="D26" s="114" t="str">
        <f>IF(D20=VLOOKUP("выплата кредита",ПОказатели!$B$3:$D$36,2,0),D14,"")</f>
        <v/>
      </c>
      <c r="E26" s="114" t="str">
        <f>IF(E20=VLOOKUP("выплата кредита",ПОказатели!$B$3:$D$36,2,0),E14,"")</f>
        <v/>
      </c>
      <c r="F26" s="114" t="str">
        <f>IF(F20=VLOOKUP("выплата кредита",ПОказатели!$B$3:$D$36,2,0),F14,"")</f>
        <v/>
      </c>
      <c r="G26" s="114" t="str">
        <f>IF(G20=VLOOKUP("выплата кредита",ПОказатели!$B$3:$D$36,2,0),G14,"")</f>
        <v/>
      </c>
      <c r="H26" s="114" t="str">
        <f>IF(H20=VLOOKUP("выплата кредита",ПОказатели!$B$3:$D$36,2,0),H14,"")</f>
        <v/>
      </c>
      <c r="I26" s="114" t="str">
        <f>IF(I20=VLOOKUP("выплата кредита",ПОказатели!$B$3:$D$36,2,0),I14,"")</f>
        <v/>
      </c>
      <c r="J26" s="114" t="str">
        <f>IF(J20=VLOOKUP("выплата кредита",ПОказатели!$B$3:$D$36,2,0),J14,"")</f>
        <v/>
      </c>
      <c r="K26" s="114" t="str">
        <f>IF(K20=VLOOKUP("выплата кредита",ПОказатели!$B$3:$D$36,2,0),K14,"")</f>
        <v/>
      </c>
      <c r="L26" s="114" t="str">
        <f>IF(L20=VLOOKUP("выплата кредита",ПОказатели!$B$3:$D$36,2,0),L14,"")</f>
        <v/>
      </c>
      <c r="M26" s="114" t="str">
        <f>IF(M20=VLOOKUP("выплата кредита",ПОказатели!$B$3:$D$36,2,0),M14,"")</f>
        <v/>
      </c>
      <c r="N26" s="162" t="str">
        <f>IF(N20=VLOOKUP("выплата кредита",ПОказатели!$B$3:$D$36,2,0),N14,"")</f>
        <v/>
      </c>
      <c r="O26" s="114" t="str">
        <f>IF(O20=VLOOKUP("выплата кредита",ПОказатели!$B$3:$D$36,2,0),O14,"")</f>
        <v/>
      </c>
      <c r="P26" s="114" t="str">
        <f>IF(P20=VLOOKUP("выплата кредита",ПОказатели!$B$3:$D$36,2,0),P14,"")</f>
        <v/>
      </c>
      <c r="Q26" s="114">
        <f>IF(Q20=VLOOKUP("выплата кредита",ПОказатели!$B$3:$D$36,2,0),Q14,"")</f>
        <v>350000</v>
      </c>
      <c r="R26" s="114" t="str">
        <f>IF(R20=VLOOKUP("выплата кредита",ПОказатели!$B$3:$D$36,2,0),R14,"")</f>
        <v/>
      </c>
      <c r="S26" s="114" t="str">
        <f>IF(S20=VLOOKUP("выплата кредита",ПОказатели!$B$3:$D$36,2,0),S14,"")</f>
        <v/>
      </c>
      <c r="T26" s="114" t="str">
        <f>IF(T20=VLOOKUP("выплата кредита",ПОказатели!$B$3:$D$36,2,0),T14,"")</f>
        <v/>
      </c>
      <c r="U26" s="114" t="str">
        <f>IF(U20=VLOOKUP("выплата кредита",ПОказатели!$B$3:$D$36,2,0),U14,"")</f>
        <v/>
      </c>
      <c r="V26" s="114" t="str">
        <f>IF(V20=VLOOKUP("выплата кредита",ПОказатели!$B$3:$D$36,2,0),V14,"")</f>
        <v/>
      </c>
      <c r="W26" s="114" t="str">
        <f>IF(W20=VLOOKUP("выплата кредита",ПОказатели!$B$3:$D$36,2,0),W14,"")</f>
        <v/>
      </c>
      <c r="X26" s="114" t="str">
        <f>IF(X20=VLOOKUP("выплата кредита",ПОказатели!$B$3:$D$36,2,0),X14,"")</f>
        <v/>
      </c>
      <c r="Y26" s="161" t="str">
        <f>IF(Y20=VLOOKUP("выплата кредита",ПОказатели!$B$3:$D$36,2,0),Y14,"")</f>
        <v/>
      </c>
      <c r="Z26" s="162" t="str">
        <f>IF(Z20=VLOOKUP("выплата кредита",ПОказатели!$B$3:$D$36,2,0),Z14,"")</f>
        <v/>
      </c>
      <c r="AA26" s="114" t="str">
        <f>IF(AA20=VLOOKUP("выплата кредита",ПОказатели!$B$3:$D$36,2,0),AA14,"")</f>
        <v/>
      </c>
      <c r="AB26" s="114" t="str">
        <f>IF(AB20=VLOOKUP("выплата кредита",ПОказатели!$B$3:$D$36,2,0),AB14,"")</f>
        <v/>
      </c>
      <c r="AC26" s="114" t="str">
        <f>IF(AC20=VLOOKUP("выплата кредита",ПОказатели!$B$3:$D$36,2,0),AC14,"")</f>
        <v/>
      </c>
      <c r="AD26" s="114" t="str">
        <f>IF(AD20=VLOOKUP("выплата кредита",ПОказатели!$B$3:$D$36,2,0),AD14,"")</f>
        <v/>
      </c>
      <c r="AE26" s="114" t="str">
        <f>IF(AE20=VLOOKUP("выплата кредита",ПОказатели!$B$3:$D$36,2,0),AE14,"")</f>
        <v/>
      </c>
      <c r="AF26" s="114" t="str">
        <f>IF(AF20=VLOOKUP("выплата кредита",ПОказатели!$B$3:$D$36,2,0),AF14,"")</f>
        <v/>
      </c>
      <c r="AG26" s="114" t="str">
        <f>IF(AG20=VLOOKUP("выплата кредита",ПОказатели!$B$3:$D$36,2,0),AG14,"")</f>
        <v/>
      </c>
      <c r="AH26" s="114" t="str">
        <f>IF(AH20=VLOOKUP("выплата кредита",ПОказатели!$B$3:$D$36,2,0),AH14,"")</f>
        <v/>
      </c>
      <c r="AI26" s="114" t="str">
        <f>IF(AI20=VLOOKUP("выплата кредита",ПОказатели!$B$3:$D$36,2,0),AI14,"")</f>
        <v/>
      </c>
      <c r="AJ26" s="114" t="str">
        <f>IF(AJ20=VLOOKUP("выплата кредита",ПОказатели!$B$3:$D$36,2,0),AJ14,"")</f>
        <v/>
      </c>
      <c r="AK26" s="161" t="str">
        <f>IF(AK20=VLOOKUP("выплата кредита",ПОказатели!$B$3:$D$36,2,0),AK14,"")</f>
        <v/>
      </c>
      <c r="AL26" s="162" t="str">
        <f>IF(AL20=VLOOKUP("выплата кредита",ПОказатели!$B$3:$D$36,2,0),AL14,"")</f>
        <v/>
      </c>
      <c r="AM26" s="114" t="str">
        <f>IF(AM20=VLOOKUP("выплата кредита",ПОказатели!$B$3:$D$36,2,0),AM14,"")</f>
        <v/>
      </c>
      <c r="AN26" s="114" t="str">
        <f>IF(AN20=VLOOKUP("выплата кредита",ПОказатели!$B$3:$D$36,2,0),AN14,"")</f>
        <v/>
      </c>
      <c r="AO26" s="114" t="str">
        <f>IF(AO20=VLOOKUP("выплата кредита",ПОказатели!$B$3:$D$36,2,0),AO14,"")</f>
        <v/>
      </c>
      <c r="AP26" s="114" t="str">
        <f>IF(AP20=VLOOKUP("выплата кредита",ПОказатели!$B$3:$D$36,2,0),AP14,"")</f>
        <v/>
      </c>
      <c r="AQ26" s="114" t="str">
        <f>IF(AQ20=VLOOKUP("выплата кредита",ПОказатели!$B$3:$D$36,2,0),AQ14,"")</f>
        <v/>
      </c>
      <c r="AR26" s="114" t="str">
        <f>IF(AR20=VLOOKUP("выплата кредита",ПОказатели!$B$3:$D$36,2,0),AR14,"")</f>
        <v/>
      </c>
      <c r="AS26" s="114" t="str">
        <f>IF(AS20=VLOOKUP("выплата кредита",ПОказатели!$B$3:$D$36,2,0),AS14,"")</f>
        <v/>
      </c>
      <c r="AT26" s="114" t="str">
        <f>IF(AT20=VLOOKUP("выплата кредита",ПОказатели!$B$3:$D$36,2,0),AT14,"")</f>
        <v/>
      </c>
      <c r="AU26" s="114" t="str">
        <f>IF(AU20=VLOOKUP("выплата кредита",ПОказатели!$B$3:$D$36,2,0),AU14,"")</f>
        <v/>
      </c>
      <c r="AV26" s="114" t="str">
        <f>IF(AV20=VLOOKUP("выплата кредита",ПОказатели!$B$3:$D$36,2,0),AV14,"")</f>
        <v/>
      </c>
      <c r="AW26" s="161" t="str">
        <f>IF(AW20=VLOOKUP("выплата кредита",ПОказатели!$B$3:$D$36,2,0),AW14,"")</f>
        <v/>
      </c>
      <c r="AX26" s="162" t="str">
        <f>IF(AX20=VLOOKUP("выплата кредита",ПОказатели!$B$3:$D$36,2,0),AX14,"")</f>
        <v/>
      </c>
      <c r="BI26" s="201"/>
      <c r="BJ26" s="220"/>
      <c r="BK26" s="220"/>
      <c r="BL26" s="220"/>
      <c r="BM26" s="220"/>
      <c r="BN26" s="220"/>
    </row>
    <row r="27" spans="1:66" s="88" customFormat="1" ht="15.75" outlineLevel="1" x14ac:dyDescent="0.25">
      <c r="A27" s="88" t="s">
        <v>112</v>
      </c>
      <c r="B27" s="267" t="s">
        <v>136</v>
      </c>
      <c r="C27" s="162" t="str">
        <f>IF(C21=VLOOKUP("выплата кредита",ПОказатели!$B$3:$D$36,2,0),C15,"")</f>
        <v/>
      </c>
      <c r="D27" s="114" t="str">
        <f>IF(D21=VLOOKUP("выплата кредита",ПОказатели!$B$3:$D$36,2,0),D15,"")</f>
        <v/>
      </c>
      <c r="E27" s="114" t="str">
        <f>IF(E21=VLOOKUP("выплата кредита",ПОказатели!$B$3:$D$36,2,0),E15,"")</f>
        <v/>
      </c>
      <c r="F27" s="114" t="str">
        <f>IF(F21=VLOOKUP("выплата кредита",ПОказатели!$B$3:$D$36,2,0),F15,"")</f>
        <v/>
      </c>
      <c r="G27" s="114" t="str">
        <f>IF(G21=VLOOKUP("выплата кредита",ПОказатели!$B$3:$D$36,2,0),G15,"")</f>
        <v/>
      </c>
      <c r="H27" s="114" t="str">
        <f>IF(H21=VLOOKUP("выплата кредита",ПОказатели!$B$3:$D$36,2,0),H15,"")</f>
        <v/>
      </c>
      <c r="I27" s="114" t="str">
        <f>IF(I21=VLOOKUP("выплата кредита",ПОказатели!$B$3:$D$36,2,0),I15,"")</f>
        <v/>
      </c>
      <c r="J27" s="114" t="str">
        <f>IF(J21=VLOOKUP("выплата кредита",ПОказатели!$B$3:$D$36,2,0),J15,"")</f>
        <v/>
      </c>
      <c r="K27" s="114" t="str">
        <f>IF(K21=VLOOKUP("выплата кредита",ПОказатели!$B$3:$D$36,2,0),K15,"")</f>
        <v/>
      </c>
      <c r="L27" s="114" t="str">
        <f>IF(L21=VLOOKUP("выплата кредита",ПОказатели!$B$3:$D$36,2,0),L15,"")</f>
        <v/>
      </c>
      <c r="M27" s="114" t="str">
        <f>IF(M21=VLOOKUP("выплата кредита",ПОказатели!$B$3:$D$36,2,0),M15,"")</f>
        <v/>
      </c>
      <c r="N27" s="162" t="str">
        <f>IF(N21=VLOOKUP("выплата кредита",ПОказатели!$B$3:$D$36,2,0),N15,"")</f>
        <v/>
      </c>
      <c r="O27" s="114" t="str">
        <f>IF(O21=VLOOKUP("выплата кредита",ПОказатели!$B$3:$D$36,2,0),O15,"")</f>
        <v/>
      </c>
      <c r="P27" s="114" t="str">
        <f>IF(P21=VLOOKUP("выплата кредита",ПОказатели!$B$3:$D$36,2,0),P15,"")</f>
        <v/>
      </c>
      <c r="Q27" s="114" t="str">
        <f>IF(Q21=VLOOKUP("выплата кредита",ПОказатели!$B$3:$D$36,2,0),Q15,"")</f>
        <v/>
      </c>
      <c r="R27" s="114" t="str">
        <f>IF(R21=VLOOKUP("выплата кредита",ПОказатели!$B$3:$D$36,2,0),R15,"")</f>
        <v/>
      </c>
      <c r="S27" s="114">
        <f>IF(S21=VLOOKUP("выплата кредита",ПОказатели!$B$3:$D$36,2,0),S15,"")</f>
        <v>350000</v>
      </c>
      <c r="T27" s="114" t="str">
        <f>IF(T21=VLOOKUP("выплата кредита",ПОказатели!$B$3:$D$36,2,0),T15,"")</f>
        <v/>
      </c>
      <c r="U27" s="114" t="str">
        <f>IF(U21=VLOOKUP("выплата кредита",ПОказатели!$B$3:$D$36,2,0),U15,"")</f>
        <v/>
      </c>
      <c r="V27" s="114" t="str">
        <f>IF(V21=VLOOKUP("выплата кредита",ПОказатели!$B$3:$D$36,2,0),V15,"")</f>
        <v/>
      </c>
      <c r="W27" s="114" t="str">
        <f>IF(W21=VLOOKUP("выплата кредита",ПОказатели!$B$3:$D$36,2,0),W15,"")</f>
        <v/>
      </c>
      <c r="X27" s="114" t="str">
        <f>IF(X21=VLOOKUP("выплата кредита",ПОказатели!$B$3:$D$36,2,0),X15,"")</f>
        <v/>
      </c>
      <c r="Y27" s="161" t="str">
        <f>IF(Y21=VLOOKUP("выплата кредита",ПОказатели!$B$3:$D$36,2,0),Y15,"")</f>
        <v/>
      </c>
      <c r="Z27" s="162" t="str">
        <f>IF(Z21=VLOOKUP("выплата кредита",ПОказатели!$B$3:$D$36,2,0),Z15,"")</f>
        <v/>
      </c>
      <c r="AA27" s="114" t="str">
        <f>IF(AA21=VLOOKUP("выплата кредита",ПОказатели!$B$3:$D$36,2,0),AA15,"")</f>
        <v/>
      </c>
      <c r="AB27" s="114" t="str">
        <f>IF(AB21=VLOOKUP("выплата кредита",ПОказатели!$B$3:$D$36,2,0),AB15,"")</f>
        <v/>
      </c>
      <c r="AC27" s="114" t="str">
        <f>IF(AC21=VLOOKUP("выплата кредита",ПОказатели!$B$3:$D$36,2,0),AC15,"")</f>
        <v/>
      </c>
      <c r="AD27" s="114" t="str">
        <f>IF(AD21=VLOOKUP("выплата кредита",ПОказатели!$B$3:$D$36,2,0),AD15,"")</f>
        <v/>
      </c>
      <c r="AE27" s="114" t="str">
        <f>IF(AE21=VLOOKUP("выплата кредита",ПОказатели!$B$3:$D$36,2,0),AE15,"")</f>
        <v/>
      </c>
      <c r="AF27" s="114" t="str">
        <f>IF(AF21=VLOOKUP("выплата кредита",ПОказатели!$B$3:$D$36,2,0),AF15,"")</f>
        <v/>
      </c>
      <c r="AG27" s="114" t="str">
        <f>IF(AG21=VLOOKUP("выплата кредита",ПОказатели!$B$3:$D$36,2,0),AG15,"")</f>
        <v/>
      </c>
      <c r="AH27" s="114" t="str">
        <f>IF(AH21=VLOOKUP("выплата кредита",ПОказатели!$B$3:$D$36,2,0),AH15,"")</f>
        <v/>
      </c>
      <c r="AI27" s="114" t="str">
        <f>IF(AI21=VLOOKUP("выплата кредита",ПОказатели!$B$3:$D$36,2,0),AI15,"")</f>
        <v/>
      </c>
      <c r="AJ27" s="114" t="str">
        <f>IF(AJ21=VLOOKUP("выплата кредита",ПОказатели!$B$3:$D$36,2,0),AJ15,"")</f>
        <v/>
      </c>
      <c r="AK27" s="161" t="str">
        <f>IF(AK21=VLOOKUP("выплата кредита",ПОказатели!$B$3:$D$36,2,0),AK15,"")</f>
        <v/>
      </c>
      <c r="AL27" s="162" t="str">
        <f>IF(AL21=VLOOKUP("выплата кредита",ПОказатели!$B$3:$D$36,2,0),AL15,"")</f>
        <v/>
      </c>
      <c r="AM27" s="114" t="str">
        <f>IF(AM21=VLOOKUP("выплата кредита",ПОказатели!$B$3:$D$36,2,0),AM15,"")</f>
        <v/>
      </c>
      <c r="AN27" s="114" t="str">
        <f>IF(AN21=VLOOKUP("выплата кредита",ПОказатели!$B$3:$D$36,2,0),AN15,"")</f>
        <v/>
      </c>
      <c r="AO27" s="114" t="str">
        <f>IF(AO21=VLOOKUP("выплата кредита",ПОказатели!$B$3:$D$36,2,0),AO15,"")</f>
        <v/>
      </c>
      <c r="AP27" s="114" t="str">
        <f>IF(AP21=VLOOKUP("выплата кредита",ПОказатели!$B$3:$D$36,2,0),AP15,"")</f>
        <v/>
      </c>
      <c r="AQ27" s="114" t="str">
        <f>IF(AQ21=VLOOKUP("выплата кредита",ПОказатели!$B$3:$D$36,2,0),AQ15,"")</f>
        <v/>
      </c>
      <c r="AR27" s="114" t="str">
        <f>IF(AR21=VLOOKUP("выплата кредита",ПОказатели!$B$3:$D$36,2,0),AR15,"")</f>
        <v/>
      </c>
      <c r="AS27" s="114" t="str">
        <f>IF(AS21=VLOOKUP("выплата кредита",ПОказатели!$B$3:$D$36,2,0),AS15,"")</f>
        <v/>
      </c>
      <c r="AT27" s="114" t="str">
        <f>IF(AT21=VLOOKUP("выплата кредита",ПОказатели!$B$3:$D$36,2,0),AT15,"")</f>
        <v/>
      </c>
      <c r="AU27" s="114" t="str">
        <f>IF(AU21=VLOOKUP("выплата кредита",ПОказатели!$B$3:$D$36,2,0),AU15,"")</f>
        <v/>
      </c>
      <c r="AV27" s="114" t="str">
        <f>IF(AV21=VLOOKUP("выплата кредита",ПОказатели!$B$3:$D$36,2,0),AV15,"")</f>
        <v/>
      </c>
      <c r="AW27" s="161" t="str">
        <f>IF(AW21=VLOOKUP("выплата кредита",ПОказатели!$B$3:$D$36,2,0),AW15,"")</f>
        <v/>
      </c>
      <c r="AX27" s="162" t="str">
        <f>IF(AX21=VLOOKUP("выплата кредита",ПОказатели!$B$3:$D$36,2,0),AX15,"")</f>
        <v/>
      </c>
      <c r="BI27" s="201"/>
      <c r="BJ27" s="220"/>
      <c r="BK27" s="220"/>
      <c r="BL27" s="220"/>
      <c r="BM27" s="220"/>
      <c r="BN27" s="220"/>
    </row>
    <row r="28" spans="1:66" s="88" customFormat="1" ht="15.75" outlineLevel="1" x14ac:dyDescent="0.25">
      <c r="A28" s="88" t="s">
        <v>112</v>
      </c>
      <c r="B28" s="267" t="s">
        <v>137</v>
      </c>
      <c r="C28" s="162" t="str">
        <f>IF(C22=VLOOKUP("выплата кредита",ПОказатели!$B$3:$D$36,2,0),C16,"")</f>
        <v/>
      </c>
      <c r="D28" s="114" t="str">
        <f>IF(D22=VLOOKUP("выплата кредита",ПОказатели!$B$3:$D$36,2,0),D16,"")</f>
        <v/>
      </c>
      <c r="E28" s="114" t="str">
        <f>IF(E22=VLOOKUP("выплата кредита",ПОказатели!$B$3:$D$36,2,0),E16,"")</f>
        <v/>
      </c>
      <c r="F28" s="114" t="str">
        <f>IF(F22=VLOOKUP("выплата кредита",ПОказатели!$B$3:$D$36,2,0),F16,"")</f>
        <v/>
      </c>
      <c r="G28" s="114" t="str">
        <f>IF(G22=VLOOKUP("выплата кредита",ПОказатели!$B$3:$D$36,2,0),G16,"")</f>
        <v/>
      </c>
      <c r="H28" s="114" t="str">
        <f>IF(H22=VLOOKUP("выплата кредита",ПОказатели!$B$3:$D$36,2,0),H16,"")</f>
        <v/>
      </c>
      <c r="I28" s="114" t="str">
        <f>IF(I22=VLOOKUP("выплата кредита",ПОказатели!$B$3:$D$36,2,0),I16,"")</f>
        <v/>
      </c>
      <c r="J28" s="114" t="str">
        <f>IF(J22=VLOOKUP("выплата кредита",ПОказатели!$B$3:$D$36,2,0),J16,"")</f>
        <v/>
      </c>
      <c r="K28" s="114" t="str">
        <f>IF(K22=VLOOKUP("выплата кредита",ПОказатели!$B$3:$D$36,2,0),K16,"")</f>
        <v/>
      </c>
      <c r="L28" s="114" t="str">
        <f>IF(L22=VLOOKUP("выплата кредита",ПОказатели!$B$3:$D$36,2,0),L16,"")</f>
        <v/>
      </c>
      <c r="M28" s="114" t="str">
        <f>IF(M22=VLOOKUP("выплата кредита",ПОказатели!$B$3:$D$36,2,0),M16,"")</f>
        <v/>
      </c>
      <c r="N28" s="162" t="str">
        <f>IF(N22=VLOOKUP("выплата кредита",ПОказатели!$B$3:$D$36,2,0),N16,"")</f>
        <v/>
      </c>
      <c r="O28" s="114" t="str">
        <f>IF(O22=VLOOKUP("выплата кредита",ПОказатели!$B$3:$D$36,2,0),O16,"")</f>
        <v/>
      </c>
      <c r="P28" s="114" t="str">
        <f>IF(P22=VLOOKUP("выплата кредита",ПОказатели!$B$3:$D$36,2,0),P16,"")</f>
        <v/>
      </c>
      <c r="Q28" s="114" t="str">
        <f>IF(Q22=VLOOKUP("выплата кредита",ПОказатели!$B$3:$D$36,2,0),Q16,"")</f>
        <v/>
      </c>
      <c r="R28" s="114" t="str">
        <f>IF(R22=VLOOKUP("выплата кредита",ПОказатели!$B$3:$D$36,2,0),R16,"")</f>
        <v/>
      </c>
      <c r="S28" s="114" t="str">
        <f>IF(S22=VLOOKUP("выплата кредита",ПОказатели!$B$3:$D$36,2,0),S16,"")</f>
        <v/>
      </c>
      <c r="T28" s="114" t="str">
        <f>IF(T22=VLOOKUP("выплата кредита",ПОказатели!$B$3:$D$36,2,0),T16,"")</f>
        <v/>
      </c>
      <c r="U28" s="114">
        <f>IF(U22=VLOOKUP("выплата кредита",ПОказатели!$B$3:$D$36,2,0),U16,"")</f>
        <v>350000</v>
      </c>
      <c r="V28" s="114" t="str">
        <f>IF(V22=VLOOKUP("выплата кредита",ПОказатели!$B$3:$D$36,2,0),V16,"")</f>
        <v/>
      </c>
      <c r="W28" s="114" t="str">
        <f>IF(W22=VLOOKUP("выплата кредита",ПОказатели!$B$3:$D$36,2,0),W16,"")</f>
        <v/>
      </c>
      <c r="X28" s="114" t="str">
        <f>IF(X22=VLOOKUP("выплата кредита",ПОказатели!$B$3:$D$36,2,0),X16,"")</f>
        <v/>
      </c>
      <c r="Y28" s="161" t="str">
        <f>IF(Y22=VLOOKUP("выплата кредита",ПОказатели!$B$3:$D$36,2,0),Y16,"")</f>
        <v/>
      </c>
      <c r="Z28" s="162" t="str">
        <f>IF(Z22=VLOOKUP("выплата кредита",ПОказатели!$B$3:$D$36,2,0),Z16,"")</f>
        <v/>
      </c>
      <c r="AA28" s="114" t="str">
        <f>IF(AA22=VLOOKUP("выплата кредита",ПОказатели!$B$3:$D$36,2,0),AA16,"")</f>
        <v/>
      </c>
      <c r="AB28" s="114" t="str">
        <f>IF(AB22=VLOOKUP("выплата кредита",ПОказатели!$B$3:$D$36,2,0),AB16,"")</f>
        <v/>
      </c>
      <c r="AC28" s="114" t="str">
        <f>IF(AC22=VLOOKUP("выплата кредита",ПОказатели!$B$3:$D$36,2,0),AC16,"")</f>
        <v/>
      </c>
      <c r="AD28" s="114" t="str">
        <f>IF(AD22=VLOOKUP("выплата кредита",ПОказатели!$B$3:$D$36,2,0),AD16,"")</f>
        <v/>
      </c>
      <c r="AE28" s="114" t="str">
        <f>IF(AE22=VLOOKUP("выплата кредита",ПОказатели!$B$3:$D$36,2,0),AE16,"")</f>
        <v/>
      </c>
      <c r="AF28" s="114" t="str">
        <f>IF(AF22=VLOOKUP("выплата кредита",ПОказатели!$B$3:$D$36,2,0),AF16,"")</f>
        <v/>
      </c>
      <c r="AG28" s="114" t="str">
        <f>IF(AG22=VLOOKUP("выплата кредита",ПОказатели!$B$3:$D$36,2,0),AG16,"")</f>
        <v/>
      </c>
      <c r="AH28" s="114" t="str">
        <f>IF(AH22=VLOOKUP("выплата кредита",ПОказатели!$B$3:$D$36,2,0),AH16,"")</f>
        <v/>
      </c>
      <c r="AI28" s="114" t="str">
        <f>IF(AI22=VLOOKUP("выплата кредита",ПОказатели!$B$3:$D$36,2,0),AI16,"")</f>
        <v/>
      </c>
      <c r="AJ28" s="114" t="str">
        <f>IF(AJ22=VLOOKUP("выплата кредита",ПОказатели!$B$3:$D$36,2,0),AJ16,"")</f>
        <v/>
      </c>
      <c r="AK28" s="161" t="str">
        <f>IF(AK22=VLOOKUP("выплата кредита",ПОказатели!$B$3:$D$36,2,0),AK16,"")</f>
        <v/>
      </c>
      <c r="AL28" s="162" t="str">
        <f>IF(AL22=VLOOKUP("выплата кредита",ПОказатели!$B$3:$D$36,2,0),AL16,"")</f>
        <v/>
      </c>
      <c r="AM28" s="114" t="str">
        <f>IF(AM22=VLOOKUP("выплата кредита",ПОказатели!$B$3:$D$36,2,0),AM16,"")</f>
        <v/>
      </c>
      <c r="AN28" s="114" t="str">
        <f>IF(AN22=VLOOKUP("выплата кредита",ПОказатели!$B$3:$D$36,2,0),AN16,"")</f>
        <v/>
      </c>
      <c r="AO28" s="114" t="str">
        <f>IF(AO22=VLOOKUP("выплата кредита",ПОказатели!$B$3:$D$36,2,0),AO16,"")</f>
        <v/>
      </c>
      <c r="AP28" s="114" t="str">
        <f>IF(AP22=VLOOKUP("выплата кредита",ПОказатели!$B$3:$D$36,2,0),AP16,"")</f>
        <v/>
      </c>
      <c r="AQ28" s="114" t="str">
        <f>IF(AQ22=VLOOKUP("выплата кредита",ПОказатели!$B$3:$D$36,2,0),AQ16,"")</f>
        <v/>
      </c>
      <c r="AR28" s="114" t="str">
        <f>IF(AR22=VLOOKUP("выплата кредита",ПОказатели!$B$3:$D$36,2,0),AR16,"")</f>
        <v/>
      </c>
      <c r="AS28" s="114" t="str">
        <f>IF(AS22=VLOOKUP("выплата кредита",ПОказатели!$B$3:$D$36,2,0),AS16,"")</f>
        <v/>
      </c>
      <c r="AT28" s="114" t="str">
        <f>IF(AT22=VLOOKUP("выплата кредита",ПОказатели!$B$3:$D$36,2,0),AT16,"")</f>
        <v/>
      </c>
      <c r="AU28" s="114" t="str">
        <f>IF(AU22=VLOOKUP("выплата кредита",ПОказатели!$B$3:$D$36,2,0),AU16,"")</f>
        <v/>
      </c>
      <c r="AV28" s="114" t="str">
        <f>IF(AV22=VLOOKUP("выплата кредита",ПОказатели!$B$3:$D$36,2,0),AV16,"")</f>
        <v/>
      </c>
      <c r="AW28" s="161" t="str">
        <f>IF(AW22=VLOOKUP("выплата кредита",ПОказатели!$B$3:$D$36,2,0),AW16,"")</f>
        <v/>
      </c>
      <c r="AX28" s="162" t="str">
        <f>IF(AX22=VLOOKUP("выплата кредита",ПОказатели!$B$3:$D$36,2,0),AX16,"")</f>
        <v/>
      </c>
      <c r="BI28" s="201"/>
      <c r="BJ28" s="220"/>
      <c r="BK28" s="220"/>
      <c r="BL28" s="220"/>
      <c r="BM28" s="220"/>
      <c r="BN28" s="220"/>
    </row>
    <row r="29" spans="1:66" s="88" customFormat="1" ht="15.75" outlineLevel="1" x14ac:dyDescent="0.25">
      <c r="A29" s="88" t="s">
        <v>112</v>
      </c>
      <c r="B29" s="267" t="s">
        <v>138</v>
      </c>
      <c r="C29" s="162" t="str">
        <f>IF(C23=VLOOKUP("выплата кредита",ПОказатели!$B$3:$D$36,2,0),C17,"")</f>
        <v/>
      </c>
      <c r="D29" s="114" t="str">
        <f>IF(D23=VLOOKUP("выплата кредита",ПОказатели!$B$3:$D$36,2,0),D17,"")</f>
        <v/>
      </c>
      <c r="E29" s="114" t="str">
        <f>IF(E23=VLOOKUP("выплата кредита",ПОказатели!$B$3:$D$36,2,0),E17,"")</f>
        <v/>
      </c>
      <c r="F29" s="114" t="str">
        <f>IF(F23=VLOOKUP("выплата кредита",ПОказатели!$B$3:$D$36,2,0),F17,"")</f>
        <v/>
      </c>
      <c r="G29" s="114" t="str">
        <f>IF(G23=VLOOKUP("выплата кредита",ПОказатели!$B$3:$D$36,2,0),G17,"")</f>
        <v/>
      </c>
      <c r="H29" s="114" t="str">
        <f>IF(H23=VLOOKUP("выплата кредита",ПОказатели!$B$3:$D$36,2,0),H17,"")</f>
        <v/>
      </c>
      <c r="I29" s="114" t="str">
        <f>IF(I23=VLOOKUP("выплата кредита",ПОказатели!$B$3:$D$36,2,0),I17,"")</f>
        <v/>
      </c>
      <c r="J29" s="114" t="str">
        <f>IF(J23=VLOOKUP("выплата кредита",ПОказатели!$B$3:$D$36,2,0),J17,"")</f>
        <v/>
      </c>
      <c r="K29" s="114" t="str">
        <f>IF(K23=VLOOKUP("выплата кредита",ПОказатели!$B$3:$D$36,2,0),K17,"")</f>
        <v/>
      </c>
      <c r="L29" s="114" t="str">
        <f>IF(L23=VLOOKUP("выплата кредита",ПОказатели!$B$3:$D$36,2,0),L17,"")</f>
        <v/>
      </c>
      <c r="M29" s="114" t="str">
        <f>IF(M23=VLOOKUP("выплата кредита",ПОказатели!$B$3:$D$36,2,0),M17,"")</f>
        <v/>
      </c>
      <c r="N29" s="162" t="str">
        <f>IF(N23=VLOOKUP("выплата кредита",ПОказатели!$B$3:$D$36,2,0),N17,"")</f>
        <v/>
      </c>
      <c r="O29" s="114" t="str">
        <f>IF(O23=VLOOKUP("выплата кредита",ПОказатели!$B$3:$D$36,2,0),O17,"")</f>
        <v/>
      </c>
      <c r="P29" s="114" t="str">
        <f>IF(P23=VLOOKUP("выплата кредита",ПОказатели!$B$3:$D$36,2,0),P17,"")</f>
        <v/>
      </c>
      <c r="Q29" s="114" t="str">
        <f>IF(Q23=VLOOKUP("выплата кредита",ПОказатели!$B$3:$D$36,2,0),Q17,"")</f>
        <v/>
      </c>
      <c r="R29" s="114" t="str">
        <f>IF(R23=VLOOKUP("выплата кредита",ПОказатели!$B$3:$D$36,2,0),R17,"")</f>
        <v/>
      </c>
      <c r="S29" s="114" t="str">
        <f>IF(S23=VLOOKUP("выплата кредита",ПОказатели!$B$3:$D$36,2,0),S17,"")</f>
        <v/>
      </c>
      <c r="T29" s="114" t="str">
        <f>IF(T23=VLOOKUP("выплата кредита",ПОказатели!$B$3:$D$36,2,0),T17,"")</f>
        <v/>
      </c>
      <c r="U29" s="114" t="str">
        <f>IF(U23=VLOOKUP("выплата кредита",ПОказатели!$B$3:$D$36,2,0),U17,"")</f>
        <v/>
      </c>
      <c r="V29" s="114" t="str">
        <f>IF(V23=VLOOKUP("выплата кредита",ПОказатели!$B$3:$D$36,2,0),V17,"")</f>
        <v/>
      </c>
      <c r="W29" s="114">
        <f>IF(W23=VLOOKUP("выплата кредита",ПОказатели!$B$3:$D$36,2,0),W17,"")</f>
        <v>350000</v>
      </c>
      <c r="X29" s="114" t="str">
        <f>IF(X23=VLOOKUP("выплата кредита",ПОказатели!$B$3:$D$36,2,0),X17,"")</f>
        <v/>
      </c>
      <c r="Y29" s="161" t="str">
        <f>IF(Y23=VLOOKUP("выплата кредита",ПОказатели!$B$3:$D$36,2,0),Y17,"")</f>
        <v/>
      </c>
      <c r="Z29" s="162" t="str">
        <f>IF(Z23=VLOOKUP("выплата кредита",ПОказатели!$B$3:$D$36,2,0),Z17,"")</f>
        <v/>
      </c>
      <c r="AA29" s="114" t="str">
        <f>IF(AA23=VLOOKUP("выплата кредита",ПОказатели!$B$3:$D$36,2,0),AA17,"")</f>
        <v/>
      </c>
      <c r="AB29" s="114" t="str">
        <f>IF(AB23=VLOOKUP("выплата кредита",ПОказатели!$B$3:$D$36,2,0),AB17,"")</f>
        <v/>
      </c>
      <c r="AC29" s="114" t="str">
        <f>IF(AC23=VLOOKUP("выплата кредита",ПОказатели!$B$3:$D$36,2,0),AC17,"")</f>
        <v/>
      </c>
      <c r="AD29" s="114" t="str">
        <f>IF(AD23=VLOOKUP("выплата кредита",ПОказатели!$B$3:$D$36,2,0),AD17,"")</f>
        <v/>
      </c>
      <c r="AE29" s="114" t="str">
        <f>IF(AE23=VLOOKUP("выплата кредита",ПОказатели!$B$3:$D$36,2,0),AE17,"")</f>
        <v/>
      </c>
      <c r="AF29" s="114" t="str">
        <f>IF(AF23=VLOOKUP("выплата кредита",ПОказатели!$B$3:$D$36,2,0),AF17,"")</f>
        <v/>
      </c>
      <c r="AG29" s="114" t="str">
        <f>IF(AG23=VLOOKUP("выплата кредита",ПОказатели!$B$3:$D$36,2,0),AG17,"")</f>
        <v/>
      </c>
      <c r="AH29" s="114" t="str">
        <f>IF(AH23=VLOOKUP("выплата кредита",ПОказатели!$B$3:$D$36,2,0),AH17,"")</f>
        <v/>
      </c>
      <c r="AI29" s="114" t="str">
        <f>IF(AI23=VLOOKUP("выплата кредита",ПОказатели!$B$3:$D$36,2,0),AI17,"")</f>
        <v/>
      </c>
      <c r="AJ29" s="114" t="str">
        <f>IF(AJ23=VLOOKUP("выплата кредита",ПОказатели!$B$3:$D$36,2,0),AJ17,"")</f>
        <v/>
      </c>
      <c r="AK29" s="161" t="str">
        <f>IF(AK23=VLOOKUP("выплата кредита",ПОказатели!$B$3:$D$36,2,0),AK17,"")</f>
        <v/>
      </c>
      <c r="AL29" s="162" t="str">
        <f>IF(AL23=VLOOKUP("выплата кредита",ПОказатели!$B$3:$D$36,2,0),AL17,"")</f>
        <v/>
      </c>
      <c r="AM29" s="114" t="str">
        <f>IF(AM23=VLOOKUP("выплата кредита",ПОказатели!$B$3:$D$36,2,0),AM17,"")</f>
        <v/>
      </c>
      <c r="AN29" s="114" t="str">
        <f>IF(AN23=VLOOKUP("выплата кредита",ПОказатели!$B$3:$D$36,2,0),AN17,"")</f>
        <v/>
      </c>
      <c r="AO29" s="114" t="str">
        <f>IF(AO23=VLOOKUP("выплата кредита",ПОказатели!$B$3:$D$36,2,0),AO17,"")</f>
        <v/>
      </c>
      <c r="AP29" s="114" t="str">
        <f>IF(AP23=VLOOKUP("выплата кредита",ПОказатели!$B$3:$D$36,2,0),AP17,"")</f>
        <v/>
      </c>
      <c r="AQ29" s="114" t="str">
        <f>IF(AQ23=VLOOKUP("выплата кредита",ПОказатели!$B$3:$D$36,2,0),AQ17,"")</f>
        <v/>
      </c>
      <c r="AR29" s="114" t="str">
        <f>IF(AR23=VLOOKUP("выплата кредита",ПОказатели!$B$3:$D$36,2,0),AR17,"")</f>
        <v/>
      </c>
      <c r="AS29" s="114" t="str">
        <f>IF(AS23=VLOOKUP("выплата кредита",ПОказатели!$B$3:$D$36,2,0),AS17,"")</f>
        <v/>
      </c>
      <c r="AT29" s="114" t="str">
        <f>IF(AT23=VLOOKUP("выплата кредита",ПОказатели!$B$3:$D$36,2,0),AT17,"")</f>
        <v/>
      </c>
      <c r="AU29" s="114" t="str">
        <f>IF(AU23=VLOOKUP("выплата кредита",ПОказатели!$B$3:$D$36,2,0),AU17,"")</f>
        <v/>
      </c>
      <c r="AV29" s="114" t="str">
        <f>IF(AV23=VLOOKUP("выплата кредита",ПОказатели!$B$3:$D$36,2,0),AV17,"")</f>
        <v/>
      </c>
      <c r="AW29" s="161" t="str">
        <f>IF(AW23=VLOOKUP("выплата кредита",ПОказатели!$B$3:$D$36,2,0),AW17,"")</f>
        <v/>
      </c>
      <c r="AX29" s="162" t="str">
        <f>IF(AX23=VLOOKUP("выплата кредита",ПОказатели!$B$3:$D$36,2,0),AX17,"")</f>
        <v/>
      </c>
      <c r="BI29" s="201"/>
      <c r="BJ29" s="220"/>
      <c r="BK29" s="220"/>
      <c r="BL29" s="220"/>
      <c r="BM29" s="220"/>
      <c r="BN29" s="220"/>
    </row>
    <row r="30" spans="1:66" s="88" customFormat="1" ht="15.75" outlineLevel="1" x14ac:dyDescent="0.25">
      <c r="A30" s="88" t="s">
        <v>112</v>
      </c>
      <c r="B30" s="267" t="s">
        <v>139</v>
      </c>
      <c r="C30" s="162" t="str">
        <f>IF(C24=VLOOKUP("выплата кредита",ПОказатели!$B$3:$D$36,2,0),C18,"")</f>
        <v/>
      </c>
      <c r="D30" s="114" t="str">
        <f>IF(D24=VLOOKUP("выплата кредита",ПОказатели!$B$3:$D$36,2,0),D18,"")</f>
        <v/>
      </c>
      <c r="E30" s="114" t="str">
        <f>IF(E24=VLOOKUP("выплата кредита",ПОказатели!$B$3:$D$36,2,0),E18,"")</f>
        <v/>
      </c>
      <c r="F30" s="114" t="str">
        <f>IF(F24=VLOOKUP("выплата кредита",ПОказатели!$B$3:$D$36,2,0),F18,"")</f>
        <v/>
      </c>
      <c r="G30" s="114" t="str">
        <f>IF(G24=VLOOKUP("выплата кредита",ПОказатели!$B$3:$D$36,2,0),G18,"")</f>
        <v/>
      </c>
      <c r="H30" s="114" t="str">
        <f>IF(H24=VLOOKUP("выплата кредита",ПОказатели!$B$3:$D$36,2,0),H18,"")</f>
        <v/>
      </c>
      <c r="I30" s="114" t="str">
        <f>IF(I24=VLOOKUP("выплата кредита",ПОказатели!$B$3:$D$36,2,0),I18,"")</f>
        <v/>
      </c>
      <c r="J30" s="114" t="str">
        <f>IF(J24=VLOOKUP("выплата кредита",ПОказатели!$B$3:$D$36,2,0),J18,"")</f>
        <v/>
      </c>
      <c r="K30" s="114" t="str">
        <f>IF(K24=VLOOKUP("выплата кредита",ПОказатели!$B$3:$D$36,2,0),K18,"")</f>
        <v/>
      </c>
      <c r="L30" s="114" t="str">
        <f>IF(L24=VLOOKUP("выплата кредита",ПОказатели!$B$3:$D$36,2,0),L18,"")</f>
        <v/>
      </c>
      <c r="M30" s="114" t="str">
        <f>IF(M24=VLOOKUP("выплата кредита",ПОказатели!$B$3:$D$36,2,0),M18,"")</f>
        <v/>
      </c>
      <c r="N30" s="162" t="str">
        <f>IF(N24=VLOOKUP("выплата кредита",ПОказатели!$B$3:$D$36,2,0),N18,"")</f>
        <v/>
      </c>
      <c r="O30" s="114" t="str">
        <f>IF(O24=VLOOKUP("выплата кредита",ПОказатели!$B$3:$D$36,2,0),O18,"")</f>
        <v/>
      </c>
      <c r="P30" s="114" t="str">
        <f>IF(P24=VLOOKUP("выплата кредита",ПОказатели!$B$3:$D$36,2,0),P18,"")</f>
        <v/>
      </c>
      <c r="Q30" s="114" t="str">
        <f>IF(Q24=VLOOKUP("выплата кредита",ПОказатели!$B$3:$D$36,2,0),Q18,"")</f>
        <v/>
      </c>
      <c r="R30" s="114" t="str">
        <f>IF(R24=VLOOKUP("выплата кредита",ПОказатели!$B$3:$D$36,2,0),R18,"")</f>
        <v/>
      </c>
      <c r="S30" s="114" t="str">
        <f>IF(S24=VLOOKUP("выплата кредита",ПОказатели!$B$3:$D$36,2,0),S18,"")</f>
        <v/>
      </c>
      <c r="T30" s="114" t="str">
        <f>IF(T24=VLOOKUP("выплата кредита",ПОказатели!$B$3:$D$36,2,0),T18,"")</f>
        <v/>
      </c>
      <c r="U30" s="114" t="str">
        <f>IF(U24=VLOOKUP("выплата кредита",ПОказатели!$B$3:$D$36,2,0),U18,"")</f>
        <v/>
      </c>
      <c r="V30" s="114" t="str">
        <f>IF(V24=VLOOKUP("выплата кредита",ПОказатели!$B$3:$D$36,2,0),V18,"")</f>
        <v/>
      </c>
      <c r="W30" s="114" t="str">
        <f>IF(W24=VLOOKUP("выплата кредита",ПОказатели!$B$3:$D$36,2,0),W18,"")</f>
        <v/>
      </c>
      <c r="X30" s="114" t="str">
        <f>IF(X24=VLOOKUP("выплата кредита",ПОказатели!$B$3:$D$36,2,0),X18,"")</f>
        <v/>
      </c>
      <c r="Y30" s="161">
        <f>IF(Y24=VLOOKUP("выплата кредита",ПОказатели!$B$3:$D$36,2,0),Y18,"")</f>
        <v>350000</v>
      </c>
      <c r="Z30" s="162" t="str">
        <f>IF(Z24=VLOOKUP("выплата кредита",ПОказатели!$B$3:$D$36,2,0),Z18,"")</f>
        <v/>
      </c>
      <c r="AA30" s="114" t="str">
        <f>IF(AA24=VLOOKUP("выплата кредита",ПОказатели!$B$3:$D$36,2,0),AA18,"")</f>
        <v/>
      </c>
      <c r="AB30" s="114" t="str">
        <f>IF(AB24=VLOOKUP("выплата кредита",ПОказатели!$B$3:$D$36,2,0),AB18,"")</f>
        <v/>
      </c>
      <c r="AC30" s="114" t="str">
        <f>IF(AC24=VLOOKUP("выплата кредита",ПОказатели!$B$3:$D$36,2,0),AC18,"")</f>
        <v/>
      </c>
      <c r="AD30" s="114" t="str">
        <f>IF(AD24=VLOOKUP("выплата кредита",ПОказатели!$B$3:$D$36,2,0),AD18,"")</f>
        <v/>
      </c>
      <c r="AE30" s="114" t="str">
        <f>IF(AE24=VLOOKUP("выплата кредита",ПОказатели!$B$3:$D$36,2,0),AE18,"")</f>
        <v/>
      </c>
      <c r="AF30" s="114" t="str">
        <f>IF(AF24=VLOOKUP("выплата кредита",ПОказатели!$B$3:$D$36,2,0),AF18,"")</f>
        <v/>
      </c>
      <c r="AG30" s="114" t="str">
        <f>IF(AG24=VLOOKUP("выплата кредита",ПОказатели!$B$3:$D$36,2,0),AG18,"")</f>
        <v/>
      </c>
      <c r="AH30" s="114" t="str">
        <f>IF(AH24=VLOOKUP("выплата кредита",ПОказатели!$B$3:$D$36,2,0),AH18,"")</f>
        <v/>
      </c>
      <c r="AI30" s="114" t="str">
        <f>IF(AI24=VLOOKUP("выплата кредита",ПОказатели!$B$3:$D$36,2,0),AI18,"")</f>
        <v/>
      </c>
      <c r="AJ30" s="114" t="str">
        <f>IF(AJ24=VLOOKUP("выплата кредита",ПОказатели!$B$3:$D$36,2,0),AJ18,"")</f>
        <v/>
      </c>
      <c r="AK30" s="161" t="str">
        <f>IF(AK24=VLOOKUP("выплата кредита",ПОказатели!$B$3:$D$36,2,0),AK18,"")</f>
        <v/>
      </c>
      <c r="AL30" s="162" t="str">
        <f>IF(AL24=VLOOKUP("выплата кредита",ПОказатели!$B$3:$D$36,2,0),AL18,"")</f>
        <v/>
      </c>
      <c r="AM30" s="114" t="str">
        <f>IF(AM24=VLOOKUP("выплата кредита",ПОказатели!$B$3:$D$36,2,0),AM18,"")</f>
        <v/>
      </c>
      <c r="AN30" s="114" t="str">
        <f>IF(AN24=VLOOKUP("выплата кредита",ПОказатели!$B$3:$D$36,2,0),AN18,"")</f>
        <v/>
      </c>
      <c r="AO30" s="114" t="str">
        <f>IF(AO24=VLOOKUP("выплата кредита",ПОказатели!$B$3:$D$36,2,0),AO18,"")</f>
        <v/>
      </c>
      <c r="AP30" s="114" t="str">
        <f>IF(AP24=VLOOKUP("выплата кредита",ПОказатели!$B$3:$D$36,2,0),AP18,"")</f>
        <v/>
      </c>
      <c r="AQ30" s="114" t="str">
        <f>IF(AQ24=VLOOKUP("выплата кредита",ПОказатели!$B$3:$D$36,2,0),AQ18,"")</f>
        <v/>
      </c>
      <c r="AR30" s="114" t="str">
        <f>IF(AR24=VLOOKUP("выплата кредита",ПОказатели!$B$3:$D$36,2,0),AR18,"")</f>
        <v/>
      </c>
      <c r="AS30" s="114" t="str">
        <f>IF(AS24=VLOOKUP("выплата кредита",ПОказатели!$B$3:$D$36,2,0),AS18,"")</f>
        <v/>
      </c>
      <c r="AT30" s="114" t="str">
        <f>IF(AT24=VLOOKUP("выплата кредита",ПОказатели!$B$3:$D$36,2,0),AT18,"")</f>
        <v/>
      </c>
      <c r="AU30" s="114" t="str">
        <f>IF(AU24=VLOOKUP("выплата кредита",ПОказатели!$B$3:$D$36,2,0),AU18,"")</f>
        <v/>
      </c>
      <c r="AV30" s="114" t="str">
        <f>IF(AV24=VLOOKUP("выплата кредита",ПОказатели!$B$3:$D$36,2,0),AV18,"")</f>
        <v/>
      </c>
      <c r="AW30" s="161" t="str">
        <f>IF(AW24=VLOOKUP("выплата кредита",ПОказатели!$B$3:$D$36,2,0),AW18,"")</f>
        <v/>
      </c>
      <c r="AX30" s="162" t="str">
        <f>IF(AX24=VLOOKUP("выплата кредита",ПОказатели!$B$3:$D$36,2,0),AX18,"")</f>
        <v/>
      </c>
      <c r="BI30" s="201"/>
      <c r="BJ30" s="220"/>
      <c r="BK30" s="220"/>
      <c r="BL30" s="220"/>
      <c r="BM30" s="220"/>
      <c r="BN30" s="220"/>
    </row>
    <row r="31" spans="1:66" s="83" customFormat="1" ht="15.75" x14ac:dyDescent="0.25">
      <c r="A31" s="107" t="s">
        <v>112</v>
      </c>
      <c r="B31" s="108" t="s">
        <v>152</v>
      </c>
      <c r="C31" s="154">
        <f>C6-C123</f>
        <v>150000</v>
      </c>
      <c r="D31" s="105">
        <f>D6+C31-D123</f>
        <v>150000</v>
      </c>
      <c r="E31" s="105">
        <f t="shared" ref="E31:AX31" si="15">E6+D31-E123</f>
        <v>500000</v>
      </c>
      <c r="F31" s="105">
        <f t="shared" si="15"/>
        <v>500000</v>
      </c>
      <c r="G31" s="105">
        <f t="shared" si="15"/>
        <v>850000</v>
      </c>
      <c r="H31" s="105">
        <f t="shared" si="15"/>
        <v>850000</v>
      </c>
      <c r="I31" s="105">
        <f t="shared" si="15"/>
        <v>1200000</v>
      </c>
      <c r="J31" s="105">
        <f t="shared" si="15"/>
        <v>1200000</v>
      </c>
      <c r="K31" s="105">
        <f t="shared" si="15"/>
        <v>1550000</v>
      </c>
      <c r="L31" s="105">
        <f t="shared" si="15"/>
        <v>1550000</v>
      </c>
      <c r="M31" s="155">
        <f t="shared" si="15"/>
        <v>1900000</v>
      </c>
      <c r="N31" s="196">
        <f t="shared" si="15"/>
        <v>1900000</v>
      </c>
      <c r="O31" s="105">
        <f t="shared" si="15"/>
        <v>1750000</v>
      </c>
      <c r="P31" s="105">
        <f t="shared" si="15"/>
        <v>1750000</v>
      </c>
      <c r="Q31" s="105">
        <f t="shared" si="15"/>
        <v>1400000</v>
      </c>
      <c r="R31" s="105">
        <f t="shared" si="15"/>
        <v>1400000</v>
      </c>
      <c r="S31" s="105">
        <f t="shared" si="15"/>
        <v>1050000</v>
      </c>
      <c r="T31" s="105">
        <f t="shared" si="15"/>
        <v>1050000</v>
      </c>
      <c r="U31" s="105">
        <f t="shared" si="15"/>
        <v>700000</v>
      </c>
      <c r="V31" s="105">
        <f t="shared" si="15"/>
        <v>700000</v>
      </c>
      <c r="W31" s="105">
        <f t="shared" si="15"/>
        <v>350000</v>
      </c>
      <c r="X31" s="105">
        <f t="shared" si="15"/>
        <v>350000</v>
      </c>
      <c r="Y31" s="155">
        <f t="shared" si="15"/>
        <v>0</v>
      </c>
      <c r="Z31" s="196">
        <f t="shared" si="15"/>
        <v>0</v>
      </c>
      <c r="AA31" s="105">
        <f t="shared" si="15"/>
        <v>0</v>
      </c>
      <c r="AB31" s="105">
        <f t="shared" si="15"/>
        <v>0</v>
      </c>
      <c r="AC31" s="105">
        <f t="shared" si="15"/>
        <v>0</v>
      </c>
      <c r="AD31" s="105">
        <f t="shared" si="15"/>
        <v>0</v>
      </c>
      <c r="AE31" s="105">
        <f t="shared" si="15"/>
        <v>0</v>
      </c>
      <c r="AF31" s="105">
        <f t="shared" si="15"/>
        <v>0</v>
      </c>
      <c r="AG31" s="105">
        <f t="shared" si="15"/>
        <v>0</v>
      </c>
      <c r="AH31" s="105">
        <f t="shared" si="15"/>
        <v>0</v>
      </c>
      <c r="AI31" s="105">
        <f t="shared" si="15"/>
        <v>0</v>
      </c>
      <c r="AJ31" s="105">
        <f t="shared" si="15"/>
        <v>0</v>
      </c>
      <c r="AK31" s="155">
        <f t="shared" si="15"/>
        <v>0</v>
      </c>
      <c r="AL31" s="196">
        <f t="shared" si="15"/>
        <v>0</v>
      </c>
      <c r="AM31" s="105">
        <f t="shared" si="15"/>
        <v>0</v>
      </c>
      <c r="AN31" s="105">
        <f t="shared" si="15"/>
        <v>0</v>
      </c>
      <c r="AO31" s="105">
        <f t="shared" si="15"/>
        <v>0</v>
      </c>
      <c r="AP31" s="105">
        <f t="shared" si="15"/>
        <v>0</v>
      </c>
      <c r="AQ31" s="105">
        <f t="shared" si="15"/>
        <v>0</v>
      </c>
      <c r="AR31" s="105">
        <f t="shared" si="15"/>
        <v>0</v>
      </c>
      <c r="AS31" s="105">
        <f t="shared" si="15"/>
        <v>0</v>
      </c>
      <c r="AT31" s="105">
        <f t="shared" si="15"/>
        <v>0</v>
      </c>
      <c r="AU31" s="105">
        <f t="shared" si="15"/>
        <v>0</v>
      </c>
      <c r="AV31" s="105">
        <f t="shared" si="15"/>
        <v>0</v>
      </c>
      <c r="AW31" s="155">
        <f t="shared" si="15"/>
        <v>0</v>
      </c>
      <c r="AX31" s="196">
        <f t="shared" si="15"/>
        <v>0</v>
      </c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99"/>
      <c r="BJ31" s="218">
        <f>SUM(BJ6:BJ6)</f>
        <v>1900000</v>
      </c>
      <c r="BK31" s="218">
        <f>SUM(BK6:BK6)</f>
        <v>0</v>
      </c>
      <c r="BL31" s="218">
        <f>SUM(BL6:BL6)</f>
        <v>0</v>
      </c>
      <c r="BM31" s="218">
        <f>SUM(BM6:BM6)</f>
        <v>0</v>
      </c>
      <c r="BN31" s="233"/>
    </row>
    <row r="32" spans="1:66" s="88" customFormat="1" ht="15.75" x14ac:dyDescent="0.25">
      <c r="A32" s="88" t="s">
        <v>112</v>
      </c>
      <c r="B32" s="113" t="s">
        <v>141</v>
      </c>
      <c r="C32" s="158">
        <f>VLOOKUP($B32,ПОказатели!$B$3:$D$33,2,0)/12</f>
        <v>8.3333333333333332E-3</v>
      </c>
      <c r="D32" s="119">
        <f>VLOOKUP($B32,ПОказатели!$B$3:$D$33,2,0)/12</f>
        <v>8.3333333333333332E-3</v>
      </c>
      <c r="E32" s="119">
        <f>VLOOKUP($B32,ПОказатели!$B$3:$D$33,2,0)/12</f>
        <v>8.3333333333333332E-3</v>
      </c>
      <c r="F32" s="119">
        <f>VLOOKUP($B32,ПОказатели!$B$3:$D$33,2,0)/12</f>
        <v>8.3333333333333332E-3</v>
      </c>
      <c r="G32" s="119">
        <f>VLOOKUP($B32,ПОказатели!$B$3:$D$33,2,0)/12</f>
        <v>8.3333333333333332E-3</v>
      </c>
      <c r="H32" s="119">
        <f>VLOOKUP($B32,ПОказатели!$B$3:$D$33,2,0)/12</f>
        <v>8.3333333333333332E-3</v>
      </c>
      <c r="I32" s="119">
        <f>VLOOKUP($B32,ПОказатели!$B$3:$D$33,2,0)/12</f>
        <v>8.3333333333333332E-3</v>
      </c>
      <c r="J32" s="119">
        <f>VLOOKUP($B32,ПОказатели!$B$3:$D$33,2,0)/12</f>
        <v>8.3333333333333332E-3</v>
      </c>
      <c r="K32" s="119">
        <f>VLOOKUP($B32,ПОказатели!$B$3:$D$33,2,0)/12</f>
        <v>8.3333333333333332E-3</v>
      </c>
      <c r="L32" s="119">
        <f>VLOOKUP($B32,ПОказатели!$B$3:$D$33,2,0)/12</f>
        <v>8.3333333333333332E-3</v>
      </c>
      <c r="M32" s="159">
        <f>VLOOKUP($B32,ПОказатели!$B$3:$D$33,2,0)/12</f>
        <v>8.3333333333333332E-3</v>
      </c>
      <c r="N32" s="158">
        <f>VLOOKUP($B32,ПОказатели!$B$3:$D$33,2,0)/12</f>
        <v>8.3333333333333332E-3</v>
      </c>
      <c r="O32" s="119">
        <f>VLOOKUP($B32,ПОказатели!$B$3:$D$33,2,0)/12</f>
        <v>8.3333333333333332E-3</v>
      </c>
      <c r="P32" s="119">
        <f>VLOOKUP($B32,ПОказатели!$B$3:$D$33,2,0)/12</f>
        <v>8.3333333333333332E-3</v>
      </c>
      <c r="Q32" s="119">
        <f>VLOOKUP($B32,ПОказатели!$B$3:$D$33,2,0)/12</f>
        <v>8.3333333333333332E-3</v>
      </c>
      <c r="R32" s="119">
        <f>VLOOKUP($B32,ПОказатели!$B$3:$D$33,2,0)/12</f>
        <v>8.3333333333333332E-3</v>
      </c>
      <c r="S32" s="119">
        <f>VLOOKUP($B32,ПОказатели!$B$3:$D$33,2,0)/12</f>
        <v>8.3333333333333332E-3</v>
      </c>
      <c r="T32" s="119">
        <f>VLOOKUP($B32,ПОказатели!$B$3:$D$33,2,0)/12</f>
        <v>8.3333333333333332E-3</v>
      </c>
      <c r="U32" s="119">
        <f>VLOOKUP($B32,ПОказатели!$B$3:$D$33,2,0)/12</f>
        <v>8.3333333333333332E-3</v>
      </c>
      <c r="V32" s="119">
        <f>VLOOKUP($B32,ПОказатели!$B$3:$D$33,2,0)/12</f>
        <v>8.3333333333333332E-3</v>
      </c>
      <c r="W32" s="119">
        <f>VLOOKUP($B32,ПОказатели!$B$3:$D$33,2,0)/12</f>
        <v>8.3333333333333332E-3</v>
      </c>
      <c r="X32" s="119">
        <f>VLOOKUP($B32,ПОказатели!$B$3:$D$33,2,0)/12</f>
        <v>8.3333333333333332E-3</v>
      </c>
      <c r="Y32" s="159">
        <f>VLOOKUP($B32,ПОказатели!$B$3:$D$33,2,0)/12</f>
        <v>8.3333333333333332E-3</v>
      </c>
      <c r="Z32" s="158">
        <f>VLOOKUP($B32,ПОказатели!$B$3:$D$33,2,0)/12</f>
        <v>8.3333333333333332E-3</v>
      </c>
      <c r="AA32" s="119">
        <f>VLOOKUP($B32,ПОказатели!$B$3:$D$33,2,0)/12</f>
        <v>8.3333333333333332E-3</v>
      </c>
      <c r="AB32" s="119">
        <f>VLOOKUP($B32,ПОказатели!$B$3:$D$33,2,0)/12</f>
        <v>8.3333333333333332E-3</v>
      </c>
      <c r="AC32" s="119">
        <f>VLOOKUP($B32,ПОказатели!$B$3:$D$33,2,0)/12</f>
        <v>8.3333333333333332E-3</v>
      </c>
      <c r="AD32" s="119">
        <f>VLOOKUP($B32,ПОказатели!$B$3:$D$33,2,0)/12</f>
        <v>8.3333333333333332E-3</v>
      </c>
      <c r="AE32" s="119">
        <f>VLOOKUP($B32,ПОказатели!$B$3:$D$33,2,0)/12</f>
        <v>8.3333333333333332E-3</v>
      </c>
      <c r="AF32" s="119">
        <f>VLOOKUP($B32,ПОказатели!$B$3:$D$33,2,0)/12</f>
        <v>8.3333333333333332E-3</v>
      </c>
      <c r="AG32" s="119">
        <f>VLOOKUP($B32,ПОказатели!$B$3:$D$33,2,0)/12</f>
        <v>8.3333333333333332E-3</v>
      </c>
      <c r="AH32" s="119">
        <f>VLOOKUP($B32,ПОказатели!$B$3:$D$33,2,0)/12</f>
        <v>8.3333333333333332E-3</v>
      </c>
      <c r="AI32" s="119">
        <f>VLOOKUP($B32,ПОказатели!$B$3:$D$33,2,0)/12</f>
        <v>8.3333333333333332E-3</v>
      </c>
      <c r="AJ32" s="119">
        <f>VLOOKUP($B32,ПОказатели!$B$3:$D$33,2,0)/12</f>
        <v>8.3333333333333332E-3</v>
      </c>
      <c r="AK32" s="159">
        <f>VLOOKUP($B32,ПОказатели!$B$3:$D$33,2,0)/12</f>
        <v>8.3333333333333332E-3</v>
      </c>
      <c r="AL32" s="158">
        <f>VLOOKUP($B32,ПОказатели!$B$3:$D$33,2,0)/12</f>
        <v>8.3333333333333332E-3</v>
      </c>
      <c r="AM32" s="119">
        <f>VLOOKUP($B32,ПОказатели!$B$3:$D$33,2,0)/12</f>
        <v>8.3333333333333332E-3</v>
      </c>
      <c r="AN32" s="119">
        <f>VLOOKUP($B32,ПОказатели!$B$3:$D$33,2,0)/12</f>
        <v>8.3333333333333332E-3</v>
      </c>
      <c r="AO32" s="119">
        <f>VLOOKUP($B32,ПОказатели!$B$3:$D$33,2,0)/12</f>
        <v>8.3333333333333332E-3</v>
      </c>
      <c r="AP32" s="119">
        <f>VLOOKUP($B32,ПОказатели!$B$3:$D$33,2,0)/12</f>
        <v>8.3333333333333332E-3</v>
      </c>
      <c r="AQ32" s="119">
        <f>VLOOKUP($B32,ПОказатели!$B$3:$D$33,2,0)/12</f>
        <v>8.3333333333333332E-3</v>
      </c>
      <c r="AR32" s="119">
        <f>VLOOKUP($B32,ПОказатели!$B$3:$D$33,2,0)/12</f>
        <v>8.3333333333333332E-3</v>
      </c>
      <c r="AS32" s="119">
        <f>VLOOKUP($B32,ПОказатели!$B$3:$D$33,2,0)/12</f>
        <v>8.3333333333333332E-3</v>
      </c>
      <c r="AT32" s="119">
        <f>VLOOKUP($B32,ПОказатели!$B$3:$D$33,2,0)/12</f>
        <v>8.3333333333333332E-3</v>
      </c>
      <c r="AU32" s="119">
        <f>VLOOKUP($B32,ПОказатели!$B$3:$D$33,2,0)/12</f>
        <v>8.3333333333333332E-3</v>
      </c>
      <c r="AV32" s="119">
        <f>VLOOKUP($B32,ПОказатели!$B$3:$D$33,2,0)/12</f>
        <v>8.3333333333333332E-3</v>
      </c>
      <c r="AW32" s="159">
        <f>VLOOKUP($B32,ПОказатели!$B$3:$D$33,2,0)/12</f>
        <v>8.3333333333333332E-3</v>
      </c>
      <c r="AX32" s="158">
        <f>VLOOKUP($B32,ПОказатели!$B$3:$D$33,2,0)/12</f>
        <v>8.3333333333333332E-3</v>
      </c>
      <c r="BI32" s="201"/>
      <c r="BJ32" s="220"/>
      <c r="BK32" s="220"/>
      <c r="BL32" s="220"/>
      <c r="BM32" s="220"/>
      <c r="BN32" s="220"/>
    </row>
    <row r="33" spans="1:66" s="88" customFormat="1" ht="15.75" x14ac:dyDescent="0.25">
      <c r="A33" s="88" t="s">
        <v>112</v>
      </c>
      <c r="B33" s="113" t="s">
        <v>221</v>
      </c>
      <c r="C33" s="160">
        <f t="shared" ref="C33:N33" si="16">C31*C32</f>
        <v>1250</v>
      </c>
      <c r="D33" s="114">
        <f t="shared" si="16"/>
        <v>1250</v>
      </c>
      <c r="E33" s="114">
        <f t="shared" si="16"/>
        <v>4166.666666666667</v>
      </c>
      <c r="F33" s="114">
        <f t="shared" si="16"/>
        <v>4166.666666666667</v>
      </c>
      <c r="G33" s="114">
        <f t="shared" si="16"/>
        <v>7083.333333333333</v>
      </c>
      <c r="H33" s="114">
        <f t="shared" si="16"/>
        <v>7083.333333333333</v>
      </c>
      <c r="I33" s="114">
        <f t="shared" si="16"/>
        <v>10000</v>
      </c>
      <c r="J33" s="114">
        <f t="shared" si="16"/>
        <v>10000</v>
      </c>
      <c r="K33" s="114">
        <f t="shared" si="16"/>
        <v>12916.666666666666</v>
      </c>
      <c r="L33" s="114">
        <f t="shared" si="16"/>
        <v>12916.666666666666</v>
      </c>
      <c r="M33" s="114">
        <f t="shared" si="16"/>
        <v>15833.333333333334</v>
      </c>
      <c r="N33" s="162">
        <f t="shared" si="16"/>
        <v>15833.333333333334</v>
      </c>
      <c r="O33" s="114">
        <f t="shared" ref="O33:AX33" si="17">O31*O32</f>
        <v>14583.333333333334</v>
      </c>
      <c r="P33" s="114">
        <f t="shared" si="17"/>
        <v>14583.333333333334</v>
      </c>
      <c r="Q33" s="114">
        <f t="shared" si="17"/>
        <v>11666.666666666666</v>
      </c>
      <c r="R33" s="114">
        <f t="shared" si="17"/>
        <v>11666.666666666666</v>
      </c>
      <c r="S33" s="114">
        <f t="shared" si="17"/>
        <v>8750</v>
      </c>
      <c r="T33" s="114">
        <f t="shared" si="17"/>
        <v>8750</v>
      </c>
      <c r="U33" s="114">
        <f t="shared" si="17"/>
        <v>5833.333333333333</v>
      </c>
      <c r="V33" s="114">
        <f t="shared" si="17"/>
        <v>5833.333333333333</v>
      </c>
      <c r="W33" s="114">
        <f t="shared" si="17"/>
        <v>2916.6666666666665</v>
      </c>
      <c r="X33" s="114">
        <f t="shared" si="17"/>
        <v>2916.6666666666665</v>
      </c>
      <c r="Y33" s="161">
        <f t="shared" si="17"/>
        <v>0</v>
      </c>
      <c r="Z33" s="162">
        <f t="shared" si="17"/>
        <v>0</v>
      </c>
      <c r="AA33" s="114">
        <f t="shared" si="17"/>
        <v>0</v>
      </c>
      <c r="AB33" s="114">
        <f t="shared" si="17"/>
        <v>0</v>
      </c>
      <c r="AC33" s="114">
        <f t="shared" si="17"/>
        <v>0</v>
      </c>
      <c r="AD33" s="114">
        <f t="shared" si="17"/>
        <v>0</v>
      </c>
      <c r="AE33" s="114">
        <f t="shared" si="17"/>
        <v>0</v>
      </c>
      <c r="AF33" s="114">
        <f t="shared" si="17"/>
        <v>0</v>
      </c>
      <c r="AG33" s="114">
        <f t="shared" si="17"/>
        <v>0</v>
      </c>
      <c r="AH33" s="114">
        <f t="shared" si="17"/>
        <v>0</v>
      </c>
      <c r="AI33" s="114">
        <f t="shared" si="17"/>
        <v>0</v>
      </c>
      <c r="AJ33" s="114">
        <f t="shared" si="17"/>
        <v>0</v>
      </c>
      <c r="AK33" s="161">
        <f t="shared" si="17"/>
        <v>0</v>
      </c>
      <c r="AL33" s="162">
        <f t="shared" si="17"/>
        <v>0</v>
      </c>
      <c r="AM33" s="114">
        <f t="shared" si="17"/>
        <v>0</v>
      </c>
      <c r="AN33" s="114">
        <f t="shared" si="17"/>
        <v>0</v>
      </c>
      <c r="AO33" s="114">
        <f t="shared" si="17"/>
        <v>0</v>
      </c>
      <c r="AP33" s="114">
        <f t="shared" si="17"/>
        <v>0</v>
      </c>
      <c r="AQ33" s="114">
        <f t="shared" si="17"/>
        <v>0</v>
      </c>
      <c r="AR33" s="114">
        <f t="shared" si="17"/>
        <v>0</v>
      </c>
      <c r="AS33" s="114">
        <f t="shared" si="17"/>
        <v>0</v>
      </c>
      <c r="AT33" s="114">
        <f t="shared" si="17"/>
        <v>0</v>
      </c>
      <c r="AU33" s="114">
        <f t="shared" si="17"/>
        <v>0</v>
      </c>
      <c r="AV33" s="114">
        <f t="shared" si="17"/>
        <v>0</v>
      </c>
      <c r="AW33" s="161">
        <f t="shared" si="17"/>
        <v>0</v>
      </c>
      <c r="AX33" s="162">
        <f t="shared" si="17"/>
        <v>0</v>
      </c>
      <c r="BI33" s="201"/>
      <c r="BJ33" s="220"/>
      <c r="BK33" s="220"/>
      <c r="BL33" s="220"/>
      <c r="BM33" s="220"/>
      <c r="BN33" s="220"/>
    </row>
    <row r="34" spans="1:66" s="88" customFormat="1" ht="15.75" x14ac:dyDescent="0.25">
      <c r="A34" s="88" t="s">
        <v>112</v>
      </c>
      <c r="B34" s="113" t="s">
        <v>145</v>
      </c>
      <c r="C34" s="162">
        <f>IF(C31&gt;0,1,0)</f>
        <v>1</v>
      </c>
      <c r="D34" s="114">
        <f t="shared" ref="D34:AX34" si="18">IF(D31&gt;0,1,0)</f>
        <v>1</v>
      </c>
      <c r="E34" s="114">
        <f t="shared" si="18"/>
        <v>1</v>
      </c>
      <c r="F34" s="114">
        <f t="shared" si="18"/>
        <v>1</v>
      </c>
      <c r="G34" s="114">
        <f t="shared" si="18"/>
        <v>1</v>
      </c>
      <c r="H34" s="114">
        <f t="shared" si="18"/>
        <v>1</v>
      </c>
      <c r="I34" s="114">
        <f t="shared" si="18"/>
        <v>1</v>
      </c>
      <c r="J34" s="114">
        <f t="shared" si="18"/>
        <v>1</v>
      </c>
      <c r="K34" s="114">
        <f t="shared" si="18"/>
        <v>1</v>
      </c>
      <c r="L34" s="114">
        <f t="shared" si="18"/>
        <v>1</v>
      </c>
      <c r="M34" s="161">
        <f t="shared" si="18"/>
        <v>1</v>
      </c>
      <c r="N34" s="162">
        <f t="shared" si="18"/>
        <v>1</v>
      </c>
      <c r="O34" s="114">
        <f t="shared" si="18"/>
        <v>1</v>
      </c>
      <c r="P34" s="114">
        <f t="shared" si="18"/>
        <v>1</v>
      </c>
      <c r="Q34" s="114">
        <f t="shared" si="18"/>
        <v>1</v>
      </c>
      <c r="R34" s="114">
        <f t="shared" si="18"/>
        <v>1</v>
      </c>
      <c r="S34" s="114">
        <f t="shared" si="18"/>
        <v>1</v>
      </c>
      <c r="T34" s="114">
        <f t="shared" si="18"/>
        <v>1</v>
      </c>
      <c r="U34" s="114">
        <f t="shared" si="18"/>
        <v>1</v>
      </c>
      <c r="V34" s="114">
        <f t="shared" si="18"/>
        <v>1</v>
      </c>
      <c r="W34" s="114">
        <f t="shared" si="18"/>
        <v>1</v>
      </c>
      <c r="X34" s="114">
        <f t="shared" si="18"/>
        <v>1</v>
      </c>
      <c r="Y34" s="161">
        <f t="shared" si="18"/>
        <v>0</v>
      </c>
      <c r="Z34" s="162">
        <f t="shared" si="18"/>
        <v>0</v>
      </c>
      <c r="AA34" s="114">
        <f t="shared" si="18"/>
        <v>0</v>
      </c>
      <c r="AB34" s="114">
        <f t="shared" si="18"/>
        <v>0</v>
      </c>
      <c r="AC34" s="114">
        <f t="shared" si="18"/>
        <v>0</v>
      </c>
      <c r="AD34" s="114">
        <f t="shared" si="18"/>
        <v>0</v>
      </c>
      <c r="AE34" s="114">
        <f t="shared" si="18"/>
        <v>0</v>
      </c>
      <c r="AF34" s="114">
        <f t="shared" si="18"/>
        <v>0</v>
      </c>
      <c r="AG34" s="114">
        <f t="shared" si="18"/>
        <v>0</v>
      </c>
      <c r="AH34" s="114">
        <f t="shared" si="18"/>
        <v>0</v>
      </c>
      <c r="AI34" s="114">
        <f t="shared" si="18"/>
        <v>0</v>
      </c>
      <c r="AJ34" s="114">
        <f t="shared" si="18"/>
        <v>0</v>
      </c>
      <c r="AK34" s="161">
        <f t="shared" si="18"/>
        <v>0</v>
      </c>
      <c r="AL34" s="162">
        <f t="shared" si="18"/>
        <v>0</v>
      </c>
      <c r="AM34" s="114">
        <f t="shared" si="18"/>
        <v>0</v>
      </c>
      <c r="AN34" s="114">
        <f t="shared" si="18"/>
        <v>0</v>
      </c>
      <c r="AO34" s="114">
        <f t="shared" si="18"/>
        <v>0</v>
      </c>
      <c r="AP34" s="114">
        <f t="shared" si="18"/>
        <v>0</v>
      </c>
      <c r="AQ34" s="114">
        <f t="shared" si="18"/>
        <v>0</v>
      </c>
      <c r="AR34" s="114">
        <f t="shared" si="18"/>
        <v>0</v>
      </c>
      <c r="AS34" s="114">
        <f t="shared" si="18"/>
        <v>0</v>
      </c>
      <c r="AT34" s="114">
        <f t="shared" si="18"/>
        <v>0</v>
      </c>
      <c r="AU34" s="114">
        <f t="shared" si="18"/>
        <v>0</v>
      </c>
      <c r="AV34" s="114">
        <f t="shared" si="18"/>
        <v>0</v>
      </c>
      <c r="AW34" s="161">
        <f t="shared" si="18"/>
        <v>0</v>
      </c>
      <c r="AX34" s="162">
        <f t="shared" si="18"/>
        <v>0</v>
      </c>
      <c r="BI34" s="201"/>
      <c r="BJ34" s="220"/>
      <c r="BK34" s="220"/>
      <c r="BL34" s="220"/>
      <c r="BM34" s="220"/>
      <c r="BN34" s="220"/>
    </row>
    <row r="35" spans="1:66" s="88" customFormat="1" ht="16.5" thickBot="1" x14ac:dyDescent="0.3">
      <c r="A35" s="88" t="s">
        <v>112</v>
      </c>
      <c r="B35" s="113" t="s">
        <v>144</v>
      </c>
      <c r="C35" s="160">
        <f>C6*(1+C32)</f>
        <v>151250</v>
      </c>
      <c r="D35" s="251">
        <f>C33*(1+D32)</f>
        <v>1260.4166666666667</v>
      </c>
      <c r="E35" s="114">
        <f>IF((D34+C34)=2,D33,IF((C34+D34)=1,0,0))</f>
        <v>1250</v>
      </c>
      <c r="F35" s="114">
        <f t="shared" ref="F35:AX35" si="19">IF((E34+D34)=2,E33,IF((D34+E34)=1,0,0))</f>
        <v>4166.666666666667</v>
      </c>
      <c r="G35" s="114">
        <f t="shared" si="19"/>
        <v>4166.666666666667</v>
      </c>
      <c r="H35" s="114">
        <f t="shared" si="19"/>
        <v>7083.333333333333</v>
      </c>
      <c r="I35" s="114">
        <f t="shared" si="19"/>
        <v>7083.333333333333</v>
      </c>
      <c r="J35" s="114">
        <f t="shared" si="19"/>
        <v>10000</v>
      </c>
      <c r="K35" s="114">
        <f t="shared" si="19"/>
        <v>10000</v>
      </c>
      <c r="L35" s="114">
        <f t="shared" si="19"/>
        <v>12916.666666666666</v>
      </c>
      <c r="M35" s="161">
        <f t="shared" si="19"/>
        <v>12916.666666666666</v>
      </c>
      <c r="N35" s="162">
        <f t="shared" si="19"/>
        <v>15833.333333333334</v>
      </c>
      <c r="O35" s="114">
        <f t="shared" si="19"/>
        <v>15833.333333333334</v>
      </c>
      <c r="P35" s="114">
        <f t="shared" si="19"/>
        <v>14583.333333333334</v>
      </c>
      <c r="Q35" s="114">
        <f t="shared" si="19"/>
        <v>14583.333333333334</v>
      </c>
      <c r="R35" s="114">
        <f t="shared" si="19"/>
        <v>11666.666666666666</v>
      </c>
      <c r="S35" s="114">
        <f t="shared" si="19"/>
        <v>11666.666666666666</v>
      </c>
      <c r="T35" s="114">
        <f t="shared" si="19"/>
        <v>8750</v>
      </c>
      <c r="U35" s="114">
        <f t="shared" si="19"/>
        <v>8750</v>
      </c>
      <c r="V35" s="114">
        <f t="shared" si="19"/>
        <v>5833.333333333333</v>
      </c>
      <c r="W35" s="114">
        <f t="shared" si="19"/>
        <v>5833.333333333333</v>
      </c>
      <c r="X35" s="114">
        <f t="shared" si="19"/>
        <v>2916.6666666666665</v>
      </c>
      <c r="Y35" s="161">
        <f t="shared" si="19"/>
        <v>2916.6666666666665</v>
      </c>
      <c r="Z35" s="162">
        <f t="shared" si="19"/>
        <v>0</v>
      </c>
      <c r="AA35" s="114">
        <f t="shared" si="19"/>
        <v>0</v>
      </c>
      <c r="AB35" s="114">
        <f t="shared" si="19"/>
        <v>0</v>
      </c>
      <c r="AC35" s="114">
        <f t="shared" si="19"/>
        <v>0</v>
      </c>
      <c r="AD35" s="114">
        <f t="shared" si="19"/>
        <v>0</v>
      </c>
      <c r="AE35" s="114">
        <f t="shared" si="19"/>
        <v>0</v>
      </c>
      <c r="AF35" s="114">
        <f t="shared" si="19"/>
        <v>0</v>
      </c>
      <c r="AG35" s="114">
        <f t="shared" si="19"/>
        <v>0</v>
      </c>
      <c r="AH35" s="114">
        <f t="shared" si="19"/>
        <v>0</v>
      </c>
      <c r="AI35" s="114">
        <f t="shared" si="19"/>
        <v>0</v>
      </c>
      <c r="AJ35" s="114">
        <f t="shared" si="19"/>
        <v>0</v>
      </c>
      <c r="AK35" s="161">
        <f t="shared" si="19"/>
        <v>0</v>
      </c>
      <c r="AL35" s="162">
        <f t="shared" si="19"/>
        <v>0</v>
      </c>
      <c r="AM35" s="114">
        <f t="shared" si="19"/>
        <v>0</v>
      </c>
      <c r="AN35" s="114">
        <f t="shared" si="19"/>
        <v>0</v>
      </c>
      <c r="AO35" s="114">
        <f t="shared" si="19"/>
        <v>0</v>
      </c>
      <c r="AP35" s="114">
        <f t="shared" si="19"/>
        <v>0</v>
      </c>
      <c r="AQ35" s="114">
        <f t="shared" si="19"/>
        <v>0</v>
      </c>
      <c r="AR35" s="114">
        <f t="shared" si="19"/>
        <v>0</v>
      </c>
      <c r="AS35" s="114">
        <f t="shared" si="19"/>
        <v>0</v>
      </c>
      <c r="AT35" s="114">
        <f t="shared" si="19"/>
        <v>0</v>
      </c>
      <c r="AU35" s="114">
        <f t="shared" si="19"/>
        <v>0</v>
      </c>
      <c r="AV35" s="114">
        <f t="shared" si="19"/>
        <v>0</v>
      </c>
      <c r="AW35" s="161">
        <f t="shared" si="19"/>
        <v>0</v>
      </c>
      <c r="AX35" s="162">
        <f t="shared" si="19"/>
        <v>0</v>
      </c>
      <c r="BI35" s="201"/>
      <c r="BJ35" s="220">
        <f>M35</f>
        <v>12916.666666666666</v>
      </c>
      <c r="BK35" s="220">
        <f>Y35</f>
        <v>2916.6666666666665</v>
      </c>
      <c r="BL35" s="220">
        <f>AK35</f>
        <v>0</v>
      </c>
      <c r="BM35" s="220">
        <f>AW35</f>
        <v>0</v>
      </c>
      <c r="BN35" s="220"/>
    </row>
    <row r="36" spans="1:66" s="110" customFormat="1" ht="31.5" customHeight="1" x14ac:dyDescent="0.2">
      <c r="A36" s="126" t="s">
        <v>112</v>
      </c>
      <c r="B36" s="127" t="s">
        <v>126</v>
      </c>
      <c r="C36" s="163">
        <f>C37</f>
        <v>1</v>
      </c>
      <c r="D36" s="128">
        <f>D37-C37</f>
        <v>0</v>
      </c>
      <c r="E36" s="128">
        <f t="shared" ref="E36:AX36" si="20">E37-D37</f>
        <v>1</v>
      </c>
      <c r="F36" s="128">
        <f t="shared" si="20"/>
        <v>0</v>
      </c>
      <c r="G36" s="128">
        <f t="shared" si="20"/>
        <v>1</v>
      </c>
      <c r="H36" s="128">
        <f t="shared" si="20"/>
        <v>0</v>
      </c>
      <c r="I36" s="128">
        <f t="shared" si="20"/>
        <v>1</v>
      </c>
      <c r="J36" s="128">
        <f t="shared" si="20"/>
        <v>0</v>
      </c>
      <c r="K36" s="128">
        <f t="shared" si="20"/>
        <v>1</v>
      </c>
      <c r="L36" s="128">
        <f t="shared" si="20"/>
        <v>0</v>
      </c>
      <c r="M36" s="164">
        <f t="shared" si="20"/>
        <v>1</v>
      </c>
      <c r="N36" s="163">
        <f>N37-M37</f>
        <v>0</v>
      </c>
      <c r="O36" s="128">
        <f t="shared" si="20"/>
        <v>1</v>
      </c>
      <c r="P36" s="128">
        <f t="shared" si="20"/>
        <v>0</v>
      </c>
      <c r="Q36" s="128">
        <f t="shared" si="20"/>
        <v>1</v>
      </c>
      <c r="R36" s="128">
        <f t="shared" si="20"/>
        <v>0</v>
      </c>
      <c r="S36" s="128">
        <f t="shared" si="20"/>
        <v>1</v>
      </c>
      <c r="T36" s="128">
        <f t="shared" si="20"/>
        <v>0</v>
      </c>
      <c r="U36" s="128">
        <f t="shared" si="20"/>
        <v>1</v>
      </c>
      <c r="V36" s="128">
        <f t="shared" si="20"/>
        <v>0</v>
      </c>
      <c r="W36" s="128">
        <f t="shared" si="20"/>
        <v>1</v>
      </c>
      <c r="X36" s="128">
        <f t="shared" si="20"/>
        <v>0</v>
      </c>
      <c r="Y36" s="164">
        <f t="shared" si="20"/>
        <v>1</v>
      </c>
      <c r="Z36" s="163">
        <f t="shared" si="20"/>
        <v>0</v>
      </c>
      <c r="AA36" s="128">
        <f t="shared" si="20"/>
        <v>1</v>
      </c>
      <c r="AB36" s="128">
        <f t="shared" si="20"/>
        <v>0</v>
      </c>
      <c r="AC36" s="128">
        <f t="shared" si="20"/>
        <v>1</v>
      </c>
      <c r="AD36" s="128">
        <f t="shared" si="20"/>
        <v>0</v>
      </c>
      <c r="AE36" s="128">
        <f t="shared" si="20"/>
        <v>1</v>
      </c>
      <c r="AF36" s="128">
        <f t="shared" si="20"/>
        <v>0</v>
      </c>
      <c r="AG36" s="128">
        <f t="shared" si="20"/>
        <v>1</v>
      </c>
      <c r="AH36" s="128">
        <f t="shared" si="20"/>
        <v>0</v>
      </c>
      <c r="AI36" s="128">
        <f t="shared" si="20"/>
        <v>1</v>
      </c>
      <c r="AJ36" s="128">
        <f t="shared" si="20"/>
        <v>0</v>
      </c>
      <c r="AK36" s="164">
        <f t="shared" si="20"/>
        <v>1</v>
      </c>
      <c r="AL36" s="163">
        <f t="shared" si="20"/>
        <v>0</v>
      </c>
      <c r="AM36" s="128">
        <f t="shared" si="20"/>
        <v>0</v>
      </c>
      <c r="AN36" s="128">
        <f t="shared" si="20"/>
        <v>0</v>
      </c>
      <c r="AO36" s="128">
        <f t="shared" si="20"/>
        <v>0</v>
      </c>
      <c r="AP36" s="128">
        <f t="shared" si="20"/>
        <v>0</v>
      </c>
      <c r="AQ36" s="128">
        <f t="shared" si="20"/>
        <v>0</v>
      </c>
      <c r="AR36" s="128">
        <f t="shared" si="20"/>
        <v>0</v>
      </c>
      <c r="AS36" s="128">
        <f t="shared" si="20"/>
        <v>0</v>
      </c>
      <c r="AT36" s="128">
        <f t="shared" si="20"/>
        <v>0</v>
      </c>
      <c r="AU36" s="128">
        <f t="shared" si="20"/>
        <v>0</v>
      </c>
      <c r="AV36" s="128">
        <f t="shared" si="20"/>
        <v>0</v>
      </c>
      <c r="AW36" s="164">
        <f t="shared" si="20"/>
        <v>0</v>
      </c>
      <c r="AX36" s="163">
        <f t="shared" si="20"/>
        <v>0</v>
      </c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202"/>
      <c r="BJ36" s="215">
        <f t="shared" ref="BJ36" si="21">SUM(C36:M36)</f>
        <v>6</v>
      </c>
      <c r="BK36" s="215">
        <f>SUM(N36:Y36)</f>
        <v>6</v>
      </c>
      <c r="BL36" s="215">
        <f>SUM(Z36:AK36)</f>
        <v>6</v>
      </c>
      <c r="BM36" s="215">
        <f>SUM(AL36:AW36)</f>
        <v>0</v>
      </c>
      <c r="BN36" s="233"/>
    </row>
    <row r="37" spans="1:66" s="110" customFormat="1" ht="31.5" customHeight="1" x14ac:dyDescent="0.2">
      <c r="A37" s="129" t="s">
        <v>112</v>
      </c>
      <c r="B37" s="81" t="s">
        <v>125</v>
      </c>
      <c r="C37" s="165">
        <f>SUM(C38:C55)</f>
        <v>1</v>
      </c>
      <c r="D37" s="80">
        <f t="shared" ref="D37:X37" si="22">SUM(D38:D55)</f>
        <v>1</v>
      </c>
      <c r="E37" s="80">
        <f t="shared" si="22"/>
        <v>2</v>
      </c>
      <c r="F37" s="80">
        <f t="shared" si="22"/>
        <v>2</v>
      </c>
      <c r="G37" s="80">
        <f t="shared" si="22"/>
        <v>3</v>
      </c>
      <c r="H37" s="80">
        <f t="shared" si="22"/>
        <v>3</v>
      </c>
      <c r="I37" s="80">
        <f t="shared" si="22"/>
        <v>4</v>
      </c>
      <c r="J37" s="80">
        <f t="shared" si="22"/>
        <v>4</v>
      </c>
      <c r="K37" s="80">
        <f>SUM(K38:K55)</f>
        <v>5</v>
      </c>
      <c r="L37" s="80">
        <f t="shared" si="22"/>
        <v>5</v>
      </c>
      <c r="M37" s="166">
        <f t="shared" si="22"/>
        <v>6</v>
      </c>
      <c r="N37" s="165">
        <f t="shared" si="22"/>
        <v>6</v>
      </c>
      <c r="O37" s="80">
        <f t="shared" si="22"/>
        <v>7</v>
      </c>
      <c r="P37" s="80">
        <f t="shared" si="22"/>
        <v>7</v>
      </c>
      <c r="Q37" s="80">
        <f t="shared" si="22"/>
        <v>8</v>
      </c>
      <c r="R37" s="80">
        <f t="shared" si="22"/>
        <v>8</v>
      </c>
      <c r="S37" s="80">
        <f t="shared" si="22"/>
        <v>9</v>
      </c>
      <c r="T37" s="80">
        <f t="shared" si="22"/>
        <v>9</v>
      </c>
      <c r="U37" s="80">
        <f t="shared" si="22"/>
        <v>10</v>
      </c>
      <c r="V37" s="80">
        <f t="shared" si="22"/>
        <v>10</v>
      </c>
      <c r="W37" s="80">
        <f t="shared" si="22"/>
        <v>11</v>
      </c>
      <c r="X37" s="80">
        <f t="shared" si="22"/>
        <v>11</v>
      </c>
      <c r="Y37" s="166">
        <f t="shared" ref="Y37" si="23">SUM(Y38:Y55)</f>
        <v>12</v>
      </c>
      <c r="Z37" s="165">
        <f t="shared" ref="Z37" si="24">SUM(Z38:Z55)</f>
        <v>12</v>
      </c>
      <c r="AA37" s="80">
        <f t="shared" ref="AA37" si="25">SUM(AA38:AA55)</f>
        <v>13</v>
      </c>
      <c r="AB37" s="80">
        <f t="shared" ref="AB37" si="26">SUM(AB38:AB55)</f>
        <v>13</v>
      </c>
      <c r="AC37" s="80">
        <f t="shared" ref="AC37" si="27">SUM(AC38:AC55)</f>
        <v>14</v>
      </c>
      <c r="AD37" s="80">
        <f t="shared" ref="AD37" si="28">SUM(AD38:AD55)</f>
        <v>14</v>
      </c>
      <c r="AE37" s="80">
        <f t="shared" ref="AE37" si="29">SUM(AE38:AE55)</f>
        <v>15</v>
      </c>
      <c r="AF37" s="80">
        <f t="shared" ref="AF37" si="30">SUM(AF38:AF55)</f>
        <v>15</v>
      </c>
      <c r="AG37" s="80">
        <f t="shared" ref="AG37" si="31">SUM(AG38:AG55)</f>
        <v>16</v>
      </c>
      <c r="AH37" s="80">
        <f t="shared" ref="AH37" si="32">SUM(AH38:AH55)</f>
        <v>16</v>
      </c>
      <c r="AI37" s="80">
        <f t="shared" ref="AI37" si="33">SUM(AI38:AI55)</f>
        <v>17</v>
      </c>
      <c r="AJ37" s="80">
        <f t="shared" ref="AJ37" si="34">SUM(AJ38:AJ55)</f>
        <v>17</v>
      </c>
      <c r="AK37" s="166">
        <f t="shared" ref="AK37" si="35">SUM(AK38:AK55)</f>
        <v>18</v>
      </c>
      <c r="AL37" s="165">
        <f t="shared" ref="AL37" si="36">SUM(AL38:AL55)</f>
        <v>18</v>
      </c>
      <c r="AM37" s="80">
        <f t="shared" ref="AM37" si="37">SUM(AM38:AM55)</f>
        <v>18</v>
      </c>
      <c r="AN37" s="80">
        <f t="shared" ref="AN37" si="38">SUM(AN38:AN55)</f>
        <v>18</v>
      </c>
      <c r="AO37" s="80">
        <f t="shared" ref="AO37" si="39">SUM(AO38:AO55)</f>
        <v>18</v>
      </c>
      <c r="AP37" s="80">
        <f t="shared" ref="AP37" si="40">SUM(AP38:AP55)</f>
        <v>18</v>
      </c>
      <c r="AQ37" s="80">
        <f t="shared" ref="AQ37" si="41">SUM(AQ38:AQ55)</f>
        <v>18</v>
      </c>
      <c r="AR37" s="80">
        <f t="shared" ref="AR37" si="42">SUM(AR38:AR55)</f>
        <v>18</v>
      </c>
      <c r="AS37" s="80">
        <f t="shared" ref="AS37" si="43">SUM(AS38:AS55)</f>
        <v>18</v>
      </c>
      <c r="AT37" s="80">
        <f t="shared" ref="AT37" si="44">SUM(AT38:AT55)</f>
        <v>18</v>
      </c>
      <c r="AU37" s="80">
        <f t="shared" ref="AU37" si="45">SUM(AU38:AU55)</f>
        <v>18</v>
      </c>
      <c r="AV37" s="80">
        <f t="shared" ref="AV37" si="46">SUM(AV38:AV55)</f>
        <v>18</v>
      </c>
      <c r="AW37" s="166">
        <f t="shared" ref="AW37" si="47">SUM(AW38:AW55)</f>
        <v>18</v>
      </c>
      <c r="AX37" s="165">
        <f t="shared" ref="AX37" si="48">SUM(AX38:AX55)</f>
        <v>18</v>
      </c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203"/>
      <c r="BJ37" s="216">
        <f>M37</f>
        <v>6</v>
      </c>
      <c r="BK37" s="216">
        <f t="shared" ref="BK37:BK55" si="49">Y37</f>
        <v>12</v>
      </c>
      <c r="BL37" s="216">
        <f t="shared" ref="BL37:BL55" si="50">AK37</f>
        <v>18</v>
      </c>
      <c r="BM37" s="216">
        <f t="shared" ref="BM37:BM55" si="51">AW37</f>
        <v>18</v>
      </c>
      <c r="BN37" s="233"/>
    </row>
    <row r="38" spans="1:66" s="88" customFormat="1" ht="15.75" outlineLevel="1" x14ac:dyDescent="0.25">
      <c r="A38" s="130" t="s">
        <v>111</v>
      </c>
      <c r="B38" s="90">
        <v>1</v>
      </c>
      <c r="C38" s="167">
        <v>1</v>
      </c>
      <c r="D38" s="91">
        <f>C38</f>
        <v>1</v>
      </c>
      <c r="E38" s="91">
        <f t="shared" ref="E38:AL55" si="52">D38</f>
        <v>1</v>
      </c>
      <c r="F38" s="91">
        <f t="shared" si="52"/>
        <v>1</v>
      </c>
      <c r="G38" s="91">
        <f t="shared" si="52"/>
        <v>1</v>
      </c>
      <c r="H38" s="91">
        <f t="shared" si="52"/>
        <v>1</v>
      </c>
      <c r="I38" s="91">
        <f t="shared" si="52"/>
        <v>1</v>
      </c>
      <c r="J38" s="91">
        <f t="shared" si="52"/>
        <v>1</v>
      </c>
      <c r="K38" s="91">
        <f t="shared" si="52"/>
        <v>1</v>
      </c>
      <c r="L38" s="91">
        <f t="shared" si="52"/>
        <v>1</v>
      </c>
      <c r="M38" s="168">
        <f t="shared" si="52"/>
        <v>1</v>
      </c>
      <c r="N38" s="167">
        <f t="shared" ref="N38:N43" si="53">M38</f>
        <v>1</v>
      </c>
      <c r="O38" s="91">
        <f t="shared" si="52"/>
        <v>1</v>
      </c>
      <c r="P38" s="91">
        <f t="shared" si="52"/>
        <v>1</v>
      </c>
      <c r="Q38" s="91">
        <f t="shared" si="52"/>
        <v>1</v>
      </c>
      <c r="R38" s="91">
        <f t="shared" si="52"/>
        <v>1</v>
      </c>
      <c r="S38" s="91">
        <f t="shared" si="52"/>
        <v>1</v>
      </c>
      <c r="T38" s="91">
        <f t="shared" si="52"/>
        <v>1</v>
      </c>
      <c r="U38" s="91">
        <f t="shared" si="52"/>
        <v>1</v>
      </c>
      <c r="V38" s="91">
        <f t="shared" si="52"/>
        <v>1</v>
      </c>
      <c r="W38" s="91">
        <f t="shared" si="52"/>
        <v>1</v>
      </c>
      <c r="X38" s="91">
        <f t="shared" si="52"/>
        <v>1</v>
      </c>
      <c r="Y38" s="168">
        <f t="shared" ref="Y38:AF38" si="54">X38</f>
        <v>1</v>
      </c>
      <c r="Z38" s="167">
        <f t="shared" si="54"/>
        <v>1</v>
      </c>
      <c r="AA38" s="91">
        <f t="shared" si="54"/>
        <v>1</v>
      </c>
      <c r="AB38" s="91">
        <f t="shared" si="54"/>
        <v>1</v>
      </c>
      <c r="AC38" s="91">
        <f t="shared" si="54"/>
        <v>1</v>
      </c>
      <c r="AD38" s="91">
        <f t="shared" si="54"/>
        <v>1</v>
      </c>
      <c r="AE38" s="91">
        <f t="shared" si="54"/>
        <v>1</v>
      </c>
      <c r="AF38" s="91">
        <f t="shared" si="54"/>
        <v>1</v>
      </c>
      <c r="AG38" s="91">
        <f t="shared" ref="AG38:AX38" si="55">AF38</f>
        <v>1</v>
      </c>
      <c r="AH38" s="91">
        <f t="shared" si="55"/>
        <v>1</v>
      </c>
      <c r="AI38" s="91">
        <f t="shared" si="55"/>
        <v>1</v>
      </c>
      <c r="AJ38" s="91">
        <f t="shared" si="55"/>
        <v>1</v>
      </c>
      <c r="AK38" s="168">
        <f t="shared" si="55"/>
        <v>1</v>
      </c>
      <c r="AL38" s="167">
        <f t="shared" si="55"/>
        <v>1</v>
      </c>
      <c r="AM38" s="91">
        <f t="shared" si="55"/>
        <v>1</v>
      </c>
      <c r="AN38" s="91">
        <f t="shared" si="55"/>
        <v>1</v>
      </c>
      <c r="AO38" s="91">
        <f t="shared" si="55"/>
        <v>1</v>
      </c>
      <c r="AP38" s="91">
        <f t="shared" si="55"/>
        <v>1</v>
      </c>
      <c r="AQ38" s="91">
        <f t="shared" si="55"/>
        <v>1</v>
      </c>
      <c r="AR38" s="91">
        <f t="shared" si="55"/>
        <v>1</v>
      </c>
      <c r="AS38" s="91">
        <f t="shared" si="55"/>
        <v>1</v>
      </c>
      <c r="AT38" s="91">
        <f t="shared" si="55"/>
        <v>1</v>
      </c>
      <c r="AU38" s="91">
        <f t="shared" si="55"/>
        <v>1</v>
      </c>
      <c r="AV38" s="91">
        <f t="shared" si="55"/>
        <v>1</v>
      </c>
      <c r="AW38" s="168">
        <f t="shared" si="55"/>
        <v>1</v>
      </c>
      <c r="AX38" s="167">
        <f t="shared" si="55"/>
        <v>1</v>
      </c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204"/>
      <c r="BJ38" s="221">
        <f t="shared" ref="BJ38:BJ55" si="56">M38</f>
        <v>1</v>
      </c>
      <c r="BK38" s="221">
        <f t="shared" si="49"/>
        <v>1</v>
      </c>
      <c r="BL38" s="221">
        <f t="shared" si="50"/>
        <v>1</v>
      </c>
      <c r="BM38" s="221">
        <f t="shared" si="51"/>
        <v>1</v>
      </c>
      <c r="BN38" s="220"/>
    </row>
    <row r="39" spans="1:66" s="88" customFormat="1" ht="15.75" outlineLevel="1" x14ac:dyDescent="0.25">
      <c r="A39" s="130" t="s">
        <v>111</v>
      </c>
      <c r="B39" s="90">
        <v>2</v>
      </c>
      <c r="C39" s="167"/>
      <c r="D39" s="91"/>
      <c r="E39" s="91">
        <v>1</v>
      </c>
      <c r="F39" s="91">
        <f t="shared" si="52"/>
        <v>1</v>
      </c>
      <c r="G39" s="91">
        <f t="shared" si="52"/>
        <v>1</v>
      </c>
      <c r="H39" s="91">
        <f t="shared" si="52"/>
        <v>1</v>
      </c>
      <c r="I39" s="91">
        <f t="shared" si="52"/>
        <v>1</v>
      </c>
      <c r="J39" s="91">
        <f t="shared" si="52"/>
        <v>1</v>
      </c>
      <c r="K39" s="91">
        <f t="shared" si="52"/>
        <v>1</v>
      </c>
      <c r="L39" s="91">
        <f t="shared" si="52"/>
        <v>1</v>
      </c>
      <c r="M39" s="168">
        <f t="shared" si="52"/>
        <v>1</v>
      </c>
      <c r="N39" s="167">
        <f t="shared" si="53"/>
        <v>1</v>
      </c>
      <c r="O39" s="91">
        <f t="shared" si="52"/>
        <v>1</v>
      </c>
      <c r="P39" s="91">
        <f t="shared" si="52"/>
        <v>1</v>
      </c>
      <c r="Q39" s="91">
        <f t="shared" si="52"/>
        <v>1</v>
      </c>
      <c r="R39" s="91">
        <f t="shared" si="52"/>
        <v>1</v>
      </c>
      <c r="S39" s="91">
        <f t="shared" si="52"/>
        <v>1</v>
      </c>
      <c r="T39" s="91">
        <f t="shared" si="52"/>
        <v>1</v>
      </c>
      <c r="U39" s="91">
        <f t="shared" si="52"/>
        <v>1</v>
      </c>
      <c r="V39" s="91">
        <f t="shared" si="52"/>
        <v>1</v>
      </c>
      <c r="W39" s="91">
        <f t="shared" si="52"/>
        <v>1</v>
      </c>
      <c r="X39" s="91">
        <f t="shared" si="52"/>
        <v>1</v>
      </c>
      <c r="Y39" s="168">
        <f t="shared" ref="Y39:AF39" si="57">X39</f>
        <v>1</v>
      </c>
      <c r="Z39" s="167">
        <f t="shared" si="57"/>
        <v>1</v>
      </c>
      <c r="AA39" s="91">
        <f t="shared" si="57"/>
        <v>1</v>
      </c>
      <c r="AB39" s="91">
        <f t="shared" si="57"/>
        <v>1</v>
      </c>
      <c r="AC39" s="91">
        <f t="shared" si="57"/>
        <v>1</v>
      </c>
      <c r="AD39" s="91">
        <f t="shared" si="57"/>
        <v>1</v>
      </c>
      <c r="AE39" s="91">
        <f t="shared" si="57"/>
        <v>1</v>
      </c>
      <c r="AF39" s="91">
        <f t="shared" si="57"/>
        <v>1</v>
      </c>
      <c r="AG39" s="91">
        <f t="shared" ref="AG39:AX39" si="58">AF39</f>
        <v>1</v>
      </c>
      <c r="AH39" s="91">
        <f t="shared" si="58"/>
        <v>1</v>
      </c>
      <c r="AI39" s="91">
        <f t="shared" si="58"/>
        <v>1</v>
      </c>
      <c r="AJ39" s="91">
        <f t="shared" si="58"/>
        <v>1</v>
      </c>
      <c r="AK39" s="168">
        <f t="shared" si="58"/>
        <v>1</v>
      </c>
      <c r="AL39" s="167">
        <f t="shared" si="58"/>
        <v>1</v>
      </c>
      <c r="AM39" s="91">
        <f t="shared" si="58"/>
        <v>1</v>
      </c>
      <c r="AN39" s="91">
        <f t="shared" si="58"/>
        <v>1</v>
      </c>
      <c r="AO39" s="91">
        <f t="shared" si="58"/>
        <v>1</v>
      </c>
      <c r="AP39" s="91">
        <f t="shared" si="58"/>
        <v>1</v>
      </c>
      <c r="AQ39" s="91">
        <f t="shared" si="58"/>
        <v>1</v>
      </c>
      <c r="AR39" s="91">
        <f t="shared" si="58"/>
        <v>1</v>
      </c>
      <c r="AS39" s="91">
        <f t="shared" si="58"/>
        <v>1</v>
      </c>
      <c r="AT39" s="91">
        <f t="shared" si="58"/>
        <v>1</v>
      </c>
      <c r="AU39" s="91">
        <f t="shared" si="58"/>
        <v>1</v>
      </c>
      <c r="AV39" s="91">
        <f t="shared" si="58"/>
        <v>1</v>
      </c>
      <c r="AW39" s="168">
        <f t="shared" si="58"/>
        <v>1</v>
      </c>
      <c r="AX39" s="167">
        <f t="shared" si="58"/>
        <v>1</v>
      </c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204"/>
      <c r="BJ39" s="221">
        <f t="shared" si="56"/>
        <v>1</v>
      </c>
      <c r="BK39" s="221">
        <f t="shared" si="49"/>
        <v>1</v>
      </c>
      <c r="BL39" s="221">
        <f t="shared" si="50"/>
        <v>1</v>
      </c>
      <c r="BM39" s="221">
        <f t="shared" si="51"/>
        <v>1</v>
      </c>
      <c r="BN39" s="220"/>
    </row>
    <row r="40" spans="1:66" s="88" customFormat="1" ht="15.75" outlineLevel="1" x14ac:dyDescent="0.25">
      <c r="A40" s="130" t="s">
        <v>111</v>
      </c>
      <c r="B40" s="90">
        <v>3</v>
      </c>
      <c r="C40" s="167"/>
      <c r="D40" s="91"/>
      <c r="E40" s="91"/>
      <c r="F40" s="91"/>
      <c r="G40" s="91">
        <v>1</v>
      </c>
      <c r="H40" s="91">
        <f t="shared" si="52"/>
        <v>1</v>
      </c>
      <c r="I40" s="91">
        <f t="shared" si="52"/>
        <v>1</v>
      </c>
      <c r="J40" s="91">
        <f t="shared" si="52"/>
        <v>1</v>
      </c>
      <c r="K40" s="91">
        <f t="shared" si="52"/>
        <v>1</v>
      </c>
      <c r="L40" s="91">
        <f t="shared" si="52"/>
        <v>1</v>
      </c>
      <c r="M40" s="168">
        <f t="shared" si="52"/>
        <v>1</v>
      </c>
      <c r="N40" s="167">
        <f t="shared" si="53"/>
        <v>1</v>
      </c>
      <c r="O40" s="91">
        <f t="shared" si="52"/>
        <v>1</v>
      </c>
      <c r="P40" s="91">
        <f t="shared" si="52"/>
        <v>1</v>
      </c>
      <c r="Q40" s="91">
        <f t="shared" si="52"/>
        <v>1</v>
      </c>
      <c r="R40" s="91">
        <f t="shared" si="52"/>
        <v>1</v>
      </c>
      <c r="S40" s="91">
        <f t="shared" si="52"/>
        <v>1</v>
      </c>
      <c r="T40" s="91">
        <f t="shared" si="52"/>
        <v>1</v>
      </c>
      <c r="U40" s="91">
        <f t="shared" si="52"/>
        <v>1</v>
      </c>
      <c r="V40" s="91">
        <f t="shared" si="52"/>
        <v>1</v>
      </c>
      <c r="W40" s="91">
        <f t="shared" si="52"/>
        <v>1</v>
      </c>
      <c r="X40" s="91">
        <f t="shared" si="52"/>
        <v>1</v>
      </c>
      <c r="Y40" s="168">
        <f t="shared" ref="Y40:AF40" si="59">X40</f>
        <v>1</v>
      </c>
      <c r="Z40" s="167">
        <f t="shared" si="59"/>
        <v>1</v>
      </c>
      <c r="AA40" s="91">
        <f t="shared" si="59"/>
        <v>1</v>
      </c>
      <c r="AB40" s="91">
        <f t="shared" si="59"/>
        <v>1</v>
      </c>
      <c r="AC40" s="91">
        <f t="shared" si="59"/>
        <v>1</v>
      </c>
      <c r="AD40" s="91">
        <f t="shared" si="59"/>
        <v>1</v>
      </c>
      <c r="AE40" s="91">
        <f t="shared" si="59"/>
        <v>1</v>
      </c>
      <c r="AF40" s="91">
        <f t="shared" si="59"/>
        <v>1</v>
      </c>
      <c r="AG40" s="91">
        <f t="shared" ref="AG40:AX40" si="60">AF40</f>
        <v>1</v>
      </c>
      <c r="AH40" s="91">
        <f t="shared" si="60"/>
        <v>1</v>
      </c>
      <c r="AI40" s="91">
        <f t="shared" si="60"/>
        <v>1</v>
      </c>
      <c r="AJ40" s="91">
        <f t="shared" si="60"/>
        <v>1</v>
      </c>
      <c r="AK40" s="168">
        <f t="shared" si="60"/>
        <v>1</v>
      </c>
      <c r="AL40" s="167">
        <f t="shared" si="60"/>
        <v>1</v>
      </c>
      <c r="AM40" s="91">
        <f t="shared" si="60"/>
        <v>1</v>
      </c>
      <c r="AN40" s="91">
        <f t="shared" si="60"/>
        <v>1</v>
      </c>
      <c r="AO40" s="91">
        <f t="shared" si="60"/>
        <v>1</v>
      </c>
      <c r="AP40" s="91">
        <f t="shared" si="60"/>
        <v>1</v>
      </c>
      <c r="AQ40" s="91">
        <f t="shared" si="60"/>
        <v>1</v>
      </c>
      <c r="AR40" s="91">
        <f t="shared" si="60"/>
        <v>1</v>
      </c>
      <c r="AS40" s="91">
        <f t="shared" si="60"/>
        <v>1</v>
      </c>
      <c r="AT40" s="91">
        <f t="shared" si="60"/>
        <v>1</v>
      </c>
      <c r="AU40" s="91">
        <f t="shared" si="60"/>
        <v>1</v>
      </c>
      <c r="AV40" s="91">
        <f t="shared" si="60"/>
        <v>1</v>
      </c>
      <c r="AW40" s="168">
        <f t="shared" si="60"/>
        <v>1</v>
      </c>
      <c r="AX40" s="167">
        <f t="shared" si="60"/>
        <v>1</v>
      </c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204"/>
      <c r="BJ40" s="221">
        <f t="shared" si="56"/>
        <v>1</v>
      </c>
      <c r="BK40" s="221">
        <f t="shared" si="49"/>
        <v>1</v>
      </c>
      <c r="BL40" s="221">
        <f t="shared" si="50"/>
        <v>1</v>
      </c>
      <c r="BM40" s="221">
        <f t="shared" si="51"/>
        <v>1</v>
      </c>
      <c r="BN40" s="220"/>
    </row>
    <row r="41" spans="1:66" s="88" customFormat="1" ht="15.75" outlineLevel="1" x14ac:dyDescent="0.25">
      <c r="A41" s="130" t="s">
        <v>111</v>
      </c>
      <c r="B41" s="90">
        <v>4</v>
      </c>
      <c r="C41" s="167"/>
      <c r="D41" s="91"/>
      <c r="E41" s="91"/>
      <c r="F41" s="91"/>
      <c r="G41" s="91"/>
      <c r="H41" s="91"/>
      <c r="I41" s="91">
        <v>1</v>
      </c>
      <c r="J41" s="91">
        <f t="shared" si="52"/>
        <v>1</v>
      </c>
      <c r="K41" s="91">
        <f t="shared" si="52"/>
        <v>1</v>
      </c>
      <c r="L41" s="91">
        <f t="shared" si="52"/>
        <v>1</v>
      </c>
      <c r="M41" s="168">
        <f t="shared" si="52"/>
        <v>1</v>
      </c>
      <c r="N41" s="167">
        <f t="shared" si="53"/>
        <v>1</v>
      </c>
      <c r="O41" s="91">
        <f t="shared" si="52"/>
        <v>1</v>
      </c>
      <c r="P41" s="91">
        <f t="shared" si="52"/>
        <v>1</v>
      </c>
      <c r="Q41" s="91">
        <f t="shared" si="52"/>
        <v>1</v>
      </c>
      <c r="R41" s="91">
        <f t="shared" si="52"/>
        <v>1</v>
      </c>
      <c r="S41" s="91">
        <f t="shared" si="52"/>
        <v>1</v>
      </c>
      <c r="T41" s="91">
        <f t="shared" si="52"/>
        <v>1</v>
      </c>
      <c r="U41" s="91">
        <f t="shared" si="52"/>
        <v>1</v>
      </c>
      <c r="V41" s="91">
        <f t="shared" si="52"/>
        <v>1</v>
      </c>
      <c r="W41" s="91">
        <f t="shared" si="52"/>
        <v>1</v>
      </c>
      <c r="X41" s="91">
        <f t="shared" si="52"/>
        <v>1</v>
      </c>
      <c r="Y41" s="168">
        <f t="shared" ref="Y41:AF41" si="61">X41</f>
        <v>1</v>
      </c>
      <c r="Z41" s="167">
        <f t="shared" si="61"/>
        <v>1</v>
      </c>
      <c r="AA41" s="91">
        <f t="shared" si="61"/>
        <v>1</v>
      </c>
      <c r="AB41" s="91">
        <f t="shared" si="61"/>
        <v>1</v>
      </c>
      <c r="AC41" s="91">
        <f t="shared" si="61"/>
        <v>1</v>
      </c>
      <c r="AD41" s="91">
        <f t="shared" si="61"/>
        <v>1</v>
      </c>
      <c r="AE41" s="91">
        <f t="shared" si="61"/>
        <v>1</v>
      </c>
      <c r="AF41" s="91">
        <f t="shared" si="61"/>
        <v>1</v>
      </c>
      <c r="AG41" s="91">
        <f t="shared" ref="AG41:AX41" si="62">AF41</f>
        <v>1</v>
      </c>
      <c r="AH41" s="91">
        <f t="shared" si="62"/>
        <v>1</v>
      </c>
      <c r="AI41" s="91">
        <f t="shared" si="62"/>
        <v>1</v>
      </c>
      <c r="AJ41" s="91">
        <f t="shared" si="62"/>
        <v>1</v>
      </c>
      <c r="AK41" s="168">
        <f t="shared" si="62"/>
        <v>1</v>
      </c>
      <c r="AL41" s="167">
        <f t="shared" si="62"/>
        <v>1</v>
      </c>
      <c r="AM41" s="91">
        <f t="shared" si="62"/>
        <v>1</v>
      </c>
      <c r="AN41" s="91">
        <f t="shared" si="62"/>
        <v>1</v>
      </c>
      <c r="AO41" s="91">
        <f t="shared" si="62"/>
        <v>1</v>
      </c>
      <c r="AP41" s="91">
        <f t="shared" si="62"/>
        <v>1</v>
      </c>
      <c r="AQ41" s="91">
        <f t="shared" si="62"/>
        <v>1</v>
      </c>
      <c r="AR41" s="91">
        <f t="shared" si="62"/>
        <v>1</v>
      </c>
      <c r="AS41" s="91">
        <f t="shared" si="62"/>
        <v>1</v>
      </c>
      <c r="AT41" s="91">
        <f t="shared" si="62"/>
        <v>1</v>
      </c>
      <c r="AU41" s="91">
        <f t="shared" si="62"/>
        <v>1</v>
      </c>
      <c r="AV41" s="91">
        <f t="shared" si="62"/>
        <v>1</v>
      </c>
      <c r="AW41" s="168">
        <f t="shared" si="62"/>
        <v>1</v>
      </c>
      <c r="AX41" s="167">
        <f t="shared" si="62"/>
        <v>1</v>
      </c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204"/>
      <c r="BJ41" s="221">
        <f t="shared" si="56"/>
        <v>1</v>
      </c>
      <c r="BK41" s="221">
        <f t="shared" si="49"/>
        <v>1</v>
      </c>
      <c r="BL41" s="221">
        <f t="shared" si="50"/>
        <v>1</v>
      </c>
      <c r="BM41" s="221">
        <f t="shared" si="51"/>
        <v>1</v>
      </c>
      <c r="BN41" s="220"/>
    </row>
    <row r="42" spans="1:66" s="88" customFormat="1" ht="15.75" outlineLevel="1" x14ac:dyDescent="0.25">
      <c r="A42" s="130" t="s">
        <v>111</v>
      </c>
      <c r="B42" s="90">
        <v>5</v>
      </c>
      <c r="C42" s="167"/>
      <c r="D42" s="91"/>
      <c r="E42" s="91"/>
      <c r="F42" s="91"/>
      <c r="G42" s="91"/>
      <c r="H42" s="91"/>
      <c r="I42" s="91"/>
      <c r="J42" s="91"/>
      <c r="K42" s="91">
        <v>1</v>
      </c>
      <c r="L42" s="91">
        <f t="shared" si="52"/>
        <v>1</v>
      </c>
      <c r="M42" s="168">
        <f t="shared" si="52"/>
        <v>1</v>
      </c>
      <c r="N42" s="167">
        <f t="shared" si="53"/>
        <v>1</v>
      </c>
      <c r="O42" s="91">
        <f t="shared" si="52"/>
        <v>1</v>
      </c>
      <c r="P42" s="91">
        <f t="shared" si="52"/>
        <v>1</v>
      </c>
      <c r="Q42" s="91">
        <f t="shared" si="52"/>
        <v>1</v>
      </c>
      <c r="R42" s="91">
        <f t="shared" si="52"/>
        <v>1</v>
      </c>
      <c r="S42" s="91">
        <f t="shared" si="52"/>
        <v>1</v>
      </c>
      <c r="T42" s="91">
        <f t="shared" si="52"/>
        <v>1</v>
      </c>
      <c r="U42" s="91">
        <f t="shared" si="52"/>
        <v>1</v>
      </c>
      <c r="V42" s="91">
        <f t="shared" si="52"/>
        <v>1</v>
      </c>
      <c r="W42" s="91">
        <f t="shared" si="52"/>
        <v>1</v>
      </c>
      <c r="X42" s="91">
        <f t="shared" si="52"/>
        <v>1</v>
      </c>
      <c r="Y42" s="168">
        <f t="shared" ref="Y42:AF42" si="63">X42</f>
        <v>1</v>
      </c>
      <c r="Z42" s="167">
        <f t="shared" si="63"/>
        <v>1</v>
      </c>
      <c r="AA42" s="91">
        <f t="shared" si="63"/>
        <v>1</v>
      </c>
      <c r="AB42" s="91">
        <f t="shared" si="63"/>
        <v>1</v>
      </c>
      <c r="AC42" s="91">
        <f t="shared" si="63"/>
        <v>1</v>
      </c>
      <c r="AD42" s="91">
        <f t="shared" si="63"/>
        <v>1</v>
      </c>
      <c r="AE42" s="91">
        <f t="shared" si="63"/>
        <v>1</v>
      </c>
      <c r="AF42" s="91">
        <f t="shared" si="63"/>
        <v>1</v>
      </c>
      <c r="AG42" s="91">
        <f t="shared" ref="AG42:AX42" si="64">AF42</f>
        <v>1</v>
      </c>
      <c r="AH42" s="91">
        <f t="shared" si="64"/>
        <v>1</v>
      </c>
      <c r="AI42" s="91">
        <f t="shared" si="64"/>
        <v>1</v>
      </c>
      <c r="AJ42" s="91">
        <f t="shared" si="64"/>
        <v>1</v>
      </c>
      <c r="AK42" s="168">
        <f t="shared" si="64"/>
        <v>1</v>
      </c>
      <c r="AL42" s="167">
        <f t="shared" si="64"/>
        <v>1</v>
      </c>
      <c r="AM42" s="91">
        <f t="shared" si="64"/>
        <v>1</v>
      </c>
      <c r="AN42" s="91">
        <f t="shared" si="64"/>
        <v>1</v>
      </c>
      <c r="AO42" s="91">
        <f t="shared" si="64"/>
        <v>1</v>
      </c>
      <c r="AP42" s="91">
        <f t="shared" si="64"/>
        <v>1</v>
      </c>
      <c r="AQ42" s="91">
        <f t="shared" si="64"/>
        <v>1</v>
      </c>
      <c r="AR42" s="91">
        <f t="shared" si="64"/>
        <v>1</v>
      </c>
      <c r="AS42" s="91">
        <f t="shared" si="64"/>
        <v>1</v>
      </c>
      <c r="AT42" s="91">
        <f t="shared" si="64"/>
        <v>1</v>
      </c>
      <c r="AU42" s="91">
        <f t="shared" si="64"/>
        <v>1</v>
      </c>
      <c r="AV42" s="91">
        <f t="shared" si="64"/>
        <v>1</v>
      </c>
      <c r="AW42" s="168">
        <f t="shared" si="64"/>
        <v>1</v>
      </c>
      <c r="AX42" s="167">
        <f t="shared" si="64"/>
        <v>1</v>
      </c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204"/>
      <c r="BJ42" s="221">
        <f t="shared" si="56"/>
        <v>1</v>
      </c>
      <c r="BK42" s="221">
        <f t="shared" si="49"/>
        <v>1</v>
      </c>
      <c r="BL42" s="221">
        <f t="shared" si="50"/>
        <v>1</v>
      </c>
      <c r="BM42" s="221">
        <f t="shared" si="51"/>
        <v>1</v>
      </c>
      <c r="BN42" s="220"/>
    </row>
    <row r="43" spans="1:66" s="88" customFormat="1" ht="15.75" outlineLevel="1" x14ac:dyDescent="0.25">
      <c r="A43" s="130" t="s">
        <v>111</v>
      </c>
      <c r="B43" s="90">
        <v>6</v>
      </c>
      <c r="C43" s="167"/>
      <c r="D43" s="91"/>
      <c r="E43" s="91"/>
      <c r="F43" s="91"/>
      <c r="G43" s="91"/>
      <c r="H43" s="91"/>
      <c r="I43" s="91"/>
      <c r="J43" s="91"/>
      <c r="K43" s="91"/>
      <c r="L43" s="91"/>
      <c r="M43" s="168">
        <v>1</v>
      </c>
      <c r="N43" s="167">
        <f t="shared" si="53"/>
        <v>1</v>
      </c>
      <c r="O43" s="91">
        <f t="shared" si="52"/>
        <v>1</v>
      </c>
      <c r="P43" s="91">
        <f t="shared" si="52"/>
        <v>1</v>
      </c>
      <c r="Q43" s="91">
        <f t="shared" si="52"/>
        <v>1</v>
      </c>
      <c r="R43" s="91">
        <f t="shared" si="52"/>
        <v>1</v>
      </c>
      <c r="S43" s="91">
        <f t="shared" si="52"/>
        <v>1</v>
      </c>
      <c r="T43" s="91">
        <f t="shared" si="52"/>
        <v>1</v>
      </c>
      <c r="U43" s="91">
        <f t="shared" si="52"/>
        <v>1</v>
      </c>
      <c r="V43" s="91">
        <f t="shared" si="52"/>
        <v>1</v>
      </c>
      <c r="W43" s="91">
        <f t="shared" si="52"/>
        <v>1</v>
      </c>
      <c r="X43" s="91">
        <f t="shared" si="52"/>
        <v>1</v>
      </c>
      <c r="Y43" s="168">
        <f t="shared" ref="Y43:AF43" si="65">X43</f>
        <v>1</v>
      </c>
      <c r="Z43" s="167">
        <f t="shared" si="65"/>
        <v>1</v>
      </c>
      <c r="AA43" s="91">
        <f t="shared" si="65"/>
        <v>1</v>
      </c>
      <c r="AB43" s="91">
        <f t="shared" si="65"/>
        <v>1</v>
      </c>
      <c r="AC43" s="91">
        <f t="shared" si="65"/>
        <v>1</v>
      </c>
      <c r="AD43" s="91">
        <f t="shared" si="65"/>
        <v>1</v>
      </c>
      <c r="AE43" s="91">
        <f t="shared" si="65"/>
        <v>1</v>
      </c>
      <c r="AF43" s="91">
        <f t="shared" si="65"/>
        <v>1</v>
      </c>
      <c r="AG43" s="91">
        <f t="shared" ref="AG43:AX43" si="66">AF43</f>
        <v>1</v>
      </c>
      <c r="AH43" s="91">
        <f t="shared" si="66"/>
        <v>1</v>
      </c>
      <c r="AI43" s="91">
        <f t="shared" si="66"/>
        <v>1</v>
      </c>
      <c r="AJ43" s="91">
        <f t="shared" si="66"/>
        <v>1</v>
      </c>
      <c r="AK43" s="168">
        <f t="shared" si="66"/>
        <v>1</v>
      </c>
      <c r="AL43" s="167">
        <f t="shared" si="66"/>
        <v>1</v>
      </c>
      <c r="AM43" s="91">
        <f t="shared" si="66"/>
        <v>1</v>
      </c>
      <c r="AN43" s="91">
        <f t="shared" si="66"/>
        <v>1</v>
      </c>
      <c r="AO43" s="91">
        <f t="shared" si="66"/>
        <v>1</v>
      </c>
      <c r="AP43" s="91">
        <f t="shared" si="66"/>
        <v>1</v>
      </c>
      <c r="AQ43" s="91">
        <f t="shared" si="66"/>
        <v>1</v>
      </c>
      <c r="AR43" s="91">
        <f t="shared" si="66"/>
        <v>1</v>
      </c>
      <c r="AS43" s="91">
        <f t="shared" si="66"/>
        <v>1</v>
      </c>
      <c r="AT43" s="91">
        <f t="shared" si="66"/>
        <v>1</v>
      </c>
      <c r="AU43" s="91">
        <f t="shared" si="66"/>
        <v>1</v>
      </c>
      <c r="AV43" s="91">
        <f t="shared" si="66"/>
        <v>1</v>
      </c>
      <c r="AW43" s="168">
        <f t="shared" si="66"/>
        <v>1</v>
      </c>
      <c r="AX43" s="167">
        <f t="shared" si="66"/>
        <v>1</v>
      </c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204"/>
      <c r="BJ43" s="221">
        <f t="shared" si="56"/>
        <v>1</v>
      </c>
      <c r="BK43" s="221">
        <f t="shared" si="49"/>
        <v>1</v>
      </c>
      <c r="BL43" s="221">
        <f t="shared" si="50"/>
        <v>1</v>
      </c>
      <c r="BM43" s="221">
        <f t="shared" si="51"/>
        <v>1</v>
      </c>
      <c r="BN43" s="220"/>
    </row>
    <row r="44" spans="1:66" s="88" customFormat="1" ht="15.75" outlineLevel="1" x14ac:dyDescent="0.25">
      <c r="A44" s="130" t="s">
        <v>111</v>
      </c>
      <c r="B44" s="90">
        <v>7</v>
      </c>
      <c r="C44" s="167"/>
      <c r="D44" s="91"/>
      <c r="E44" s="91"/>
      <c r="F44" s="91"/>
      <c r="G44" s="91"/>
      <c r="H44" s="91"/>
      <c r="I44" s="91"/>
      <c r="J44" s="91"/>
      <c r="K44" s="91"/>
      <c r="L44" s="91"/>
      <c r="M44" s="168"/>
      <c r="N44" s="167"/>
      <c r="O44" s="91">
        <v>1</v>
      </c>
      <c r="P44" s="91">
        <f t="shared" si="52"/>
        <v>1</v>
      </c>
      <c r="Q44" s="91">
        <f t="shared" si="52"/>
        <v>1</v>
      </c>
      <c r="R44" s="91">
        <f t="shared" si="52"/>
        <v>1</v>
      </c>
      <c r="S44" s="91">
        <f t="shared" si="52"/>
        <v>1</v>
      </c>
      <c r="T44" s="91">
        <f t="shared" si="52"/>
        <v>1</v>
      </c>
      <c r="U44" s="91">
        <f t="shared" si="52"/>
        <v>1</v>
      </c>
      <c r="V44" s="91">
        <f t="shared" si="52"/>
        <v>1</v>
      </c>
      <c r="W44" s="91">
        <f t="shared" si="52"/>
        <v>1</v>
      </c>
      <c r="X44" s="91">
        <f t="shared" si="52"/>
        <v>1</v>
      </c>
      <c r="Y44" s="168">
        <f t="shared" ref="Y44:AF44" si="67">X44</f>
        <v>1</v>
      </c>
      <c r="Z44" s="167">
        <f t="shared" si="67"/>
        <v>1</v>
      </c>
      <c r="AA44" s="91">
        <f t="shared" si="67"/>
        <v>1</v>
      </c>
      <c r="AB44" s="91">
        <f t="shared" si="67"/>
        <v>1</v>
      </c>
      <c r="AC44" s="91">
        <f t="shared" si="67"/>
        <v>1</v>
      </c>
      <c r="AD44" s="91">
        <f t="shared" si="67"/>
        <v>1</v>
      </c>
      <c r="AE44" s="91">
        <f t="shared" si="67"/>
        <v>1</v>
      </c>
      <c r="AF44" s="91">
        <f t="shared" si="67"/>
        <v>1</v>
      </c>
      <c r="AG44" s="91">
        <f t="shared" ref="AG44:AX44" si="68">AF44</f>
        <v>1</v>
      </c>
      <c r="AH44" s="91">
        <f t="shared" si="68"/>
        <v>1</v>
      </c>
      <c r="AI44" s="91">
        <f t="shared" si="68"/>
        <v>1</v>
      </c>
      <c r="AJ44" s="91">
        <f t="shared" si="68"/>
        <v>1</v>
      </c>
      <c r="AK44" s="168">
        <f t="shared" si="68"/>
        <v>1</v>
      </c>
      <c r="AL44" s="167">
        <f t="shared" si="68"/>
        <v>1</v>
      </c>
      <c r="AM44" s="91">
        <f t="shared" si="68"/>
        <v>1</v>
      </c>
      <c r="AN44" s="91">
        <f t="shared" si="68"/>
        <v>1</v>
      </c>
      <c r="AO44" s="91">
        <f t="shared" si="68"/>
        <v>1</v>
      </c>
      <c r="AP44" s="91">
        <f t="shared" si="68"/>
        <v>1</v>
      </c>
      <c r="AQ44" s="91">
        <f t="shared" si="68"/>
        <v>1</v>
      </c>
      <c r="AR44" s="91">
        <f t="shared" si="68"/>
        <v>1</v>
      </c>
      <c r="AS44" s="91">
        <f t="shared" si="68"/>
        <v>1</v>
      </c>
      <c r="AT44" s="91">
        <f t="shared" si="68"/>
        <v>1</v>
      </c>
      <c r="AU44" s="91">
        <f t="shared" si="68"/>
        <v>1</v>
      </c>
      <c r="AV44" s="91">
        <f t="shared" si="68"/>
        <v>1</v>
      </c>
      <c r="AW44" s="168">
        <f t="shared" si="68"/>
        <v>1</v>
      </c>
      <c r="AX44" s="167">
        <f t="shared" si="68"/>
        <v>1</v>
      </c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204"/>
      <c r="BJ44" s="221">
        <f t="shared" si="56"/>
        <v>0</v>
      </c>
      <c r="BK44" s="221">
        <f t="shared" si="49"/>
        <v>1</v>
      </c>
      <c r="BL44" s="221">
        <f t="shared" si="50"/>
        <v>1</v>
      </c>
      <c r="BM44" s="221">
        <f t="shared" si="51"/>
        <v>1</v>
      </c>
      <c r="BN44" s="220"/>
    </row>
    <row r="45" spans="1:66" s="88" customFormat="1" ht="15.75" outlineLevel="1" x14ac:dyDescent="0.25">
      <c r="A45" s="130" t="s">
        <v>111</v>
      </c>
      <c r="B45" s="90">
        <v>8</v>
      </c>
      <c r="C45" s="167"/>
      <c r="D45" s="91"/>
      <c r="E45" s="91"/>
      <c r="F45" s="91"/>
      <c r="G45" s="91"/>
      <c r="H45" s="91"/>
      <c r="I45" s="91"/>
      <c r="J45" s="91"/>
      <c r="K45" s="91"/>
      <c r="L45" s="91"/>
      <c r="M45" s="168"/>
      <c r="N45" s="167"/>
      <c r="O45" s="91"/>
      <c r="P45" s="91"/>
      <c r="Q45" s="91">
        <v>1</v>
      </c>
      <c r="R45" s="91">
        <f t="shared" si="52"/>
        <v>1</v>
      </c>
      <c r="S45" s="91">
        <f t="shared" si="52"/>
        <v>1</v>
      </c>
      <c r="T45" s="91">
        <f t="shared" si="52"/>
        <v>1</v>
      </c>
      <c r="U45" s="91">
        <f t="shared" si="52"/>
        <v>1</v>
      </c>
      <c r="V45" s="91">
        <f t="shared" si="52"/>
        <v>1</v>
      </c>
      <c r="W45" s="91">
        <f t="shared" si="52"/>
        <v>1</v>
      </c>
      <c r="X45" s="91">
        <f t="shared" si="52"/>
        <v>1</v>
      </c>
      <c r="Y45" s="168">
        <f t="shared" ref="Y45:AF45" si="69">X45</f>
        <v>1</v>
      </c>
      <c r="Z45" s="167">
        <f t="shared" si="69"/>
        <v>1</v>
      </c>
      <c r="AA45" s="91">
        <f t="shared" si="69"/>
        <v>1</v>
      </c>
      <c r="AB45" s="91">
        <f t="shared" si="69"/>
        <v>1</v>
      </c>
      <c r="AC45" s="91">
        <f t="shared" si="69"/>
        <v>1</v>
      </c>
      <c r="AD45" s="91">
        <f t="shared" si="69"/>
        <v>1</v>
      </c>
      <c r="AE45" s="91">
        <f t="shared" si="69"/>
        <v>1</v>
      </c>
      <c r="AF45" s="91">
        <f t="shared" si="69"/>
        <v>1</v>
      </c>
      <c r="AG45" s="91">
        <f t="shared" ref="AG45:AX45" si="70">AF45</f>
        <v>1</v>
      </c>
      <c r="AH45" s="91">
        <f t="shared" si="70"/>
        <v>1</v>
      </c>
      <c r="AI45" s="91">
        <f t="shared" si="70"/>
        <v>1</v>
      </c>
      <c r="AJ45" s="91">
        <f t="shared" si="70"/>
        <v>1</v>
      </c>
      <c r="AK45" s="168">
        <f t="shared" si="70"/>
        <v>1</v>
      </c>
      <c r="AL45" s="167">
        <f t="shared" si="70"/>
        <v>1</v>
      </c>
      <c r="AM45" s="91">
        <f t="shared" si="70"/>
        <v>1</v>
      </c>
      <c r="AN45" s="91">
        <f t="shared" si="70"/>
        <v>1</v>
      </c>
      <c r="AO45" s="91">
        <f t="shared" si="70"/>
        <v>1</v>
      </c>
      <c r="AP45" s="91">
        <f t="shared" si="70"/>
        <v>1</v>
      </c>
      <c r="AQ45" s="91">
        <f t="shared" si="70"/>
        <v>1</v>
      </c>
      <c r="AR45" s="91">
        <f t="shared" si="70"/>
        <v>1</v>
      </c>
      <c r="AS45" s="91">
        <f t="shared" si="70"/>
        <v>1</v>
      </c>
      <c r="AT45" s="91">
        <f t="shared" si="70"/>
        <v>1</v>
      </c>
      <c r="AU45" s="91">
        <f t="shared" si="70"/>
        <v>1</v>
      </c>
      <c r="AV45" s="91">
        <f t="shared" si="70"/>
        <v>1</v>
      </c>
      <c r="AW45" s="168">
        <f t="shared" si="70"/>
        <v>1</v>
      </c>
      <c r="AX45" s="167">
        <f t="shared" si="70"/>
        <v>1</v>
      </c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204"/>
      <c r="BJ45" s="221">
        <f t="shared" si="56"/>
        <v>0</v>
      </c>
      <c r="BK45" s="221">
        <f t="shared" si="49"/>
        <v>1</v>
      </c>
      <c r="BL45" s="221">
        <f t="shared" si="50"/>
        <v>1</v>
      </c>
      <c r="BM45" s="221">
        <f t="shared" si="51"/>
        <v>1</v>
      </c>
      <c r="BN45" s="220"/>
    </row>
    <row r="46" spans="1:66" s="88" customFormat="1" ht="15.75" outlineLevel="1" x14ac:dyDescent="0.25">
      <c r="A46" s="130" t="s">
        <v>111</v>
      </c>
      <c r="B46" s="90">
        <v>9</v>
      </c>
      <c r="C46" s="167"/>
      <c r="D46" s="91"/>
      <c r="E46" s="91"/>
      <c r="F46" s="91"/>
      <c r="G46" s="91"/>
      <c r="H46" s="91"/>
      <c r="I46" s="91"/>
      <c r="J46" s="91"/>
      <c r="K46" s="91"/>
      <c r="L46" s="91"/>
      <c r="M46" s="168"/>
      <c r="N46" s="167"/>
      <c r="O46" s="91"/>
      <c r="P46" s="91"/>
      <c r="Q46" s="91"/>
      <c r="R46" s="91"/>
      <c r="S46" s="91">
        <v>1</v>
      </c>
      <c r="T46" s="91">
        <f t="shared" si="52"/>
        <v>1</v>
      </c>
      <c r="U46" s="91">
        <f t="shared" si="52"/>
        <v>1</v>
      </c>
      <c r="V46" s="91">
        <f t="shared" si="52"/>
        <v>1</v>
      </c>
      <c r="W46" s="91">
        <f t="shared" si="52"/>
        <v>1</v>
      </c>
      <c r="X46" s="91">
        <f t="shared" si="52"/>
        <v>1</v>
      </c>
      <c r="Y46" s="168">
        <f t="shared" ref="Y46:AF46" si="71">X46</f>
        <v>1</v>
      </c>
      <c r="Z46" s="167">
        <f t="shared" si="71"/>
        <v>1</v>
      </c>
      <c r="AA46" s="91">
        <f t="shared" si="71"/>
        <v>1</v>
      </c>
      <c r="AB46" s="91">
        <f t="shared" si="71"/>
        <v>1</v>
      </c>
      <c r="AC46" s="91">
        <f t="shared" si="71"/>
        <v>1</v>
      </c>
      <c r="AD46" s="91">
        <f t="shared" si="71"/>
        <v>1</v>
      </c>
      <c r="AE46" s="91">
        <f t="shared" si="71"/>
        <v>1</v>
      </c>
      <c r="AF46" s="91">
        <f t="shared" si="71"/>
        <v>1</v>
      </c>
      <c r="AG46" s="91">
        <f t="shared" ref="AG46:AX46" si="72">AF46</f>
        <v>1</v>
      </c>
      <c r="AH46" s="91">
        <f t="shared" si="72"/>
        <v>1</v>
      </c>
      <c r="AI46" s="91">
        <f t="shared" si="72"/>
        <v>1</v>
      </c>
      <c r="AJ46" s="91">
        <f t="shared" si="72"/>
        <v>1</v>
      </c>
      <c r="AK46" s="168">
        <f t="shared" si="72"/>
        <v>1</v>
      </c>
      <c r="AL46" s="167">
        <f t="shared" si="72"/>
        <v>1</v>
      </c>
      <c r="AM46" s="91">
        <f t="shared" si="72"/>
        <v>1</v>
      </c>
      <c r="AN46" s="91">
        <f t="shared" si="72"/>
        <v>1</v>
      </c>
      <c r="AO46" s="91">
        <f t="shared" si="72"/>
        <v>1</v>
      </c>
      <c r="AP46" s="91">
        <f t="shared" si="72"/>
        <v>1</v>
      </c>
      <c r="AQ46" s="91">
        <f t="shared" si="72"/>
        <v>1</v>
      </c>
      <c r="AR46" s="91">
        <f t="shared" si="72"/>
        <v>1</v>
      </c>
      <c r="AS46" s="91">
        <f t="shared" si="72"/>
        <v>1</v>
      </c>
      <c r="AT46" s="91">
        <f t="shared" si="72"/>
        <v>1</v>
      </c>
      <c r="AU46" s="91">
        <f t="shared" si="72"/>
        <v>1</v>
      </c>
      <c r="AV46" s="91">
        <f t="shared" si="72"/>
        <v>1</v>
      </c>
      <c r="AW46" s="168">
        <f t="shared" si="72"/>
        <v>1</v>
      </c>
      <c r="AX46" s="167">
        <f t="shared" si="72"/>
        <v>1</v>
      </c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204"/>
      <c r="BJ46" s="221">
        <f t="shared" si="56"/>
        <v>0</v>
      </c>
      <c r="BK46" s="221">
        <f t="shared" si="49"/>
        <v>1</v>
      </c>
      <c r="BL46" s="221">
        <f t="shared" si="50"/>
        <v>1</v>
      </c>
      <c r="BM46" s="221">
        <f t="shared" si="51"/>
        <v>1</v>
      </c>
      <c r="BN46" s="220"/>
    </row>
    <row r="47" spans="1:66" s="88" customFormat="1" ht="15.75" outlineLevel="1" x14ac:dyDescent="0.25">
      <c r="A47" s="130" t="s">
        <v>111</v>
      </c>
      <c r="B47" s="90">
        <v>10</v>
      </c>
      <c r="C47" s="167"/>
      <c r="D47" s="91"/>
      <c r="E47" s="91"/>
      <c r="F47" s="91"/>
      <c r="G47" s="91"/>
      <c r="H47" s="91"/>
      <c r="I47" s="91"/>
      <c r="J47" s="91"/>
      <c r="K47" s="91"/>
      <c r="L47" s="91"/>
      <c r="M47" s="168"/>
      <c r="N47" s="167"/>
      <c r="O47" s="91"/>
      <c r="P47" s="91"/>
      <c r="Q47" s="91"/>
      <c r="R47" s="91"/>
      <c r="S47" s="91"/>
      <c r="T47" s="91"/>
      <c r="U47" s="91">
        <v>1</v>
      </c>
      <c r="V47" s="91">
        <f t="shared" si="52"/>
        <v>1</v>
      </c>
      <c r="W47" s="91">
        <f t="shared" si="52"/>
        <v>1</v>
      </c>
      <c r="X47" s="91">
        <f t="shared" si="52"/>
        <v>1</v>
      </c>
      <c r="Y47" s="168">
        <f t="shared" ref="Y47:AF47" si="73">X47</f>
        <v>1</v>
      </c>
      <c r="Z47" s="167">
        <f t="shared" si="73"/>
        <v>1</v>
      </c>
      <c r="AA47" s="91">
        <f t="shared" si="73"/>
        <v>1</v>
      </c>
      <c r="AB47" s="91">
        <f t="shared" si="73"/>
        <v>1</v>
      </c>
      <c r="AC47" s="91">
        <f t="shared" si="73"/>
        <v>1</v>
      </c>
      <c r="AD47" s="91">
        <f t="shared" si="73"/>
        <v>1</v>
      </c>
      <c r="AE47" s="91">
        <f t="shared" si="73"/>
        <v>1</v>
      </c>
      <c r="AF47" s="91">
        <f t="shared" si="73"/>
        <v>1</v>
      </c>
      <c r="AG47" s="91">
        <f t="shared" ref="AG47:AX47" si="74">AF47</f>
        <v>1</v>
      </c>
      <c r="AH47" s="91">
        <f t="shared" si="74"/>
        <v>1</v>
      </c>
      <c r="AI47" s="91">
        <f t="shared" si="74"/>
        <v>1</v>
      </c>
      <c r="AJ47" s="91">
        <f t="shared" si="74"/>
        <v>1</v>
      </c>
      <c r="AK47" s="168">
        <f t="shared" si="74"/>
        <v>1</v>
      </c>
      <c r="AL47" s="167">
        <f t="shared" si="74"/>
        <v>1</v>
      </c>
      <c r="AM47" s="91">
        <f t="shared" si="74"/>
        <v>1</v>
      </c>
      <c r="AN47" s="91">
        <f t="shared" si="74"/>
        <v>1</v>
      </c>
      <c r="AO47" s="91">
        <f t="shared" si="74"/>
        <v>1</v>
      </c>
      <c r="AP47" s="91">
        <f t="shared" si="74"/>
        <v>1</v>
      </c>
      <c r="AQ47" s="91">
        <f t="shared" si="74"/>
        <v>1</v>
      </c>
      <c r="AR47" s="91">
        <f t="shared" si="74"/>
        <v>1</v>
      </c>
      <c r="AS47" s="91">
        <f t="shared" si="74"/>
        <v>1</v>
      </c>
      <c r="AT47" s="91">
        <f t="shared" si="74"/>
        <v>1</v>
      </c>
      <c r="AU47" s="91">
        <f t="shared" si="74"/>
        <v>1</v>
      </c>
      <c r="AV47" s="91">
        <f t="shared" si="74"/>
        <v>1</v>
      </c>
      <c r="AW47" s="168">
        <f t="shared" si="74"/>
        <v>1</v>
      </c>
      <c r="AX47" s="167">
        <f t="shared" si="74"/>
        <v>1</v>
      </c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204"/>
      <c r="BJ47" s="221">
        <f t="shared" si="56"/>
        <v>0</v>
      </c>
      <c r="BK47" s="221">
        <f t="shared" si="49"/>
        <v>1</v>
      </c>
      <c r="BL47" s="221">
        <f t="shared" si="50"/>
        <v>1</v>
      </c>
      <c r="BM47" s="221">
        <f t="shared" si="51"/>
        <v>1</v>
      </c>
      <c r="BN47" s="220"/>
    </row>
    <row r="48" spans="1:66" s="88" customFormat="1" ht="15.75" outlineLevel="1" x14ac:dyDescent="0.25">
      <c r="A48" s="130" t="s">
        <v>111</v>
      </c>
      <c r="B48" s="90">
        <v>11</v>
      </c>
      <c r="C48" s="167"/>
      <c r="D48" s="91"/>
      <c r="E48" s="91"/>
      <c r="F48" s="91"/>
      <c r="G48" s="91"/>
      <c r="H48" s="91"/>
      <c r="I48" s="91"/>
      <c r="J48" s="91"/>
      <c r="K48" s="91"/>
      <c r="L48" s="91"/>
      <c r="M48" s="168"/>
      <c r="N48" s="167"/>
      <c r="O48" s="91"/>
      <c r="P48" s="91"/>
      <c r="Q48" s="91"/>
      <c r="R48" s="91"/>
      <c r="S48" s="91"/>
      <c r="T48" s="91"/>
      <c r="U48" s="91"/>
      <c r="V48" s="91"/>
      <c r="W48" s="91">
        <v>1</v>
      </c>
      <c r="X48" s="91">
        <f t="shared" si="52"/>
        <v>1</v>
      </c>
      <c r="Y48" s="168">
        <f t="shared" ref="Y48:AP54" si="75">X48</f>
        <v>1</v>
      </c>
      <c r="Z48" s="167">
        <f t="shared" si="75"/>
        <v>1</v>
      </c>
      <c r="AA48" s="91">
        <f t="shared" si="75"/>
        <v>1</v>
      </c>
      <c r="AB48" s="91">
        <f t="shared" si="75"/>
        <v>1</v>
      </c>
      <c r="AC48" s="91">
        <f t="shared" si="75"/>
        <v>1</v>
      </c>
      <c r="AD48" s="91">
        <f t="shared" si="75"/>
        <v>1</v>
      </c>
      <c r="AE48" s="91">
        <f t="shared" si="75"/>
        <v>1</v>
      </c>
      <c r="AF48" s="91">
        <f t="shared" si="75"/>
        <v>1</v>
      </c>
      <c r="AG48" s="91">
        <f t="shared" si="75"/>
        <v>1</v>
      </c>
      <c r="AH48" s="91">
        <f t="shared" si="75"/>
        <v>1</v>
      </c>
      <c r="AI48" s="91">
        <f t="shared" si="75"/>
        <v>1</v>
      </c>
      <c r="AJ48" s="91">
        <f t="shared" si="75"/>
        <v>1</v>
      </c>
      <c r="AK48" s="168">
        <f t="shared" si="75"/>
        <v>1</v>
      </c>
      <c r="AL48" s="167">
        <f t="shared" si="75"/>
        <v>1</v>
      </c>
      <c r="AM48" s="91">
        <f t="shared" si="75"/>
        <v>1</v>
      </c>
      <c r="AN48" s="91">
        <f t="shared" si="75"/>
        <v>1</v>
      </c>
      <c r="AO48" s="91">
        <f t="shared" si="75"/>
        <v>1</v>
      </c>
      <c r="AP48" s="91">
        <f t="shared" ref="AP48" si="76">AO48</f>
        <v>1</v>
      </c>
      <c r="AQ48" s="91">
        <f t="shared" ref="AQ48:AX48" si="77">AP48</f>
        <v>1</v>
      </c>
      <c r="AR48" s="91">
        <f t="shared" si="77"/>
        <v>1</v>
      </c>
      <c r="AS48" s="91">
        <f t="shared" si="77"/>
        <v>1</v>
      </c>
      <c r="AT48" s="91">
        <f t="shared" si="77"/>
        <v>1</v>
      </c>
      <c r="AU48" s="91">
        <f t="shared" si="77"/>
        <v>1</v>
      </c>
      <c r="AV48" s="91">
        <f t="shared" si="77"/>
        <v>1</v>
      </c>
      <c r="AW48" s="168">
        <f t="shared" si="77"/>
        <v>1</v>
      </c>
      <c r="AX48" s="167">
        <f t="shared" si="77"/>
        <v>1</v>
      </c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204"/>
      <c r="BJ48" s="221">
        <f t="shared" si="56"/>
        <v>0</v>
      </c>
      <c r="BK48" s="221">
        <f t="shared" si="49"/>
        <v>1</v>
      </c>
      <c r="BL48" s="221">
        <f t="shared" si="50"/>
        <v>1</v>
      </c>
      <c r="BM48" s="221">
        <f t="shared" si="51"/>
        <v>1</v>
      </c>
      <c r="BN48" s="220"/>
    </row>
    <row r="49" spans="1:66" s="88" customFormat="1" ht="15.75" outlineLevel="1" x14ac:dyDescent="0.25">
      <c r="A49" s="130" t="s">
        <v>111</v>
      </c>
      <c r="B49" s="90">
        <v>12</v>
      </c>
      <c r="C49" s="167"/>
      <c r="D49" s="91"/>
      <c r="E49" s="91"/>
      <c r="F49" s="91"/>
      <c r="G49" s="91"/>
      <c r="H49" s="91"/>
      <c r="I49" s="91"/>
      <c r="J49" s="91"/>
      <c r="K49" s="91"/>
      <c r="L49" s="91"/>
      <c r="M49" s="168"/>
      <c r="N49" s="167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168">
        <v>1</v>
      </c>
      <c r="Z49" s="167">
        <f t="shared" si="52"/>
        <v>1</v>
      </c>
      <c r="AA49" s="91">
        <f t="shared" si="75"/>
        <v>1</v>
      </c>
      <c r="AB49" s="91">
        <f t="shared" si="75"/>
        <v>1</v>
      </c>
      <c r="AC49" s="91">
        <f t="shared" si="75"/>
        <v>1</v>
      </c>
      <c r="AD49" s="91">
        <f t="shared" si="75"/>
        <v>1</v>
      </c>
      <c r="AE49" s="91">
        <f t="shared" si="75"/>
        <v>1</v>
      </c>
      <c r="AF49" s="91">
        <f t="shared" si="75"/>
        <v>1</v>
      </c>
      <c r="AG49" s="91">
        <f t="shared" si="75"/>
        <v>1</v>
      </c>
      <c r="AH49" s="91">
        <f t="shared" si="75"/>
        <v>1</v>
      </c>
      <c r="AI49" s="91">
        <f t="shared" si="75"/>
        <v>1</v>
      </c>
      <c r="AJ49" s="91">
        <f t="shared" si="75"/>
        <v>1</v>
      </c>
      <c r="AK49" s="168">
        <f t="shared" si="75"/>
        <v>1</v>
      </c>
      <c r="AL49" s="167">
        <f t="shared" si="75"/>
        <v>1</v>
      </c>
      <c r="AM49" s="91">
        <f t="shared" si="75"/>
        <v>1</v>
      </c>
      <c r="AN49" s="91">
        <f t="shared" si="75"/>
        <v>1</v>
      </c>
      <c r="AO49" s="91">
        <f t="shared" si="75"/>
        <v>1</v>
      </c>
      <c r="AP49" s="91">
        <f t="shared" si="75"/>
        <v>1</v>
      </c>
      <c r="AQ49" s="91">
        <f t="shared" ref="AQ49:AX49" si="78">AP49</f>
        <v>1</v>
      </c>
      <c r="AR49" s="91">
        <f t="shared" si="78"/>
        <v>1</v>
      </c>
      <c r="AS49" s="91">
        <f t="shared" si="78"/>
        <v>1</v>
      </c>
      <c r="AT49" s="91">
        <f t="shared" si="78"/>
        <v>1</v>
      </c>
      <c r="AU49" s="91">
        <f t="shared" si="78"/>
        <v>1</v>
      </c>
      <c r="AV49" s="91">
        <f t="shared" si="78"/>
        <v>1</v>
      </c>
      <c r="AW49" s="168">
        <f t="shared" si="78"/>
        <v>1</v>
      </c>
      <c r="AX49" s="167">
        <f t="shared" si="78"/>
        <v>1</v>
      </c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204"/>
      <c r="BJ49" s="221">
        <f t="shared" si="56"/>
        <v>0</v>
      </c>
      <c r="BK49" s="221">
        <f t="shared" si="49"/>
        <v>1</v>
      </c>
      <c r="BL49" s="221">
        <f t="shared" si="50"/>
        <v>1</v>
      </c>
      <c r="BM49" s="221">
        <f t="shared" si="51"/>
        <v>1</v>
      </c>
      <c r="BN49" s="220"/>
    </row>
    <row r="50" spans="1:66" s="88" customFormat="1" ht="15.75" outlineLevel="1" x14ac:dyDescent="0.25">
      <c r="A50" s="130" t="s">
        <v>111</v>
      </c>
      <c r="B50" s="90">
        <v>13</v>
      </c>
      <c r="C50" s="167"/>
      <c r="D50" s="91"/>
      <c r="E50" s="91"/>
      <c r="F50" s="91"/>
      <c r="G50" s="91"/>
      <c r="H50" s="91"/>
      <c r="I50" s="91"/>
      <c r="J50" s="91"/>
      <c r="K50" s="91"/>
      <c r="L50" s="91"/>
      <c r="M50" s="168"/>
      <c r="N50" s="167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168"/>
      <c r="Z50" s="167"/>
      <c r="AA50" s="91">
        <v>1</v>
      </c>
      <c r="AB50" s="91">
        <f t="shared" si="52"/>
        <v>1</v>
      </c>
      <c r="AC50" s="91">
        <f t="shared" si="75"/>
        <v>1</v>
      </c>
      <c r="AD50" s="91">
        <f t="shared" si="75"/>
        <v>1</v>
      </c>
      <c r="AE50" s="91">
        <f t="shared" si="75"/>
        <v>1</v>
      </c>
      <c r="AF50" s="91">
        <f t="shared" si="75"/>
        <v>1</v>
      </c>
      <c r="AG50" s="91">
        <f t="shared" si="75"/>
        <v>1</v>
      </c>
      <c r="AH50" s="91">
        <f t="shared" si="75"/>
        <v>1</v>
      </c>
      <c r="AI50" s="91">
        <f t="shared" si="75"/>
        <v>1</v>
      </c>
      <c r="AJ50" s="91">
        <f t="shared" si="75"/>
        <v>1</v>
      </c>
      <c r="AK50" s="168">
        <f t="shared" si="75"/>
        <v>1</v>
      </c>
      <c r="AL50" s="167">
        <f t="shared" si="75"/>
        <v>1</v>
      </c>
      <c r="AM50" s="91">
        <f t="shared" si="75"/>
        <v>1</v>
      </c>
      <c r="AN50" s="91">
        <f t="shared" si="75"/>
        <v>1</v>
      </c>
      <c r="AO50" s="91">
        <f t="shared" si="75"/>
        <v>1</v>
      </c>
      <c r="AP50" s="91">
        <f t="shared" si="75"/>
        <v>1</v>
      </c>
      <c r="AQ50" s="91">
        <f t="shared" ref="AQ50:AX50" si="79">AP50</f>
        <v>1</v>
      </c>
      <c r="AR50" s="91">
        <f t="shared" si="79"/>
        <v>1</v>
      </c>
      <c r="AS50" s="91">
        <f t="shared" si="79"/>
        <v>1</v>
      </c>
      <c r="AT50" s="91">
        <f t="shared" si="79"/>
        <v>1</v>
      </c>
      <c r="AU50" s="91">
        <f t="shared" si="79"/>
        <v>1</v>
      </c>
      <c r="AV50" s="91">
        <f t="shared" si="79"/>
        <v>1</v>
      </c>
      <c r="AW50" s="168">
        <f t="shared" si="79"/>
        <v>1</v>
      </c>
      <c r="AX50" s="167">
        <f t="shared" si="79"/>
        <v>1</v>
      </c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204"/>
      <c r="BJ50" s="221">
        <f t="shared" si="56"/>
        <v>0</v>
      </c>
      <c r="BK50" s="221">
        <f t="shared" si="49"/>
        <v>0</v>
      </c>
      <c r="BL50" s="221">
        <f t="shared" si="50"/>
        <v>1</v>
      </c>
      <c r="BM50" s="221">
        <f t="shared" si="51"/>
        <v>1</v>
      </c>
      <c r="BN50" s="220"/>
    </row>
    <row r="51" spans="1:66" s="88" customFormat="1" ht="15.75" outlineLevel="1" x14ac:dyDescent="0.25">
      <c r="A51" s="130" t="s">
        <v>111</v>
      </c>
      <c r="B51" s="90">
        <v>14</v>
      </c>
      <c r="C51" s="167"/>
      <c r="D51" s="91"/>
      <c r="E51" s="91"/>
      <c r="F51" s="91"/>
      <c r="G51" s="91"/>
      <c r="H51" s="91"/>
      <c r="I51" s="91"/>
      <c r="J51" s="91"/>
      <c r="K51" s="91"/>
      <c r="L51" s="91"/>
      <c r="M51" s="168"/>
      <c r="N51" s="167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168"/>
      <c r="Z51" s="167"/>
      <c r="AA51" s="91"/>
      <c r="AB51" s="91"/>
      <c r="AC51" s="91">
        <v>1</v>
      </c>
      <c r="AD51" s="91">
        <f t="shared" si="52"/>
        <v>1</v>
      </c>
      <c r="AE51" s="91">
        <f t="shared" si="75"/>
        <v>1</v>
      </c>
      <c r="AF51" s="91">
        <f t="shared" si="75"/>
        <v>1</v>
      </c>
      <c r="AG51" s="91">
        <f t="shared" si="75"/>
        <v>1</v>
      </c>
      <c r="AH51" s="91">
        <f t="shared" si="75"/>
        <v>1</v>
      </c>
      <c r="AI51" s="91">
        <f t="shared" si="75"/>
        <v>1</v>
      </c>
      <c r="AJ51" s="91">
        <f t="shared" si="75"/>
        <v>1</v>
      </c>
      <c r="AK51" s="168">
        <f t="shared" si="75"/>
        <v>1</v>
      </c>
      <c r="AL51" s="167">
        <f t="shared" si="75"/>
        <v>1</v>
      </c>
      <c r="AM51" s="91">
        <f t="shared" si="75"/>
        <v>1</v>
      </c>
      <c r="AN51" s="91">
        <f t="shared" si="75"/>
        <v>1</v>
      </c>
      <c r="AO51" s="91">
        <f t="shared" si="75"/>
        <v>1</v>
      </c>
      <c r="AP51" s="91">
        <f t="shared" si="75"/>
        <v>1</v>
      </c>
      <c r="AQ51" s="91">
        <f t="shared" ref="AQ51:AX51" si="80">AP51</f>
        <v>1</v>
      </c>
      <c r="AR51" s="91">
        <f t="shared" si="80"/>
        <v>1</v>
      </c>
      <c r="AS51" s="91">
        <f t="shared" si="80"/>
        <v>1</v>
      </c>
      <c r="AT51" s="91">
        <f t="shared" si="80"/>
        <v>1</v>
      </c>
      <c r="AU51" s="91">
        <f t="shared" si="80"/>
        <v>1</v>
      </c>
      <c r="AV51" s="91">
        <f t="shared" si="80"/>
        <v>1</v>
      </c>
      <c r="AW51" s="168">
        <f t="shared" si="80"/>
        <v>1</v>
      </c>
      <c r="AX51" s="167">
        <f t="shared" si="80"/>
        <v>1</v>
      </c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204"/>
      <c r="BJ51" s="221">
        <f t="shared" si="56"/>
        <v>0</v>
      </c>
      <c r="BK51" s="221">
        <f t="shared" si="49"/>
        <v>0</v>
      </c>
      <c r="BL51" s="221">
        <f t="shared" si="50"/>
        <v>1</v>
      </c>
      <c r="BM51" s="221">
        <f t="shared" si="51"/>
        <v>1</v>
      </c>
      <c r="BN51" s="220"/>
    </row>
    <row r="52" spans="1:66" s="88" customFormat="1" ht="15.75" outlineLevel="1" x14ac:dyDescent="0.25">
      <c r="A52" s="130" t="s">
        <v>111</v>
      </c>
      <c r="B52" s="90">
        <v>15</v>
      </c>
      <c r="C52" s="167"/>
      <c r="D52" s="91"/>
      <c r="E52" s="91"/>
      <c r="F52" s="91"/>
      <c r="G52" s="91"/>
      <c r="H52" s="91"/>
      <c r="I52" s="91"/>
      <c r="J52" s="91"/>
      <c r="K52" s="91"/>
      <c r="L52" s="91"/>
      <c r="M52" s="168"/>
      <c r="N52" s="167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168"/>
      <c r="Z52" s="167"/>
      <c r="AA52" s="91"/>
      <c r="AB52" s="91"/>
      <c r="AC52" s="91"/>
      <c r="AD52" s="91"/>
      <c r="AE52" s="91">
        <v>1</v>
      </c>
      <c r="AF52" s="91">
        <f t="shared" si="52"/>
        <v>1</v>
      </c>
      <c r="AG52" s="91">
        <f t="shared" si="75"/>
        <v>1</v>
      </c>
      <c r="AH52" s="91">
        <f t="shared" si="75"/>
        <v>1</v>
      </c>
      <c r="AI52" s="91">
        <f t="shared" si="75"/>
        <v>1</v>
      </c>
      <c r="AJ52" s="91">
        <f t="shared" si="75"/>
        <v>1</v>
      </c>
      <c r="AK52" s="168">
        <f t="shared" si="75"/>
        <v>1</v>
      </c>
      <c r="AL52" s="167">
        <f t="shared" si="75"/>
        <v>1</v>
      </c>
      <c r="AM52" s="91">
        <f t="shared" si="75"/>
        <v>1</v>
      </c>
      <c r="AN52" s="91">
        <f t="shared" si="75"/>
        <v>1</v>
      </c>
      <c r="AO52" s="91">
        <f t="shared" si="75"/>
        <v>1</v>
      </c>
      <c r="AP52" s="91">
        <f t="shared" si="75"/>
        <v>1</v>
      </c>
      <c r="AQ52" s="91">
        <f t="shared" ref="AQ52:AX52" si="81">AP52</f>
        <v>1</v>
      </c>
      <c r="AR52" s="91">
        <f t="shared" si="81"/>
        <v>1</v>
      </c>
      <c r="AS52" s="91">
        <f t="shared" si="81"/>
        <v>1</v>
      </c>
      <c r="AT52" s="91">
        <f t="shared" si="81"/>
        <v>1</v>
      </c>
      <c r="AU52" s="91">
        <f t="shared" si="81"/>
        <v>1</v>
      </c>
      <c r="AV52" s="91">
        <f t="shared" si="81"/>
        <v>1</v>
      </c>
      <c r="AW52" s="168">
        <f t="shared" si="81"/>
        <v>1</v>
      </c>
      <c r="AX52" s="167">
        <f t="shared" si="81"/>
        <v>1</v>
      </c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204"/>
      <c r="BJ52" s="221">
        <f t="shared" si="56"/>
        <v>0</v>
      </c>
      <c r="BK52" s="221">
        <f t="shared" si="49"/>
        <v>0</v>
      </c>
      <c r="BL52" s="221">
        <f t="shared" si="50"/>
        <v>1</v>
      </c>
      <c r="BM52" s="221">
        <f t="shared" si="51"/>
        <v>1</v>
      </c>
      <c r="BN52" s="220"/>
    </row>
    <row r="53" spans="1:66" s="88" customFormat="1" ht="15.75" outlineLevel="1" x14ac:dyDescent="0.25">
      <c r="A53" s="130" t="s">
        <v>111</v>
      </c>
      <c r="B53" s="90">
        <v>16</v>
      </c>
      <c r="C53" s="167"/>
      <c r="D53" s="91"/>
      <c r="E53" s="91"/>
      <c r="F53" s="91"/>
      <c r="G53" s="91"/>
      <c r="H53" s="91"/>
      <c r="I53" s="91"/>
      <c r="J53" s="91"/>
      <c r="K53" s="91"/>
      <c r="L53" s="91"/>
      <c r="M53" s="168"/>
      <c r="N53" s="167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168"/>
      <c r="Z53" s="167"/>
      <c r="AA53" s="91"/>
      <c r="AB53" s="91"/>
      <c r="AC53" s="91"/>
      <c r="AD53" s="91"/>
      <c r="AE53" s="91"/>
      <c r="AF53" s="91"/>
      <c r="AG53" s="91">
        <v>1</v>
      </c>
      <c r="AH53" s="91">
        <f t="shared" si="52"/>
        <v>1</v>
      </c>
      <c r="AI53" s="91">
        <f t="shared" si="75"/>
        <v>1</v>
      </c>
      <c r="AJ53" s="91">
        <f t="shared" si="75"/>
        <v>1</v>
      </c>
      <c r="AK53" s="168">
        <f t="shared" si="75"/>
        <v>1</v>
      </c>
      <c r="AL53" s="167">
        <f t="shared" si="75"/>
        <v>1</v>
      </c>
      <c r="AM53" s="91">
        <f t="shared" si="75"/>
        <v>1</v>
      </c>
      <c r="AN53" s="91">
        <f t="shared" si="75"/>
        <v>1</v>
      </c>
      <c r="AO53" s="91">
        <f t="shared" si="75"/>
        <v>1</v>
      </c>
      <c r="AP53" s="91">
        <f t="shared" si="75"/>
        <v>1</v>
      </c>
      <c r="AQ53" s="91">
        <f t="shared" ref="AQ53:AX53" si="82">AP53</f>
        <v>1</v>
      </c>
      <c r="AR53" s="91">
        <f t="shared" si="82"/>
        <v>1</v>
      </c>
      <c r="AS53" s="91">
        <f t="shared" si="82"/>
        <v>1</v>
      </c>
      <c r="AT53" s="91">
        <f t="shared" si="82"/>
        <v>1</v>
      </c>
      <c r="AU53" s="91">
        <f t="shared" si="82"/>
        <v>1</v>
      </c>
      <c r="AV53" s="91">
        <f t="shared" si="82"/>
        <v>1</v>
      </c>
      <c r="AW53" s="168">
        <f t="shared" si="82"/>
        <v>1</v>
      </c>
      <c r="AX53" s="167">
        <f t="shared" si="82"/>
        <v>1</v>
      </c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204"/>
      <c r="BJ53" s="221">
        <f t="shared" si="56"/>
        <v>0</v>
      </c>
      <c r="BK53" s="221">
        <f t="shared" si="49"/>
        <v>0</v>
      </c>
      <c r="BL53" s="221">
        <f t="shared" si="50"/>
        <v>1</v>
      </c>
      <c r="BM53" s="221">
        <f t="shared" si="51"/>
        <v>1</v>
      </c>
      <c r="BN53" s="220"/>
    </row>
    <row r="54" spans="1:66" s="88" customFormat="1" ht="15.75" outlineLevel="1" x14ac:dyDescent="0.25">
      <c r="A54" s="130" t="s">
        <v>111</v>
      </c>
      <c r="B54" s="90">
        <v>17</v>
      </c>
      <c r="C54" s="167"/>
      <c r="D54" s="91"/>
      <c r="E54" s="91"/>
      <c r="F54" s="91"/>
      <c r="G54" s="91"/>
      <c r="H54" s="91"/>
      <c r="I54" s="91"/>
      <c r="J54" s="91"/>
      <c r="K54" s="91"/>
      <c r="L54" s="91"/>
      <c r="M54" s="168"/>
      <c r="N54" s="167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168"/>
      <c r="Z54" s="167"/>
      <c r="AA54" s="91"/>
      <c r="AB54" s="91"/>
      <c r="AC54" s="91"/>
      <c r="AD54" s="91"/>
      <c r="AE54" s="91"/>
      <c r="AF54" s="91"/>
      <c r="AG54" s="91"/>
      <c r="AH54" s="91"/>
      <c r="AI54" s="91">
        <v>1</v>
      </c>
      <c r="AJ54" s="91">
        <f t="shared" si="52"/>
        <v>1</v>
      </c>
      <c r="AK54" s="168">
        <f t="shared" si="75"/>
        <v>1</v>
      </c>
      <c r="AL54" s="167">
        <f t="shared" si="75"/>
        <v>1</v>
      </c>
      <c r="AM54" s="91">
        <f t="shared" si="75"/>
        <v>1</v>
      </c>
      <c r="AN54" s="91">
        <f t="shared" si="75"/>
        <v>1</v>
      </c>
      <c r="AO54" s="91">
        <f t="shared" si="75"/>
        <v>1</v>
      </c>
      <c r="AP54" s="91">
        <f t="shared" si="75"/>
        <v>1</v>
      </c>
      <c r="AQ54" s="91">
        <f t="shared" ref="AQ54:AX54" si="83">AP54</f>
        <v>1</v>
      </c>
      <c r="AR54" s="91">
        <f t="shared" si="83"/>
        <v>1</v>
      </c>
      <c r="AS54" s="91">
        <f t="shared" si="83"/>
        <v>1</v>
      </c>
      <c r="AT54" s="91">
        <f t="shared" si="83"/>
        <v>1</v>
      </c>
      <c r="AU54" s="91">
        <f t="shared" si="83"/>
        <v>1</v>
      </c>
      <c r="AV54" s="91">
        <f t="shared" si="83"/>
        <v>1</v>
      </c>
      <c r="AW54" s="168">
        <f t="shared" si="83"/>
        <v>1</v>
      </c>
      <c r="AX54" s="167">
        <f t="shared" si="83"/>
        <v>1</v>
      </c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204"/>
      <c r="BJ54" s="221">
        <f t="shared" si="56"/>
        <v>0</v>
      </c>
      <c r="BK54" s="221">
        <f t="shared" si="49"/>
        <v>0</v>
      </c>
      <c r="BL54" s="221">
        <f t="shared" si="50"/>
        <v>1</v>
      </c>
      <c r="BM54" s="221">
        <f t="shared" si="51"/>
        <v>1</v>
      </c>
      <c r="BN54" s="220"/>
    </row>
    <row r="55" spans="1:66" s="88" customFormat="1" ht="16.5" outlineLevel="1" thickBot="1" x14ac:dyDescent="0.3">
      <c r="A55" s="132" t="s">
        <v>111</v>
      </c>
      <c r="B55" s="133">
        <v>18</v>
      </c>
      <c r="C55" s="169"/>
      <c r="D55" s="134"/>
      <c r="E55" s="134"/>
      <c r="F55" s="134"/>
      <c r="G55" s="134"/>
      <c r="H55" s="134"/>
      <c r="I55" s="134"/>
      <c r="J55" s="134"/>
      <c r="K55" s="134"/>
      <c r="L55" s="134"/>
      <c r="M55" s="170"/>
      <c r="N55" s="169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70"/>
      <c r="Z55" s="169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70">
        <v>1</v>
      </c>
      <c r="AL55" s="169">
        <f t="shared" si="52"/>
        <v>1</v>
      </c>
      <c r="AM55" s="134">
        <f t="shared" ref="AM55:AP55" si="84">AL55</f>
        <v>1</v>
      </c>
      <c r="AN55" s="134">
        <f t="shared" si="84"/>
        <v>1</v>
      </c>
      <c r="AO55" s="134">
        <f t="shared" si="84"/>
        <v>1</v>
      </c>
      <c r="AP55" s="134">
        <f t="shared" si="84"/>
        <v>1</v>
      </c>
      <c r="AQ55" s="134">
        <f t="shared" ref="AQ55:AX55" si="85">AP55</f>
        <v>1</v>
      </c>
      <c r="AR55" s="134">
        <f t="shared" si="85"/>
        <v>1</v>
      </c>
      <c r="AS55" s="134">
        <f t="shared" si="85"/>
        <v>1</v>
      </c>
      <c r="AT55" s="134">
        <f t="shared" si="85"/>
        <v>1</v>
      </c>
      <c r="AU55" s="134">
        <f t="shared" si="85"/>
        <v>1</v>
      </c>
      <c r="AV55" s="134">
        <f t="shared" si="85"/>
        <v>1</v>
      </c>
      <c r="AW55" s="170">
        <f t="shared" si="85"/>
        <v>1</v>
      </c>
      <c r="AX55" s="169">
        <f t="shared" si="85"/>
        <v>1</v>
      </c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205"/>
      <c r="BJ55" s="222">
        <f t="shared" si="56"/>
        <v>0</v>
      </c>
      <c r="BK55" s="222">
        <f t="shared" si="49"/>
        <v>0</v>
      </c>
      <c r="BL55" s="222">
        <f t="shared" si="50"/>
        <v>1</v>
      </c>
      <c r="BM55" s="222">
        <f t="shared" si="51"/>
        <v>1</v>
      </c>
      <c r="BN55" s="220"/>
    </row>
    <row r="56" spans="1:66" ht="15.75" x14ac:dyDescent="0.25">
      <c r="A56" s="72" t="s">
        <v>112</v>
      </c>
      <c r="B56" s="93" t="s">
        <v>84</v>
      </c>
      <c r="C56" s="171">
        <f>VLOOKUP($B56,ПОказатели!$B$3:$D$36,2,0)</f>
        <v>4500</v>
      </c>
      <c r="D56" s="79">
        <f>VLOOKUP($B56,ПОказатели!$B$3:$D$36,2,0)</f>
        <v>4500</v>
      </c>
      <c r="E56" s="79">
        <f>VLOOKUP($B56,ПОказатели!$B$3:$D$36,2,0)</f>
        <v>4500</v>
      </c>
      <c r="F56" s="79">
        <f>VLOOKUP($B56,ПОказатели!$B$3:$D$36,2,0)</f>
        <v>4500</v>
      </c>
      <c r="G56" s="79">
        <f>VLOOKUP($B56,ПОказатели!$B$3:$D$36,2,0)</f>
        <v>4500</v>
      </c>
      <c r="H56" s="79">
        <f>VLOOKUP($B56,ПОказатели!$B$3:$D$36,2,0)</f>
        <v>4500</v>
      </c>
      <c r="I56" s="79">
        <f>VLOOKUP($B56,ПОказатели!$B$3:$D$36,2,0)</f>
        <v>4500</v>
      </c>
      <c r="J56" s="79">
        <f>VLOOKUP($B56,ПОказатели!$B$3:$D$36,2,0)</f>
        <v>4500</v>
      </c>
      <c r="K56" s="79">
        <f>VLOOKUP($B56,ПОказатели!$B$3:$D$36,2,0)</f>
        <v>4500</v>
      </c>
      <c r="L56" s="79">
        <f>VLOOKUP($B56,ПОказатели!$B$3:$D$36,2,0)</f>
        <v>4500</v>
      </c>
      <c r="M56" s="172">
        <f>VLOOKUP($B56,ПОказатели!$B$3:$D$36,2,0)</f>
        <v>4500</v>
      </c>
      <c r="N56" s="171">
        <f>VLOOKUP($B56,ПОказатели!$B$3:$D$36,2,0)</f>
        <v>4500</v>
      </c>
      <c r="O56" s="79">
        <f>VLOOKUP($B56,ПОказатели!$B$3:$D$36,2,0)</f>
        <v>4500</v>
      </c>
      <c r="P56" s="79">
        <f>VLOOKUP($B56,ПОказатели!$B$3:$D$36,2,0)</f>
        <v>4500</v>
      </c>
      <c r="Q56" s="79">
        <f>VLOOKUP($B56,ПОказатели!$B$3:$D$36,2,0)</f>
        <v>4500</v>
      </c>
      <c r="R56" s="79">
        <f>VLOOKUP($B56,ПОказатели!$B$3:$D$36,2,0)</f>
        <v>4500</v>
      </c>
      <c r="S56" s="79">
        <f>VLOOKUP($B56,ПОказатели!$B$3:$D$36,2,0)</f>
        <v>4500</v>
      </c>
      <c r="T56" s="79">
        <f>VLOOKUP($B56,ПОказатели!$B$3:$D$36,2,0)</f>
        <v>4500</v>
      </c>
      <c r="U56" s="79">
        <f>VLOOKUP($B56,ПОказатели!$B$3:$D$36,2,0)</f>
        <v>4500</v>
      </c>
      <c r="V56" s="79">
        <f>VLOOKUP($B56,ПОказатели!$B$3:$D$36,2,0)</f>
        <v>4500</v>
      </c>
      <c r="W56" s="79">
        <f>VLOOKUP($B56,ПОказатели!$B$3:$D$36,2,0)</f>
        <v>4500</v>
      </c>
      <c r="X56" s="79">
        <f>VLOOKUP($B56,ПОказатели!$B$3:$D$36,2,0)</f>
        <v>4500</v>
      </c>
      <c r="Y56" s="172">
        <f>VLOOKUP($B56,ПОказатели!$B$3:$D$36,2,0)</f>
        <v>4500</v>
      </c>
      <c r="Z56" s="171">
        <f>VLOOKUP($B56,ПОказатели!$B$3:$D$36,2,0)</f>
        <v>4500</v>
      </c>
      <c r="AA56" s="79">
        <f>VLOOKUP($B56,ПОказатели!$B$3:$D$36,2,0)</f>
        <v>4500</v>
      </c>
      <c r="AB56" s="79">
        <f>VLOOKUP($B56,ПОказатели!$B$3:$D$36,2,0)</f>
        <v>4500</v>
      </c>
      <c r="AC56" s="79">
        <f>VLOOKUP($B56,ПОказатели!$B$3:$D$36,2,0)</f>
        <v>4500</v>
      </c>
      <c r="AD56" s="79">
        <f>VLOOKUP($B56,ПОказатели!$B$3:$D$36,2,0)</f>
        <v>4500</v>
      </c>
      <c r="AE56" s="79">
        <f>VLOOKUP($B56,ПОказатели!$B$3:$D$36,2,0)</f>
        <v>4500</v>
      </c>
      <c r="AF56" s="79">
        <f>VLOOKUP($B56,ПОказатели!$B$3:$D$36,2,0)</f>
        <v>4500</v>
      </c>
      <c r="AG56" s="79">
        <f>VLOOKUP($B56,ПОказатели!$B$3:$D$36,2,0)</f>
        <v>4500</v>
      </c>
      <c r="AH56" s="79">
        <f>VLOOKUP($B56,ПОказатели!$B$3:$D$36,2,0)</f>
        <v>4500</v>
      </c>
      <c r="AI56" s="79">
        <f>VLOOKUP($B56,ПОказатели!$B$3:$D$36,2,0)</f>
        <v>4500</v>
      </c>
      <c r="AJ56" s="79">
        <f>VLOOKUP($B56,ПОказатели!$B$3:$D$36,2,0)</f>
        <v>4500</v>
      </c>
      <c r="AK56" s="172">
        <f>VLOOKUP($B56,ПОказатели!$B$3:$D$36,2,0)</f>
        <v>4500</v>
      </c>
      <c r="AL56" s="171">
        <f>VLOOKUP($B56,ПОказатели!$B$3:$D$36,2,0)</f>
        <v>4500</v>
      </c>
      <c r="AM56" s="79">
        <f>VLOOKUP($B56,ПОказатели!$B$3:$D$36,2,0)</f>
        <v>4500</v>
      </c>
      <c r="AN56" s="79">
        <f>VLOOKUP($B56,ПОказатели!$B$3:$D$36,2,0)</f>
        <v>4500</v>
      </c>
      <c r="AO56" s="79">
        <f>VLOOKUP($B56,ПОказатели!$B$3:$D$36,2,0)</f>
        <v>4500</v>
      </c>
      <c r="AP56" s="79">
        <f>VLOOKUP($B56,ПОказатели!$B$3:$D$36,2,0)</f>
        <v>4500</v>
      </c>
      <c r="AQ56" s="79">
        <f>VLOOKUP($B56,ПОказатели!$B$3:$D$36,2,0)</f>
        <v>4500</v>
      </c>
      <c r="AR56" s="79">
        <f>VLOOKUP($B56,ПОказатели!$B$3:$D$36,2,0)</f>
        <v>4500</v>
      </c>
      <c r="AS56" s="79">
        <f>VLOOKUP($B56,ПОказатели!$B$3:$D$36,2,0)</f>
        <v>4500</v>
      </c>
      <c r="AT56" s="79">
        <f>VLOOKUP($B56,ПОказатели!$B$3:$D$36,2,0)</f>
        <v>4500</v>
      </c>
      <c r="AU56" s="79">
        <f>VLOOKUP($B56,ПОказатели!$B$3:$D$36,2,0)</f>
        <v>4500</v>
      </c>
      <c r="AV56" s="79">
        <f>VLOOKUP($B56,ПОказатели!$B$3:$D$36,2,0)</f>
        <v>4500</v>
      </c>
      <c r="AW56" s="172">
        <f>VLOOKUP($B56,ПОказатели!$B$3:$D$36,2,0)</f>
        <v>4500</v>
      </c>
      <c r="AX56" s="171">
        <f>VLOOKUP($B56,ПОказатели!$B$3:$D$36,2,0)</f>
        <v>4500</v>
      </c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206"/>
      <c r="BJ56" s="223">
        <f>BJ77/BJ58</f>
        <v>4500</v>
      </c>
      <c r="BK56" s="223">
        <f t="shared" ref="BK56:BM56" si="86">BK77/BK58</f>
        <v>4500</v>
      </c>
      <c r="BL56" s="223">
        <f t="shared" si="86"/>
        <v>4500</v>
      </c>
      <c r="BM56" s="223">
        <f t="shared" si="86"/>
        <v>4500</v>
      </c>
    </row>
    <row r="57" spans="1:66" ht="16.5" collapsed="1" thickBot="1" x14ac:dyDescent="0.3">
      <c r="A57" s="72" t="s">
        <v>112</v>
      </c>
      <c r="B57" s="93" t="s">
        <v>113</v>
      </c>
      <c r="C57" s="171">
        <f>VLOOKUP($B57,ПОказатели!$B$3:$D$36,2,0)</f>
        <v>750</v>
      </c>
      <c r="D57" s="79">
        <f>VLOOKUP($B57,ПОказатели!$B$3:$D$36,2,0)</f>
        <v>750</v>
      </c>
      <c r="E57" s="79">
        <f>VLOOKUP($B57,ПОказатели!$B$3:$D$36,2,0)</f>
        <v>750</v>
      </c>
      <c r="F57" s="79">
        <f>VLOOKUP($B57,ПОказатели!$B$3:$D$36,2,0)</f>
        <v>750</v>
      </c>
      <c r="G57" s="79">
        <f>VLOOKUP($B57,ПОказатели!$B$3:$D$36,2,0)</f>
        <v>750</v>
      </c>
      <c r="H57" s="79">
        <f>VLOOKUP($B57,ПОказатели!$B$3:$D$36,2,0)</f>
        <v>750</v>
      </c>
      <c r="I57" s="79">
        <f>VLOOKUP($B57,ПОказатели!$B$3:$D$36,2,0)</f>
        <v>750</v>
      </c>
      <c r="J57" s="79">
        <f>VLOOKUP($B57,ПОказатели!$B$3:$D$36,2,0)</f>
        <v>750</v>
      </c>
      <c r="K57" s="79">
        <f>VLOOKUP($B57,ПОказатели!$B$3:$D$36,2,0)</f>
        <v>750</v>
      </c>
      <c r="L57" s="79">
        <f>VLOOKUP($B57,ПОказатели!$B$3:$D$36,2,0)</f>
        <v>750</v>
      </c>
      <c r="M57" s="172">
        <f>VLOOKUP($B57,ПОказатели!$B$3:$D$36,2,0)</f>
        <v>750</v>
      </c>
      <c r="N57" s="171">
        <f>VLOOKUP($B57,ПОказатели!$B$3:$D$36,2,0)</f>
        <v>750</v>
      </c>
      <c r="O57" s="79">
        <f>VLOOKUP($B57,ПОказатели!$B$3:$D$36,2,0)</f>
        <v>750</v>
      </c>
      <c r="P57" s="79">
        <f>VLOOKUP($B57,ПОказатели!$B$3:$D$36,2,0)</f>
        <v>750</v>
      </c>
      <c r="Q57" s="79">
        <f>VLOOKUP($B57,ПОказатели!$B$3:$D$36,2,0)</f>
        <v>750</v>
      </c>
      <c r="R57" s="79">
        <f>VLOOKUP($B57,ПОказатели!$B$3:$D$36,2,0)</f>
        <v>750</v>
      </c>
      <c r="S57" s="79">
        <f>VLOOKUP($B57,ПОказатели!$B$3:$D$36,2,0)</f>
        <v>750</v>
      </c>
      <c r="T57" s="79">
        <f>VLOOKUP($B57,ПОказатели!$B$3:$D$36,2,0)</f>
        <v>750</v>
      </c>
      <c r="U57" s="79">
        <f>VLOOKUP($B57,ПОказатели!$B$3:$D$36,2,0)</f>
        <v>750</v>
      </c>
      <c r="V57" s="79">
        <f>VLOOKUP($B57,ПОказатели!$B$3:$D$36,2,0)</f>
        <v>750</v>
      </c>
      <c r="W57" s="79">
        <f>VLOOKUP($B57,ПОказатели!$B$3:$D$36,2,0)</f>
        <v>750</v>
      </c>
      <c r="X57" s="79">
        <f>VLOOKUP($B57,ПОказатели!$B$3:$D$36,2,0)</f>
        <v>750</v>
      </c>
      <c r="Y57" s="172">
        <f>VLOOKUP($B57,ПОказатели!$B$3:$D$36,2,0)</f>
        <v>750</v>
      </c>
      <c r="Z57" s="171">
        <f>VLOOKUP($B57,ПОказатели!$B$3:$D$36,2,0)</f>
        <v>750</v>
      </c>
      <c r="AA57" s="79">
        <f>VLOOKUP($B57,ПОказатели!$B$3:$D$36,2,0)</f>
        <v>750</v>
      </c>
      <c r="AB57" s="79">
        <f>VLOOKUP($B57,ПОказатели!$B$3:$D$36,2,0)</f>
        <v>750</v>
      </c>
      <c r="AC57" s="79">
        <f>VLOOKUP($B57,ПОказатели!$B$3:$D$36,2,0)</f>
        <v>750</v>
      </c>
      <c r="AD57" s="79">
        <f>VLOOKUP($B57,ПОказатели!$B$3:$D$36,2,0)</f>
        <v>750</v>
      </c>
      <c r="AE57" s="79">
        <f>VLOOKUP($B57,ПОказатели!$B$3:$D$36,2,0)</f>
        <v>750</v>
      </c>
      <c r="AF57" s="79">
        <f>VLOOKUP($B57,ПОказатели!$B$3:$D$36,2,0)</f>
        <v>750</v>
      </c>
      <c r="AG57" s="79">
        <f>VLOOKUP($B57,ПОказатели!$B$3:$D$36,2,0)</f>
        <v>750</v>
      </c>
      <c r="AH57" s="79">
        <f>VLOOKUP($B57,ПОказатели!$B$3:$D$36,2,0)</f>
        <v>750</v>
      </c>
      <c r="AI57" s="79">
        <f>VLOOKUP($B57,ПОказатели!$B$3:$D$36,2,0)</f>
        <v>750</v>
      </c>
      <c r="AJ57" s="79">
        <f>VLOOKUP($B57,ПОказатели!$B$3:$D$36,2,0)</f>
        <v>750</v>
      </c>
      <c r="AK57" s="172">
        <f>VLOOKUP($B57,ПОказатели!$B$3:$D$36,2,0)</f>
        <v>750</v>
      </c>
      <c r="AL57" s="171">
        <f>VLOOKUP($B57,ПОказатели!$B$3:$D$36,2,0)</f>
        <v>750</v>
      </c>
      <c r="AM57" s="79">
        <f>VLOOKUP($B57,ПОказатели!$B$3:$D$36,2,0)</f>
        <v>750</v>
      </c>
      <c r="AN57" s="79">
        <f>VLOOKUP($B57,ПОказатели!$B$3:$D$36,2,0)</f>
        <v>750</v>
      </c>
      <c r="AO57" s="79">
        <f>VLOOKUP($B57,ПОказатели!$B$3:$D$36,2,0)</f>
        <v>750</v>
      </c>
      <c r="AP57" s="79">
        <f>VLOOKUP($B57,ПОказатели!$B$3:$D$36,2,0)</f>
        <v>750</v>
      </c>
      <c r="AQ57" s="79">
        <f>VLOOKUP($B57,ПОказатели!$B$3:$D$36,2,0)</f>
        <v>750</v>
      </c>
      <c r="AR57" s="79">
        <f>VLOOKUP($B57,ПОказатели!$B$3:$D$36,2,0)</f>
        <v>750</v>
      </c>
      <c r="AS57" s="79">
        <f>VLOOKUP($B57,ПОказатели!$B$3:$D$36,2,0)</f>
        <v>750</v>
      </c>
      <c r="AT57" s="79">
        <f>VLOOKUP($B57,ПОказатели!$B$3:$D$36,2,0)</f>
        <v>750</v>
      </c>
      <c r="AU57" s="79">
        <f>VLOOKUP($B57,ПОказатели!$B$3:$D$36,2,0)</f>
        <v>750</v>
      </c>
      <c r="AV57" s="79">
        <f>VLOOKUP($B57,ПОказатели!$B$3:$D$36,2,0)</f>
        <v>750</v>
      </c>
      <c r="AW57" s="172">
        <f>VLOOKUP($B57,ПОказатели!$B$3:$D$36,2,0)</f>
        <v>750</v>
      </c>
      <c r="AX57" s="171">
        <f>VLOOKUP($B57,ПОказатели!$B$3:$D$36,2,0)</f>
        <v>750</v>
      </c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206"/>
      <c r="BJ57" s="223">
        <f>BJ99/BJ58</f>
        <v>750</v>
      </c>
      <c r="BK57" s="223">
        <f t="shared" ref="BK57:BM57" si="87">BK99/BK58</f>
        <v>750</v>
      </c>
      <c r="BL57" s="223">
        <f t="shared" si="87"/>
        <v>750</v>
      </c>
      <c r="BM57" s="223">
        <f t="shared" si="87"/>
        <v>750</v>
      </c>
    </row>
    <row r="58" spans="1:66" s="110" customFormat="1" ht="31.5" customHeight="1" x14ac:dyDescent="0.2">
      <c r="A58" s="126" t="s">
        <v>112</v>
      </c>
      <c r="B58" s="127" t="s">
        <v>83</v>
      </c>
      <c r="C58" s="163">
        <f>SUM(C59:C76)</f>
        <v>65</v>
      </c>
      <c r="D58" s="128">
        <f t="shared" ref="D58:AX58" si="88">SUM(D59:D76)</f>
        <v>67</v>
      </c>
      <c r="E58" s="128">
        <f t="shared" si="88"/>
        <v>134</v>
      </c>
      <c r="F58" s="128">
        <f t="shared" si="88"/>
        <v>138</v>
      </c>
      <c r="G58" s="128">
        <f t="shared" si="88"/>
        <v>207</v>
      </c>
      <c r="H58" s="128">
        <f t="shared" si="88"/>
        <v>213</v>
      </c>
      <c r="I58" s="128">
        <f t="shared" si="88"/>
        <v>284</v>
      </c>
      <c r="J58" s="128">
        <f t="shared" si="88"/>
        <v>292</v>
      </c>
      <c r="K58" s="128">
        <f t="shared" si="88"/>
        <v>365</v>
      </c>
      <c r="L58" s="128">
        <f t="shared" si="88"/>
        <v>375</v>
      </c>
      <c r="M58" s="164">
        <f t="shared" si="88"/>
        <v>450</v>
      </c>
      <c r="N58" s="163">
        <f t="shared" si="88"/>
        <v>460</v>
      </c>
      <c r="O58" s="128">
        <f t="shared" si="88"/>
        <v>535</v>
      </c>
      <c r="P58" s="128">
        <f>SUM(P59:P76)</f>
        <v>545</v>
      </c>
      <c r="Q58" s="128">
        <f t="shared" si="88"/>
        <v>620</v>
      </c>
      <c r="R58" s="128">
        <f t="shared" si="88"/>
        <v>630</v>
      </c>
      <c r="S58" s="128">
        <f t="shared" si="88"/>
        <v>705</v>
      </c>
      <c r="T58" s="128">
        <f t="shared" si="88"/>
        <v>715</v>
      </c>
      <c r="U58" s="128">
        <f t="shared" si="88"/>
        <v>790</v>
      </c>
      <c r="V58" s="128">
        <f t="shared" si="88"/>
        <v>800</v>
      </c>
      <c r="W58" s="128">
        <f t="shared" si="88"/>
        <v>875</v>
      </c>
      <c r="X58" s="128">
        <f t="shared" si="88"/>
        <v>885</v>
      </c>
      <c r="Y58" s="164">
        <f t="shared" si="88"/>
        <v>960</v>
      </c>
      <c r="Z58" s="163">
        <f t="shared" si="88"/>
        <v>970</v>
      </c>
      <c r="AA58" s="128">
        <f t="shared" si="88"/>
        <v>1045</v>
      </c>
      <c r="AB58" s="128">
        <f t="shared" si="88"/>
        <v>1055</v>
      </c>
      <c r="AC58" s="128">
        <f t="shared" si="88"/>
        <v>1130</v>
      </c>
      <c r="AD58" s="128">
        <f t="shared" si="88"/>
        <v>1140</v>
      </c>
      <c r="AE58" s="128">
        <f t="shared" si="88"/>
        <v>1215</v>
      </c>
      <c r="AF58" s="128">
        <f t="shared" si="88"/>
        <v>1225</v>
      </c>
      <c r="AG58" s="128">
        <f t="shared" si="88"/>
        <v>1300</v>
      </c>
      <c r="AH58" s="128">
        <f t="shared" si="88"/>
        <v>1310</v>
      </c>
      <c r="AI58" s="128">
        <f t="shared" si="88"/>
        <v>1385</v>
      </c>
      <c r="AJ58" s="128">
        <f t="shared" si="88"/>
        <v>1395</v>
      </c>
      <c r="AK58" s="164">
        <f t="shared" si="88"/>
        <v>1470</v>
      </c>
      <c r="AL58" s="163">
        <f t="shared" si="88"/>
        <v>1480</v>
      </c>
      <c r="AM58" s="128">
        <f t="shared" si="88"/>
        <v>1490</v>
      </c>
      <c r="AN58" s="128">
        <f t="shared" si="88"/>
        <v>1498</v>
      </c>
      <c r="AO58" s="128">
        <f t="shared" si="88"/>
        <v>1506</v>
      </c>
      <c r="AP58" s="128">
        <f t="shared" si="88"/>
        <v>1512</v>
      </c>
      <c r="AQ58" s="128">
        <f t="shared" si="88"/>
        <v>1518</v>
      </c>
      <c r="AR58" s="128">
        <f t="shared" si="88"/>
        <v>1522</v>
      </c>
      <c r="AS58" s="128">
        <f t="shared" si="88"/>
        <v>1526</v>
      </c>
      <c r="AT58" s="128">
        <f t="shared" si="88"/>
        <v>1528</v>
      </c>
      <c r="AU58" s="128">
        <f t="shared" si="88"/>
        <v>1530</v>
      </c>
      <c r="AV58" s="128">
        <f t="shared" si="88"/>
        <v>1530</v>
      </c>
      <c r="AW58" s="164">
        <f t="shared" si="88"/>
        <v>1530</v>
      </c>
      <c r="AX58" s="163">
        <f t="shared" si="88"/>
        <v>1530</v>
      </c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202"/>
      <c r="BJ58" s="215">
        <f t="shared" ref="BJ58:BJ101" si="89">SUM(C58:M58)</f>
        <v>2590</v>
      </c>
      <c r="BK58" s="215">
        <f t="shared" ref="BK58:BK95" si="90">SUM(N58:Y58)</f>
        <v>8520</v>
      </c>
      <c r="BL58" s="215">
        <f t="shared" ref="BL58:BL95" si="91">SUM(Z58:AK58)</f>
        <v>14640</v>
      </c>
      <c r="BM58" s="215">
        <f t="shared" ref="BM58:BM95" si="92">SUM(AL58:AW58)</f>
        <v>18170</v>
      </c>
      <c r="BN58" s="233"/>
    </row>
    <row r="59" spans="1:66" s="88" customFormat="1" ht="15.75" outlineLevel="1" x14ac:dyDescent="0.25">
      <c r="A59" s="130" t="s">
        <v>112</v>
      </c>
      <c r="B59" s="90">
        <v>1</v>
      </c>
      <c r="C59" s="167">
        <f>IF(C38&gt;0,IF((VLOOKUP("Продажа, начало",ПОказатели!$B$3:$D$17,2,0)+VLOOKUP("увелич продаж",ПОказатели!$B$3:$C$19,2,0)*(SUM($C38:C38)-1))&gt;VLOOKUP("Продажа,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продаж",ПОказатели!$B$3:$C$19,2,0)*(SUM($C38:C38)-1)))*C38,0)</f>
        <v>65</v>
      </c>
      <c r="D59" s="91">
        <f>IF(D38&gt;0,IF((VLOOKUP("Продажа, начало",ПОказатели!$B$3:$D$17,2,0)+VLOOKUP("увелич продаж",ПОказатели!$B$3:$C$19,2,0)*(SUM($C38:D38)-1))&gt;VLOOKUP("Продажа,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продаж",ПОказатели!$B$3:$C$19,2,0)*(SUM($C38:D38)-1)))*D38,0)</f>
        <v>67</v>
      </c>
      <c r="E59" s="91">
        <f>IF(E38&gt;0,IF((VLOOKUP("Продажа, начало",ПОказатели!$B$3:$D$17,2,0)+VLOOKUP("увелич продаж",ПОказатели!$B$3:$C$19,2,0)*(SUM($C38:E38)-1))&gt;VLOOKUP("Продажа,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продаж",ПОказатели!$B$3:$C$19,2,0)*(SUM($C38:E38)-1)))*E38,0)</f>
        <v>69</v>
      </c>
      <c r="F59" s="91">
        <f>IF(F38&gt;0,IF((VLOOKUP("Продажа, начало",ПОказатели!$B$3:$D$17,2,0)+VLOOKUP("увелич продаж",ПОказатели!$B$3:$C$19,2,0)*(SUM($C38:F38)-1))&gt;VLOOKUP("Продажа,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продаж",ПОказатели!$B$3:$C$19,2,0)*(SUM($C38:F38)-1)))*F38,0)</f>
        <v>71</v>
      </c>
      <c r="G59" s="91">
        <f>IF(G38&gt;0,IF((VLOOKUP("Продажа, начало",ПОказатели!$B$3:$D$17,2,0)+VLOOKUP("увелич продаж",ПОказатели!$B$3:$C$19,2,0)*(SUM($C38:G38)-1))&gt;VLOOKUP("Продажа,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продаж",ПОказатели!$B$3:$C$19,2,0)*(SUM($C38:G38)-1)))*G38,0)</f>
        <v>73</v>
      </c>
      <c r="H59" s="91">
        <f>IF(H38&gt;0,IF((VLOOKUP("Продажа, начало",ПОказатели!$B$3:$D$17,2,0)+VLOOKUP("увелич продаж",ПОказатели!$B$3:$C$19,2,0)*(SUM($C38:H38)-1))&gt;VLOOKUP("Продажа,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продаж",ПОказатели!$B$3:$C$19,2,0)*(SUM($C38:H38)-1)))*H38,0)</f>
        <v>75</v>
      </c>
      <c r="I59" s="91">
        <f>IF(I38&gt;0,IF((VLOOKUP("Продажа, начало",ПОказатели!$B$3:$D$17,2,0)+VLOOKUP("увелич продаж",ПОказатели!$B$3:$C$19,2,0)*(SUM($C38:I38)-1))&gt;VLOOKUP("Продажа,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продаж",ПОказатели!$B$3:$C$19,2,0)*(SUM($C38:I38)-1)))*I38,0)</f>
        <v>77</v>
      </c>
      <c r="J59" s="91">
        <f>IF(J38&gt;0,IF((VLOOKUP("Продажа, начало",ПОказатели!$B$3:$D$17,2,0)+VLOOKUP("увелич продаж",ПОказатели!$B$3:$C$19,2,0)*(SUM($C38:J38)-1))&gt;VLOOKUP("Продажа,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продаж",ПОказатели!$B$3:$C$19,2,0)*(SUM($C38:J38)-1)))*J38,0)</f>
        <v>79</v>
      </c>
      <c r="K59" s="91">
        <f>IF(K38&gt;0,IF((VLOOKUP("Продажа, начало",ПОказатели!$B$3:$D$17,2,0)+VLOOKUP("увелич продаж",ПОказатели!$B$3:$C$19,2,0)*(SUM($C38:K38)-1))&gt;VLOOKUP("Продажа,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продаж",ПОказатели!$B$3:$C$19,2,0)*(SUM($C38:K38)-1)))*K38,0)</f>
        <v>81</v>
      </c>
      <c r="L59" s="91">
        <f>IF(L38&gt;0,IF((VLOOKUP("Продажа, начало",ПОказатели!$B$3:$D$17,2,0)+VLOOKUP("увелич продаж",ПОказатели!$B$3:$C$19,2,0)*(SUM($C38:L38)-1))&gt;VLOOKUP("Продажа,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продаж",ПОказатели!$B$3:$C$19,2,0)*(SUM($C38:L38)-1)))*L38,0)</f>
        <v>83</v>
      </c>
      <c r="M59" s="168">
        <f>IF(M38&gt;0,IF((VLOOKUP("Продажа, начало",ПОказатели!$B$3:$D$17,2,0)+VLOOKUP("увелич продаж",ПОказатели!$B$3:$C$19,2,0)*(SUM($C38:M38)-1))&gt;VLOOKUP("Продажа,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продаж",ПОказатели!$B$3:$C$19,2,0)*(SUM($C38:M38)-1)))*M38,0)</f>
        <v>85</v>
      </c>
      <c r="N59" s="167">
        <f>IF(N38&gt;0,IF((VLOOKUP("Продажа, начало",ПОказатели!$B$3:$D$17,2,0)+VLOOKUP("увелич продаж",ПОказатели!$B$3:$C$19,2,0)*(SUM($C38:N38)-1))&gt;VLOOKUP("Продажа,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продаж",ПОказатели!$B$3:$C$19,2,0)*(SUM($C38:N38)-1)))*N38,0)</f>
        <v>85</v>
      </c>
      <c r="O59" s="91">
        <f>IF(O38&gt;0,IF((VLOOKUP("Продажа, начало",ПОказатели!$B$3:$D$17,2,0)+VLOOKUP("увелич продаж",ПОказатели!$B$3:$C$19,2,0)*(SUM($C38:O38)-1))&gt;VLOOKUP("Продажа,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продаж",ПОказатели!$B$3:$C$19,2,0)*(SUM($C38:O38)-1)))*O38,0)</f>
        <v>85</v>
      </c>
      <c r="P59" s="91">
        <f>IF(P38&gt;0,IF((VLOOKUP("Продажа, начало",ПОказатели!$B$3:$D$17,2,0)+VLOOKUP("увелич продаж",ПОказатели!$B$3:$C$19,2,0)*(SUM($C38:P38)-1))&gt;VLOOKUP("Продажа,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продаж",ПОказатели!$B$3:$C$19,2,0)*(SUM($C38:P38)-1)))*P38,0)</f>
        <v>85</v>
      </c>
      <c r="Q59" s="91">
        <f>IF(Q38&gt;0,IF((VLOOKUP("Продажа, начало",ПОказатели!$B$3:$D$17,2,0)+VLOOKUP("увелич продаж",ПОказатели!$B$3:$C$19,2,0)*(SUM($C38:Q38)-1))&gt;VLOOKUP("Продажа,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продаж",ПОказатели!$B$3:$C$19,2,0)*(SUM($C38:Q38)-1)))*Q38,0)</f>
        <v>85</v>
      </c>
      <c r="R59" s="91">
        <f>IF(R38&gt;0,IF((VLOOKUP("Продажа, начало",ПОказатели!$B$3:$D$17,2,0)+VLOOKUP("увелич продаж",ПОказатели!$B$3:$C$19,2,0)*(SUM($C38:R38)-1))&gt;VLOOKUP("Продажа,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продаж",ПОказатели!$B$3:$C$19,2,0)*(SUM($C38:R38)-1)))*R38,0)</f>
        <v>85</v>
      </c>
      <c r="S59" s="91">
        <f>IF(S38&gt;0,IF((VLOOKUP("Продажа, начало",ПОказатели!$B$3:$D$17,2,0)+VLOOKUP("увелич продаж",ПОказатели!$B$3:$C$19,2,0)*(SUM($C38:S38)-1))&gt;VLOOKUP("Продажа,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продаж",ПОказатели!$B$3:$C$19,2,0)*(SUM($C38:S38)-1)))*S38,0)</f>
        <v>85</v>
      </c>
      <c r="T59" s="91">
        <f>IF(T38&gt;0,IF((VLOOKUP("Продажа, начало",ПОказатели!$B$3:$D$17,2,0)+VLOOKUP("увелич продаж",ПОказатели!$B$3:$C$19,2,0)*(SUM($C38:T38)-1))&gt;VLOOKUP("Продажа,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продаж",ПОказатели!$B$3:$C$19,2,0)*(SUM($C38:T38)-1)))*T38,0)</f>
        <v>85</v>
      </c>
      <c r="U59" s="91">
        <f>IF(U38&gt;0,IF((VLOOKUP("Продажа, начало",ПОказатели!$B$3:$D$17,2,0)+VLOOKUP("увелич продаж",ПОказатели!$B$3:$C$19,2,0)*(SUM($C38:U38)-1))&gt;VLOOKUP("Продажа,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продаж",ПОказатели!$B$3:$C$19,2,0)*(SUM($C38:U38)-1)))*U38,0)</f>
        <v>85</v>
      </c>
      <c r="V59" s="91">
        <f>IF(V38&gt;0,IF((VLOOKUP("Продажа, начало",ПОказатели!$B$3:$D$17,2,0)+VLOOKUP("увелич продаж",ПОказатели!$B$3:$C$19,2,0)*(SUM($C38:V38)-1))&gt;VLOOKUP("Продажа,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продаж",ПОказатели!$B$3:$C$19,2,0)*(SUM($C38:V38)-1)))*V38,0)</f>
        <v>85</v>
      </c>
      <c r="W59" s="91">
        <f>IF(W38&gt;0,IF((VLOOKUP("Продажа, начало",ПОказатели!$B$3:$D$17,2,0)+VLOOKUP("увелич продаж",ПОказатели!$B$3:$C$19,2,0)*(SUM($C38:W38)-1))&gt;VLOOKUP("Продажа,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продаж",ПОказатели!$B$3:$C$19,2,0)*(SUM($C38:W38)-1)))*W38,0)</f>
        <v>85</v>
      </c>
      <c r="X59" s="91">
        <f>IF(X38&gt;0,IF((VLOOKUP("Продажа, начало",ПОказатели!$B$3:$D$17,2,0)+VLOOKUP("увелич продаж",ПОказатели!$B$3:$C$19,2,0)*(SUM($C38:X38)-1))&gt;VLOOKUP("Продажа,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продаж",ПОказатели!$B$3:$C$19,2,0)*(SUM($C38:X38)-1)))*X38,0)</f>
        <v>85</v>
      </c>
      <c r="Y59" s="168">
        <f>IF(Y38&gt;0,IF((VLOOKUP("Продажа, начало",ПОказатели!$B$3:$D$17,2,0)+VLOOKUP("увелич продаж",ПОказатели!$B$3:$C$19,2,0)*(SUM($C38:Y38)-1))&gt;VLOOKUP("Продажа,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продаж",ПОказатели!$B$3:$C$19,2,0)*(SUM($C38:Y38)-1)))*Y38,0)</f>
        <v>85</v>
      </c>
      <c r="Z59" s="167">
        <f>IF(Z38&gt;0,IF((VLOOKUP("Продажа, начало",ПОказатели!$B$3:$D$17,2,0)+VLOOKUP("увелич продаж",ПОказатели!$B$3:$C$19,2,0)*(SUM($C38:Z38)-1))&gt;VLOOKUP("Продажа,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продаж",ПОказатели!$B$3:$C$19,2,0)*(SUM($C38:Z38)-1)))*Z38,0)</f>
        <v>85</v>
      </c>
      <c r="AA59" s="91">
        <f>IF(AA38&gt;0,IF((VLOOKUP("Продажа, начало",ПОказатели!$B$3:$D$17,2,0)+VLOOKUP("увелич продаж",ПОказатели!$B$3:$C$19,2,0)*(SUM($C38:AA38)-1))&gt;VLOOKUP("Продажа,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продаж",ПОказатели!$B$3:$C$19,2,0)*(SUM($C38:AA38)-1)))*AA38,0)</f>
        <v>85</v>
      </c>
      <c r="AB59" s="91">
        <f>IF(AB38&gt;0,IF((VLOOKUP("Продажа, начало",ПОказатели!$B$3:$D$17,2,0)+VLOOKUP("увелич продаж",ПОказатели!$B$3:$C$19,2,0)*(SUM($C38:AB38)-1))&gt;VLOOKUP("Продажа,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продаж",ПОказатели!$B$3:$C$19,2,0)*(SUM($C38:AB38)-1)))*AB38,0)</f>
        <v>85</v>
      </c>
      <c r="AC59" s="91">
        <f>IF(AC38&gt;0,IF((VLOOKUP("Продажа, начало",ПОказатели!$B$3:$D$17,2,0)+VLOOKUP("увелич продаж",ПОказатели!$B$3:$C$19,2,0)*(SUM($C38:AC38)-1))&gt;VLOOKUP("Продажа,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продаж",ПОказатели!$B$3:$C$19,2,0)*(SUM($C38:AC38)-1)))*AC38,0)</f>
        <v>85</v>
      </c>
      <c r="AD59" s="91">
        <f>IF(AD38&gt;0,IF((VLOOKUP("Продажа, начало",ПОказатели!$B$3:$D$17,2,0)+VLOOKUP("увелич продаж",ПОказатели!$B$3:$C$19,2,0)*(SUM($C38:AD38)-1))&gt;VLOOKUP("Продажа,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продаж",ПОказатели!$B$3:$C$19,2,0)*(SUM($C38:AD38)-1)))*AD38,0)</f>
        <v>85</v>
      </c>
      <c r="AE59" s="91">
        <f>IF(AE38&gt;0,IF((VLOOKUP("Продажа, начало",ПОказатели!$B$3:$D$17,2,0)+VLOOKUP("увелич продаж",ПОказатели!$B$3:$C$19,2,0)*(SUM($C38:AE38)-1))&gt;VLOOKUP("Продажа,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продаж",ПОказатели!$B$3:$C$19,2,0)*(SUM($C38:AE38)-1)))*AE38,0)</f>
        <v>85</v>
      </c>
      <c r="AF59" s="91">
        <f>IF(AF38&gt;0,IF((VLOOKUP("Продажа, начало",ПОказатели!$B$3:$D$17,2,0)+VLOOKUP("увелич продаж",ПОказатели!$B$3:$C$19,2,0)*(SUM($C38:AF38)-1))&gt;VLOOKUP("Продажа,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продаж",ПОказатели!$B$3:$C$19,2,0)*(SUM($C38:AF38)-1)))*AF38,0)</f>
        <v>85</v>
      </c>
      <c r="AG59" s="91">
        <f>IF(AG38&gt;0,IF((VLOOKUP("Продажа, начало",ПОказатели!$B$3:$D$17,2,0)+VLOOKUP("увелич продаж",ПОказатели!$B$3:$C$19,2,0)*(SUM($C38:AG38)-1))&gt;VLOOKUP("Продажа,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продаж",ПОказатели!$B$3:$C$19,2,0)*(SUM($C38:AG38)-1)))*AG38,0)</f>
        <v>85</v>
      </c>
      <c r="AH59" s="91">
        <f>IF(AH38&gt;0,IF((VLOOKUP("Продажа, начало",ПОказатели!$B$3:$D$17,2,0)+VLOOKUP("увелич продаж",ПОказатели!$B$3:$C$19,2,0)*(SUM($C38:AH38)-1))&gt;VLOOKUP("Продажа,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продаж",ПОказатели!$B$3:$C$19,2,0)*(SUM($C38:AH38)-1)))*AH38,0)</f>
        <v>85</v>
      </c>
      <c r="AI59" s="91">
        <f>IF(AI38&gt;0,IF((VLOOKUP("Продажа, начало",ПОказатели!$B$3:$D$17,2,0)+VLOOKUP("увелич продаж",ПОказатели!$B$3:$C$19,2,0)*(SUM($C38:AI38)-1))&gt;VLOOKUP("Продажа,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продаж",ПОказатели!$B$3:$C$19,2,0)*(SUM($C38:AI38)-1)))*AI38,0)</f>
        <v>85</v>
      </c>
      <c r="AJ59" s="91">
        <f>IF(AJ38&gt;0,IF((VLOOKUP("Продажа, начало",ПОказатели!$B$3:$D$17,2,0)+VLOOKUP("увелич продаж",ПОказатели!$B$3:$C$19,2,0)*(SUM($C38:AJ38)-1))&gt;VLOOKUP("Продажа,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продаж",ПОказатели!$B$3:$C$19,2,0)*(SUM($C38:AJ38)-1)))*AJ38,0)</f>
        <v>85</v>
      </c>
      <c r="AK59" s="168">
        <f>IF(AK38&gt;0,IF((VLOOKUP("Продажа, начало",ПОказатели!$B$3:$D$17,2,0)+VLOOKUP("увелич продаж",ПОказатели!$B$3:$C$19,2,0)*(SUM($C38:AK38)-1))&gt;VLOOKUP("Продажа,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продаж",ПОказатели!$B$3:$C$19,2,0)*(SUM($C38:AK38)-1)))*AK38,0)</f>
        <v>85</v>
      </c>
      <c r="AL59" s="167">
        <f>IF(AL38&gt;0,IF((VLOOKUP("Продажа, начало",ПОказатели!$B$3:$D$17,2,0)+VLOOKUP("увелич продаж",ПОказатели!$B$3:$C$19,2,0)*(SUM($C38:AL38)-1))&gt;VLOOKUP("Продажа,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продаж",ПОказатели!$B$3:$C$19,2,0)*(SUM($C38:AL38)-1)))*AL38,0)</f>
        <v>85</v>
      </c>
      <c r="AM59" s="91">
        <f>IF(AM38&gt;0,IF((VLOOKUP("Продажа, начало",ПОказатели!$B$3:$D$17,2,0)+VLOOKUP("увелич продаж",ПОказатели!$B$3:$C$19,2,0)*(SUM($C38:AM38)-1))&gt;VLOOKUP("Продажа,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продаж",ПОказатели!$B$3:$C$19,2,0)*(SUM($C38:AM38)-1)))*AM38,0)</f>
        <v>85</v>
      </c>
      <c r="AN59" s="91">
        <f>IF(AN38&gt;0,IF((VLOOKUP("Продажа, начало",ПОказатели!$B$3:$D$17,2,0)+VLOOKUP("увелич продаж",ПОказатели!$B$3:$C$19,2,0)*(SUM($C38:AN38)-1))&gt;VLOOKUP("Продажа,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продаж",ПОказатели!$B$3:$C$19,2,0)*(SUM($C38:AN38)-1)))*AN38,0)</f>
        <v>85</v>
      </c>
      <c r="AO59" s="91">
        <f>IF(AO38&gt;0,IF((VLOOKUP("Продажа, начало",ПОказатели!$B$3:$D$17,2,0)+VLOOKUP("увелич продаж",ПОказатели!$B$3:$C$19,2,0)*(SUM($C38:AO38)-1))&gt;VLOOKUP("Продажа,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продаж",ПОказатели!$B$3:$C$19,2,0)*(SUM($C38:AO38)-1)))*AO38,0)</f>
        <v>85</v>
      </c>
      <c r="AP59" s="91">
        <f>IF(AP38&gt;0,IF((VLOOKUP("Продажа, начало",ПОказатели!$B$3:$D$17,2,0)+VLOOKUP("увелич продаж",ПОказатели!$B$3:$C$19,2,0)*(SUM($C38:AP38)-1))&gt;VLOOKUP("Продажа,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продаж",ПОказатели!$B$3:$C$19,2,0)*(SUM($C38:AP38)-1)))*AP38,0)</f>
        <v>85</v>
      </c>
      <c r="AQ59" s="91">
        <f>IF(AQ38&gt;0,IF((VLOOKUP("Продажа, начало",ПОказатели!$B$3:$D$17,2,0)+VLOOKUP("увелич продаж",ПОказатели!$B$3:$C$19,2,0)*(SUM($C38:AQ38)-1))&gt;VLOOKUP("Продажа,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продаж",ПОказатели!$B$3:$C$19,2,0)*(SUM($C38:AQ38)-1)))*AQ38,0)</f>
        <v>85</v>
      </c>
      <c r="AR59" s="91">
        <f>IF(AR38&gt;0,IF((VLOOKUP("Продажа, начало",ПОказатели!$B$3:$D$17,2,0)+VLOOKUP("увелич продаж",ПОказатели!$B$3:$C$19,2,0)*(SUM($C38:AR38)-1))&gt;VLOOKUP("Продажа,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продаж",ПОказатели!$B$3:$C$19,2,0)*(SUM($C38:AR38)-1)))*AR38,0)</f>
        <v>85</v>
      </c>
      <c r="AS59" s="91">
        <f>IF(AS38&gt;0,IF((VLOOKUP("Продажа, начало",ПОказатели!$B$3:$D$17,2,0)+VLOOKUP("увелич продаж",ПОказатели!$B$3:$C$19,2,0)*(SUM($C38:AS38)-1))&gt;VLOOKUP("Продажа,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продаж",ПОказатели!$B$3:$C$19,2,0)*(SUM($C38:AS38)-1)))*AS38,0)</f>
        <v>85</v>
      </c>
      <c r="AT59" s="91">
        <f>IF(AT38&gt;0,IF((VLOOKUP("Продажа, начало",ПОказатели!$B$3:$D$17,2,0)+VLOOKUP("увелич продаж",ПОказатели!$B$3:$C$19,2,0)*(SUM($C38:AT38)-1))&gt;VLOOKUP("Продажа,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продаж",ПОказатели!$B$3:$C$19,2,0)*(SUM($C38:AT38)-1)))*AT38,0)</f>
        <v>85</v>
      </c>
      <c r="AU59" s="91">
        <f>IF(AU38&gt;0,IF((VLOOKUP("Продажа, начало",ПОказатели!$B$3:$D$17,2,0)+VLOOKUP("увелич продаж",ПОказатели!$B$3:$C$19,2,0)*(SUM($C38:AU38)-1))&gt;VLOOKUP("Продажа,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продаж",ПОказатели!$B$3:$C$19,2,0)*(SUM($C38:AU38)-1)))*AU38,0)</f>
        <v>85</v>
      </c>
      <c r="AV59" s="91">
        <f>IF(AV38&gt;0,IF((VLOOKUP("Продажа, начало",ПОказатели!$B$3:$D$17,2,0)+VLOOKUP("увелич продаж",ПОказатели!$B$3:$C$19,2,0)*(SUM($C38:AV38)-1))&gt;VLOOKUP("Продажа,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продаж",ПОказатели!$B$3:$C$19,2,0)*(SUM($C38:AV38)-1)))*AV38,0)</f>
        <v>85</v>
      </c>
      <c r="AW59" s="168">
        <f>IF(AW38&gt;0,IF((VLOOKUP("Продажа, начало",ПОказатели!$B$3:$D$17,2,0)+VLOOKUP("увелич продаж",ПОказатели!$B$3:$C$19,2,0)*(SUM($C38:AW38)-1))&gt;VLOOKUP("Продажа,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продаж",ПОказатели!$B$3:$C$19,2,0)*(SUM($C38:AW38)-1)))*AW38,0)</f>
        <v>85</v>
      </c>
      <c r="AX59" s="167">
        <f>IF(AX38&gt;0,IF((VLOOKUP("Продажа, начало",ПОказатели!$B$3:$D$17,2,0)+VLOOKUP("увелич продаж",ПОказатели!$B$3:$C$19,2,0)*(SUM($C38:AX38)-1))&gt;VLOOKUP("Продажа,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продаж",ПОказатели!$B$3:$C$19,2,0)*(SUM($C38:AX38)-1)))*AX38,0)</f>
        <v>85</v>
      </c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204"/>
      <c r="BJ59" s="221">
        <f t="shared" si="89"/>
        <v>825</v>
      </c>
      <c r="BK59" s="221">
        <f t="shared" si="90"/>
        <v>1020</v>
      </c>
      <c r="BL59" s="221">
        <f t="shared" si="91"/>
        <v>1020</v>
      </c>
      <c r="BM59" s="221">
        <f t="shared" si="92"/>
        <v>1020</v>
      </c>
      <c r="BN59" s="220"/>
    </row>
    <row r="60" spans="1:66" s="88" customFormat="1" ht="15.75" outlineLevel="1" x14ac:dyDescent="0.25">
      <c r="A60" s="130" t="s">
        <v>112</v>
      </c>
      <c r="B60" s="90">
        <v>2</v>
      </c>
      <c r="C60" s="167">
        <f>IF(C39&gt;0,IF((VLOOKUP("Продажа, начало",ПОказатели!$B$3:$D$17,2,0)+VLOOKUP("увелич продаж",ПОказатели!$B$3:$C$19,2,0)*(SUM($C39:C39)-1))&gt;VLOOKUP("Продажа,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продаж",ПОказатели!$B$3:$C$19,2,0)*(SUM($C39:C39)-1)))*C39,0)</f>
        <v>0</v>
      </c>
      <c r="D60" s="91">
        <f>IF(D39&gt;0,IF((VLOOKUP("Продажа, начало",ПОказатели!$B$3:$D$17,2,0)+VLOOKUP("увелич продаж",ПОказатели!$B$3:$C$19,2,0)*(SUM($C39:D39)-1))&gt;VLOOKUP("Продажа,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продаж",ПОказатели!$B$3:$C$19,2,0)*(SUM($C39:D39)-1)))*D39,0)</f>
        <v>0</v>
      </c>
      <c r="E60" s="91">
        <f>IF(E39&gt;0,IF((VLOOKUP("Продажа, начало",ПОказатели!$B$3:$D$17,2,0)+VLOOKUP("увелич продаж",ПОказатели!$B$3:$C$19,2,0)*(SUM($C39:E39)-1))&gt;VLOOKUP("Продажа,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продаж",ПОказатели!$B$3:$C$19,2,0)*(SUM($C39:E39)-1)))*E39,0)</f>
        <v>65</v>
      </c>
      <c r="F60" s="91">
        <f>IF(F39&gt;0,IF((VLOOKUP("Продажа, начало",ПОказатели!$B$3:$D$17,2,0)+VLOOKUP("увелич продаж",ПОказатели!$B$3:$C$19,2,0)*(SUM($C39:F39)-1))&gt;VLOOKUP("Продажа,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продаж",ПОказатели!$B$3:$C$19,2,0)*(SUM($C39:F39)-1)))*F39,0)</f>
        <v>67</v>
      </c>
      <c r="G60" s="91">
        <f>IF(G39&gt;0,IF((VLOOKUP("Продажа, начало",ПОказатели!$B$3:$D$17,2,0)+VLOOKUP("увелич продаж",ПОказатели!$B$3:$C$19,2,0)*(SUM($C39:G39)-1))&gt;VLOOKUP("Продажа,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продаж",ПОказатели!$B$3:$C$19,2,0)*(SUM($C39:G39)-1)))*G39,0)</f>
        <v>69</v>
      </c>
      <c r="H60" s="91">
        <f>IF(H39&gt;0,IF((VLOOKUP("Продажа, начало",ПОказатели!$B$3:$D$17,2,0)+VLOOKUP("увелич продаж",ПОказатели!$B$3:$C$19,2,0)*(SUM($C39:H39)-1))&gt;VLOOKUP("Продажа,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продаж",ПОказатели!$B$3:$C$19,2,0)*(SUM($C39:H39)-1)))*H39,0)</f>
        <v>71</v>
      </c>
      <c r="I60" s="91">
        <f>IF(I39&gt;0,IF((VLOOKUP("Продажа, начало",ПОказатели!$B$3:$D$17,2,0)+VLOOKUP("увелич продаж",ПОказатели!$B$3:$C$19,2,0)*(SUM($C39:I39)-1))&gt;VLOOKUP("Продажа,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продаж",ПОказатели!$B$3:$C$19,2,0)*(SUM($C39:I39)-1)))*I39,0)</f>
        <v>73</v>
      </c>
      <c r="J60" s="91">
        <f>IF(J39&gt;0,IF((VLOOKUP("Продажа, начало",ПОказатели!$B$3:$D$17,2,0)+VLOOKUP("увелич продаж",ПОказатели!$B$3:$C$19,2,0)*(SUM($C39:J39)-1))&gt;VLOOKUP("Продажа,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продаж",ПОказатели!$B$3:$C$19,2,0)*(SUM($C39:J39)-1)))*J39,0)</f>
        <v>75</v>
      </c>
      <c r="K60" s="91">
        <f>IF(K39&gt;0,IF((VLOOKUP("Продажа, начало",ПОказатели!$B$3:$D$17,2,0)+VLOOKUP("увелич продаж",ПОказатели!$B$3:$C$19,2,0)*(SUM($C39:K39)-1))&gt;VLOOKUP("Продажа,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продаж",ПОказатели!$B$3:$C$19,2,0)*(SUM($C39:K39)-1)))*K39,0)</f>
        <v>77</v>
      </c>
      <c r="L60" s="91">
        <f>IF(L39&gt;0,IF((VLOOKUP("Продажа, начало",ПОказатели!$B$3:$D$17,2,0)+VLOOKUP("увелич продаж",ПОказатели!$B$3:$C$19,2,0)*(SUM($C39:L39)-1))&gt;VLOOKUP("Продажа,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продаж",ПОказатели!$B$3:$C$19,2,0)*(SUM($C39:L39)-1)))*L39,0)</f>
        <v>79</v>
      </c>
      <c r="M60" s="168">
        <f>IF(M39&gt;0,IF((VLOOKUP("Продажа, начало",ПОказатели!$B$3:$D$17,2,0)+VLOOKUP("увелич продаж",ПОказатели!$B$3:$C$19,2,0)*(SUM($C39:M39)-1))&gt;VLOOKUP("Продажа,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продаж",ПОказатели!$B$3:$C$19,2,0)*(SUM($C39:M39)-1)))*M39,0)</f>
        <v>81</v>
      </c>
      <c r="N60" s="167">
        <f>IF(N39&gt;0,IF((VLOOKUP("Продажа, начало",ПОказатели!$B$3:$D$17,2,0)+VLOOKUP("увелич продаж",ПОказатели!$B$3:$C$19,2,0)*(SUM($C39:N39)-1))&gt;VLOOKUP("Продажа,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продаж",ПОказатели!$B$3:$C$19,2,0)*(SUM($C39:N39)-1)))*N39,0)</f>
        <v>83</v>
      </c>
      <c r="O60" s="91">
        <f>IF(O39&gt;0,IF((VLOOKUP("Продажа, начало",ПОказатели!$B$3:$D$17,2,0)+VLOOKUP("увелич продаж",ПОказатели!$B$3:$C$19,2,0)*(SUM($C39:O39)-1))&gt;VLOOKUP("Продажа,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продаж",ПОказатели!$B$3:$C$19,2,0)*(SUM($C39:O39)-1)))*O39,0)</f>
        <v>85</v>
      </c>
      <c r="P60" s="91">
        <f>IF(P39&gt;0,IF((VLOOKUP("Продажа, начало",ПОказатели!$B$3:$D$17,2,0)+VLOOKUP("увелич продаж",ПОказатели!$B$3:$C$19,2,0)*(SUM($C39:P39)-1))&gt;VLOOKUP("Продажа,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продаж",ПОказатели!$B$3:$C$19,2,0)*(SUM($C39:P39)-1)))*P39,0)</f>
        <v>85</v>
      </c>
      <c r="Q60" s="91">
        <f>IF(Q39&gt;0,IF((VLOOKUP("Продажа, начало",ПОказатели!$B$3:$D$17,2,0)+VLOOKUP("увелич продаж",ПОказатели!$B$3:$C$19,2,0)*(SUM($C39:Q39)-1))&gt;VLOOKUP("Продажа,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продаж",ПОказатели!$B$3:$C$19,2,0)*(SUM($C39:Q39)-1)))*Q39,0)</f>
        <v>85</v>
      </c>
      <c r="R60" s="91">
        <f>IF(R39&gt;0,IF((VLOOKUP("Продажа, начало",ПОказатели!$B$3:$D$17,2,0)+VLOOKUP("увелич продаж",ПОказатели!$B$3:$C$19,2,0)*(SUM($C39:R39)-1))&gt;VLOOKUP("Продажа,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продаж",ПОказатели!$B$3:$C$19,2,0)*(SUM($C39:R39)-1)))*R39,0)</f>
        <v>85</v>
      </c>
      <c r="S60" s="91">
        <f>IF(S39&gt;0,IF((VLOOKUP("Продажа, начало",ПОказатели!$B$3:$D$17,2,0)+VLOOKUP("увелич продаж",ПОказатели!$B$3:$C$19,2,0)*(SUM($C39:S39)-1))&gt;VLOOKUP("Продажа,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продаж",ПОказатели!$B$3:$C$19,2,0)*(SUM($C39:S39)-1)))*S39,0)</f>
        <v>85</v>
      </c>
      <c r="T60" s="91">
        <f>IF(T39&gt;0,IF((VLOOKUP("Продажа, начало",ПОказатели!$B$3:$D$17,2,0)+VLOOKUP("увелич продаж",ПОказатели!$B$3:$C$19,2,0)*(SUM($C39:T39)-1))&gt;VLOOKUP("Продажа,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продаж",ПОказатели!$B$3:$C$19,2,0)*(SUM($C39:T39)-1)))*T39,0)</f>
        <v>85</v>
      </c>
      <c r="U60" s="91">
        <f>IF(U39&gt;0,IF((VLOOKUP("Продажа, начало",ПОказатели!$B$3:$D$17,2,0)+VLOOKUP("увелич продаж",ПОказатели!$B$3:$C$19,2,0)*(SUM($C39:U39)-1))&gt;VLOOKUP("Продажа,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продаж",ПОказатели!$B$3:$C$19,2,0)*(SUM($C39:U39)-1)))*U39,0)</f>
        <v>85</v>
      </c>
      <c r="V60" s="91">
        <f>IF(V39&gt;0,IF((VLOOKUP("Продажа, начало",ПОказатели!$B$3:$D$17,2,0)+VLOOKUP("увелич продаж",ПОказатели!$B$3:$C$19,2,0)*(SUM($C39:V39)-1))&gt;VLOOKUP("Продажа,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продаж",ПОказатели!$B$3:$C$19,2,0)*(SUM($C39:V39)-1)))*V39,0)</f>
        <v>85</v>
      </c>
      <c r="W60" s="91">
        <f>IF(W39&gt;0,IF((VLOOKUP("Продажа, начало",ПОказатели!$B$3:$D$17,2,0)+VLOOKUP("увелич продаж",ПОказатели!$B$3:$C$19,2,0)*(SUM($C39:W39)-1))&gt;VLOOKUP("Продажа,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продаж",ПОказатели!$B$3:$C$19,2,0)*(SUM($C39:W39)-1)))*W39,0)</f>
        <v>85</v>
      </c>
      <c r="X60" s="91">
        <f>IF(X39&gt;0,IF((VLOOKUP("Продажа, начало",ПОказатели!$B$3:$D$17,2,0)+VLOOKUP("увелич продаж",ПОказатели!$B$3:$C$19,2,0)*(SUM($C39:X39)-1))&gt;VLOOKUP("Продажа,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продаж",ПОказатели!$B$3:$C$19,2,0)*(SUM($C39:X39)-1)))*X39,0)</f>
        <v>85</v>
      </c>
      <c r="Y60" s="168">
        <f>IF(Y39&gt;0,IF((VLOOKUP("Продажа, начало",ПОказатели!$B$3:$D$17,2,0)+VLOOKUP("увелич продаж",ПОказатели!$B$3:$C$19,2,0)*(SUM($C39:Y39)-1))&gt;VLOOKUP("Продажа,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продаж",ПОказатели!$B$3:$C$19,2,0)*(SUM($C39:Y39)-1)))*Y39,0)</f>
        <v>85</v>
      </c>
      <c r="Z60" s="167">
        <f>IF(Z39&gt;0,IF((VLOOKUP("Продажа, начало",ПОказатели!$B$3:$D$17,2,0)+VLOOKUP("увелич продаж",ПОказатели!$B$3:$C$19,2,0)*(SUM($C39:Z39)-1))&gt;VLOOKUP("Продажа,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продаж",ПОказатели!$B$3:$C$19,2,0)*(SUM($C39:Z39)-1)))*Z39,0)</f>
        <v>85</v>
      </c>
      <c r="AA60" s="91">
        <f>IF(AA39&gt;0,IF((VLOOKUP("Продажа, начало",ПОказатели!$B$3:$D$17,2,0)+VLOOKUP("увелич продаж",ПОказатели!$B$3:$C$19,2,0)*(SUM($C39:AA39)-1))&gt;VLOOKUP("Продажа,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продаж",ПОказатели!$B$3:$C$19,2,0)*(SUM($C39:AA39)-1)))*AA39,0)</f>
        <v>85</v>
      </c>
      <c r="AB60" s="91">
        <f>IF(AB39&gt;0,IF((VLOOKUP("Продажа, начало",ПОказатели!$B$3:$D$17,2,0)+VLOOKUP("увелич продаж",ПОказатели!$B$3:$C$19,2,0)*(SUM($C39:AB39)-1))&gt;VLOOKUP("Продажа,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продаж",ПОказатели!$B$3:$C$19,2,0)*(SUM($C39:AB39)-1)))*AB39,0)</f>
        <v>85</v>
      </c>
      <c r="AC60" s="91">
        <f>IF(AC39&gt;0,IF((VLOOKUP("Продажа, начало",ПОказатели!$B$3:$D$17,2,0)+VLOOKUP("увелич продаж",ПОказатели!$B$3:$C$19,2,0)*(SUM($C39:AC39)-1))&gt;VLOOKUP("Продажа,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продаж",ПОказатели!$B$3:$C$19,2,0)*(SUM($C39:AC39)-1)))*AC39,0)</f>
        <v>85</v>
      </c>
      <c r="AD60" s="91">
        <f>IF(AD39&gt;0,IF((VLOOKUP("Продажа, начало",ПОказатели!$B$3:$D$17,2,0)+VLOOKUP("увелич продаж",ПОказатели!$B$3:$C$19,2,0)*(SUM($C39:AD39)-1))&gt;VLOOKUP("Продажа,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продаж",ПОказатели!$B$3:$C$19,2,0)*(SUM($C39:AD39)-1)))*AD39,0)</f>
        <v>85</v>
      </c>
      <c r="AE60" s="91">
        <f>IF(AE39&gt;0,IF((VLOOKUP("Продажа, начало",ПОказатели!$B$3:$D$17,2,0)+VLOOKUP("увелич продаж",ПОказатели!$B$3:$C$19,2,0)*(SUM($C39:AE39)-1))&gt;VLOOKUP("Продажа,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продаж",ПОказатели!$B$3:$C$19,2,0)*(SUM($C39:AE39)-1)))*AE39,0)</f>
        <v>85</v>
      </c>
      <c r="AF60" s="91">
        <f>IF(AF39&gt;0,IF((VLOOKUP("Продажа, начало",ПОказатели!$B$3:$D$17,2,0)+VLOOKUP("увелич продаж",ПОказатели!$B$3:$C$19,2,0)*(SUM($C39:AF39)-1))&gt;VLOOKUP("Продажа,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продаж",ПОказатели!$B$3:$C$19,2,0)*(SUM($C39:AF39)-1)))*AF39,0)</f>
        <v>85</v>
      </c>
      <c r="AG60" s="91">
        <f>IF(AG39&gt;0,IF((VLOOKUP("Продажа, начало",ПОказатели!$B$3:$D$17,2,0)+VLOOKUP("увелич продаж",ПОказатели!$B$3:$C$19,2,0)*(SUM($C39:AG39)-1))&gt;VLOOKUP("Продажа,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продаж",ПОказатели!$B$3:$C$19,2,0)*(SUM($C39:AG39)-1)))*AG39,0)</f>
        <v>85</v>
      </c>
      <c r="AH60" s="91">
        <f>IF(AH39&gt;0,IF((VLOOKUP("Продажа, начало",ПОказатели!$B$3:$D$17,2,0)+VLOOKUP("увелич продаж",ПОказатели!$B$3:$C$19,2,0)*(SUM($C39:AH39)-1))&gt;VLOOKUP("Продажа,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продаж",ПОказатели!$B$3:$C$19,2,0)*(SUM($C39:AH39)-1)))*AH39,0)</f>
        <v>85</v>
      </c>
      <c r="AI60" s="91">
        <f>IF(AI39&gt;0,IF((VLOOKUP("Продажа, начало",ПОказатели!$B$3:$D$17,2,0)+VLOOKUP("увелич продаж",ПОказатели!$B$3:$C$19,2,0)*(SUM($C39:AI39)-1))&gt;VLOOKUP("Продажа,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продаж",ПОказатели!$B$3:$C$19,2,0)*(SUM($C39:AI39)-1)))*AI39,0)</f>
        <v>85</v>
      </c>
      <c r="AJ60" s="91">
        <f>IF(AJ39&gt;0,IF((VLOOKUP("Продажа, начало",ПОказатели!$B$3:$D$17,2,0)+VLOOKUP("увелич продаж",ПОказатели!$B$3:$C$19,2,0)*(SUM($C39:AJ39)-1))&gt;VLOOKUP("Продажа,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продаж",ПОказатели!$B$3:$C$19,2,0)*(SUM($C39:AJ39)-1)))*AJ39,0)</f>
        <v>85</v>
      </c>
      <c r="AK60" s="168">
        <f>IF(AK39&gt;0,IF((VLOOKUP("Продажа, начало",ПОказатели!$B$3:$D$17,2,0)+VLOOKUP("увелич продаж",ПОказатели!$B$3:$C$19,2,0)*(SUM($C39:AK39)-1))&gt;VLOOKUP("Продажа,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продаж",ПОказатели!$B$3:$C$19,2,0)*(SUM($C39:AK39)-1)))*AK39,0)</f>
        <v>85</v>
      </c>
      <c r="AL60" s="167">
        <f>IF(AL39&gt;0,IF((VLOOKUP("Продажа, начало",ПОказатели!$B$3:$D$17,2,0)+VLOOKUP("увелич продаж",ПОказатели!$B$3:$C$19,2,0)*(SUM($C39:AL39)-1))&gt;VLOOKUP("Продажа,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продаж",ПОказатели!$B$3:$C$19,2,0)*(SUM($C39:AL39)-1)))*AL39,0)</f>
        <v>85</v>
      </c>
      <c r="AM60" s="91">
        <f>IF(AM39&gt;0,IF((VLOOKUP("Продажа, начало",ПОказатели!$B$3:$D$17,2,0)+VLOOKUP("увелич продаж",ПОказатели!$B$3:$C$19,2,0)*(SUM($C39:AM39)-1))&gt;VLOOKUP("Продажа,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продаж",ПОказатели!$B$3:$C$19,2,0)*(SUM($C39:AM39)-1)))*AM39,0)</f>
        <v>85</v>
      </c>
      <c r="AN60" s="91">
        <f>IF(AN39&gt;0,IF((VLOOKUP("Продажа, начало",ПОказатели!$B$3:$D$17,2,0)+VLOOKUP("увелич продаж",ПОказатели!$B$3:$C$19,2,0)*(SUM($C39:AN39)-1))&gt;VLOOKUP("Продажа,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продаж",ПОказатели!$B$3:$C$19,2,0)*(SUM($C39:AN39)-1)))*AN39,0)</f>
        <v>85</v>
      </c>
      <c r="AO60" s="91">
        <f>IF(AO39&gt;0,IF((VLOOKUP("Продажа, начало",ПОказатели!$B$3:$D$17,2,0)+VLOOKUP("увелич продаж",ПОказатели!$B$3:$C$19,2,0)*(SUM($C39:AO39)-1))&gt;VLOOKUP("Продажа,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продаж",ПОказатели!$B$3:$C$19,2,0)*(SUM($C39:AO39)-1)))*AO39,0)</f>
        <v>85</v>
      </c>
      <c r="AP60" s="91">
        <f>IF(AP39&gt;0,IF((VLOOKUP("Продажа, начало",ПОказатели!$B$3:$D$17,2,0)+VLOOKUP("увелич продаж",ПОказатели!$B$3:$C$19,2,0)*(SUM($C39:AP39)-1))&gt;VLOOKUP("Продажа,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продаж",ПОказатели!$B$3:$C$19,2,0)*(SUM($C39:AP39)-1)))*AP39,0)</f>
        <v>85</v>
      </c>
      <c r="AQ60" s="91">
        <f>IF(AQ39&gt;0,IF((VLOOKUP("Продажа, начало",ПОказатели!$B$3:$D$17,2,0)+VLOOKUP("увелич продаж",ПОказатели!$B$3:$C$19,2,0)*(SUM($C39:AQ39)-1))&gt;VLOOKUP("Продажа,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продаж",ПОказатели!$B$3:$C$19,2,0)*(SUM($C39:AQ39)-1)))*AQ39,0)</f>
        <v>85</v>
      </c>
      <c r="AR60" s="91">
        <f>IF(AR39&gt;0,IF((VLOOKUP("Продажа, начало",ПОказатели!$B$3:$D$17,2,0)+VLOOKUP("увелич продаж",ПОказатели!$B$3:$C$19,2,0)*(SUM($C39:AR39)-1))&gt;VLOOKUP("Продажа,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продаж",ПОказатели!$B$3:$C$19,2,0)*(SUM($C39:AR39)-1)))*AR39,0)</f>
        <v>85</v>
      </c>
      <c r="AS60" s="91">
        <f>IF(AS39&gt;0,IF((VLOOKUP("Продажа, начало",ПОказатели!$B$3:$D$17,2,0)+VLOOKUP("увелич продаж",ПОказатели!$B$3:$C$19,2,0)*(SUM($C39:AS39)-1))&gt;VLOOKUP("Продажа,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продаж",ПОказатели!$B$3:$C$19,2,0)*(SUM($C39:AS39)-1)))*AS39,0)</f>
        <v>85</v>
      </c>
      <c r="AT60" s="91">
        <f>IF(AT39&gt;0,IF((VLOOKUP("Продажа, начало",ПОказатели!$B$3:$D$17,2,0)+VLOOKUP("увелич продаж",ПОказатели!$B$3:$C$19,2,0)*(SUM($C39:AT39)-1))&gt;VLOOKUP("Продажа,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продаж",ПОказатели!$B$3:$C$19,2,0)*(SUM($C39:AT39)-1)))*AT39,0)</f>
        <v>85</v>
      </c>
      <c r="AU60" s="91">
        <f>IF(AU39&gt;0,IF((VLOOKUP("Продажа, начало",ПОказатели!$B$3:$D$17,2,0)+VLOOKUP("увелич продаж",ПОказатели!$B$3:$C$19,2,0)*(SUM($C39:AU39)-1))&gt;VLOOKUP("Продажа,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продаж",ПОказатели!$B$3:$C$19,2,0)*(SUM($C39:AU39)-1)))*AU39,0)</f>
        <v>85</v>
      </c>
      <c r="AV60" s="91">
        <f>IF(AV39&gt;0,IF((VLOOKUP("Продажа, начало",ПОказатели!$B$3:$D$17,2,0)+VLOOKUP("увелич продаж",ПОказатели!$B$3:$C$19,2,0)*(SUM($C39:AV39)-1))&gt;VLOOKUP("Продажа,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продаж",ПОказатели!$B$3:$C$19,2,0)*(SUM($C39:AV39)-1)))*AV39,0)</f>
        <v>85</v>
      </c>
      <c r="AW60" s="168">
        <f>IF(AW39&gt;0,IF((VLOOKUP("Продажа, начало",ПОказатели!$B$3:$D$17,2,0)+VLOOKUP("увелич продаж",ПОказатели!$B$3:$C$19,2,0)*(SUM($C39:AW39)-1))&gt;VLOOKUP("Продажа,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продаж",ПОказатели!$B$3:$C$19,2,0)*(SUM($C39:AW39)-1)))*AW39,0)</f>
        <v>85</v>
      </c>
      <c r="AX60" s="167">
        <f>IF(AX39&gt;0,IF((VLOOKUP("Продажа, начало",ПОказатели!$B$3:$D$17,2,0)+VLOOKUP("увелич продаж",ПОказатели!$B$3:$C$19,2,0)*(SUM($C39:AX39)-1))&gt;VLOOKUP("Продажа,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продаж",ПОказатели!$B$3:$C$19,2,0)*(SUM($C39:AX39)-1)))*AX39,0)</f>
        <v>85</v>
      </c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204"/>
      <c r="BJ60" s="221">
        <f t="shared" si="89"/>
        <v>657</v>
      </c>
      <c r="BK60" s="221">
        <f t="shared" si="90"/>
        <v>1018</v>
      </c>
      <c r="BL60" s="221">
        <f t="shared" si="91"/>
        <v>1020</v>
      </c>
      <c r="BM60" s="221">
        <f t="shared" si="92"/>
        <v>1020</v>
      </c>
      <c r="BN60" s="220"/>
    </row>
    <row r="61" spans="1:66" s="88" customFormat="1" ht="15.75" outlineLevel="1" x14ac:dyDescent="0.25">
      <c r="A61" s="130" t="s">
        <v>112</v>
      </c>
      <c r="B61" s="90">
        <v>3</v>
      </c>
      <c r="C61" s="167">
        <f>IF(C40&gt;0,IF((VLOOKUP("Продажа, начало",ПОказатели!$B$3:$D$17,2,0)+VLOOKUP("увелич продаж",ПОказатели!$B$3:$C$19,2,0)*(SUM($C40:C40)-1))&gt;VLOOKUP("Продажа,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продаж",ПОказатели!$B$3:$C$19,2,0)*(SUM($C40:C40)-1)))*C40,0)</f>
        <v>0</v>
      </c>
      <c r="D61" s="91">
        <f>IF(D40&gt;0,IF((VLOOKUP("Продажа, начало",ПОказатели!$B$3:$D$17,2,0)+VLOOKUP("увелич продаж",ПОказатели!$B$3:$C$19,2,0)*(SUM($C40:D40)-1))&gt;VLOOKUP("Продажа,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продаж",ПОказатели!$B$3:$C$19,2,0)*(SUM($C40:D40)-1)))*D40,0)</f>
        <v>0</v>
      </c>
      <c r="E61" s="91">
        <f>IF(E40&gt;0,IF((VLOOKUP("Продажа, начало",ПОказатели!$B$3:$D$17,2,0)+VLOOKUP("увелич продаж",ПОказатели!$B$3:$C$19,2,0)*(SUM($C40:E40)-1))&gt;VLOOKUP("Продажа,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продаж",ПОказатели!$B$3:$C$19,2,0)*(SUM($C40:E40)-1)))*E40,0)</f>
        <v>0</v>
      </c>
      <c r="F61" s="91">
        <f>IF(F40&gt;0,IF((VLOOKUP("Продажа, начало",ПОказатели!$B$3:$D$17,2,0)+VLOOKUP("увелич продаж",ПОказатели!$B$3:$C$19,2,0)*(SUM($C40:F40)-1))&gt;VLOOKUP("Продажа,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продаж",ПОказатели!$B$3:$C$19,2,0)*(SUM($C40:F40)-1)))*F40,0)</f>
        <v>0</v>
      </c>
      <c r="G61" s="91">
        <f>IF(G40&gt;0,IF((VLOOKUP("Продажа, начало",ПОказатели!$B$3:$D$17,2,0)+VLOOKUP("увелич продаж",ПОказатели!$B$3:$C$19,2,0)*(SUM($C40:G40)-1))&gt;VLOOKUP("Продажа,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продаж",ПОказатели!$B$3:$C$19,2,0)*(SUM($C40:G40)-1)))*G40,0)</f>
        <v>65</v>
      </c>
      <c r="H61" s="91">
        <f>IF(H40&gt;0,IF((VLOOKUP("Продажа, начало",ПОказатели!$B$3:$D$17,2,0)+VLOOKUP("увелич продаж",ПОказатели!$B$3:$C$19,2,0)*(SUM($C40:H40)-1))&gt;VLOOKUP("Продажа,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продаж",ПОказатели!$B$3:$C$19,2,0)*(SUM($C40:H40)-1)))*H40,0)</f>
        <v>67</v>
      </c>
      <c r="I61" s="91">
        <f>IF(I40&gt;0,IF((VLOOKUP("Продажа, начало",ПОказатели!$B$3:$D$17,2,0)+VLOOKUP("увелич продаж",ПОказатели!$B$3:$C$19,2,0)*(SUM($C40:I40)-1))&gt;VLOOKUP("Продажа,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продаж",ПОказатели!$B$3:$C$19,2,0)*(SUM($C40:I40)-1)))*I40,0)</f>
        <v>69</v>
      </c>
      <c r="J61" s="91">
        <f>IF(J40&gt;0,IF((VLOOKUP("Продажа, начало",ПОказатели!$B$3:$D$17,2,0)+VLOOKUP("увелич продаж",ПОказатели!$B$3:$C$19,2,0)*(SUM($C40:J40)-1))&gt;VLOOKUP("Продажа,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продаж",ПОказатели!$B$3:$C$19,2,0)*(SUM($C40:J40)-1)))*J40,0)</f>
        <v>71</v>
      </c>
      <c r="K61" s="91">
        <f>IF(K40&gt;0,IF((VLOOKUP("Продажа, начало",ПОказатели!$B$3:$D$17,2,0)+VLOOKUP("увелич продаж",ПОказатели!$B$3:$C$19,2,0)*(SUM($C40:K40)-1))&gt;VLOOKUP("Продажа,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продаж",ПОказатели!$B$3:$C$19,2,0)*(SUM($C40:K40)-1)))*K40,0)</f>
        <v>73</v>
      </c>
      <c r="L61" s="91">
        <f>IF(L40&gt;0,IF((VLOOKUP("Продажа, начало",ПОказатели!$B$3:$D$17,2,0)+VLOOKUP("увелич продаж",ПОказатели!$B$3:$C$19,2,0)*(SUM($C40:L40)-1))&gt;VLOOKUP("Продажа,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продаж",ПОказатели!$B$3:$C$19,2,0)*(SUM($C40:L40)-1)))*L40,0)</f>
        <v>75</v>
      </c>
      <c r="M61" s="168">
        <f>IF(M40&gt;0,IF((VLOOKUP("Продажа, начало",ПОказатели!$B$3:$D$17,2,0)+VLOOKUP("увелич продаж",ПОказатели!$B$3:$C$19,2,0)*(SUM($C40:M40)-1))&gt;VLOOKUP("Продажа,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продаж",ПОказатели!$B$3:$C$19,2,0)*(SUM($C40:M40)-1)))*M40,0)</f>
        <v>77</v>
      </c>
      <c r="N61" s="167">
        <f>IF(N40&gt;0,IF((VLOOKUP("Продажа, начало",ПОказатели!$B$3:$D$17,2,0)+VLOOKUP("увелич продаж",ПОказатели!$B$3:$C$19,2,0)*(SUM($C40:N40)-1))&gt;VLOOKUP("Продажа,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продаж",ПОказатели!$B$3:$C$19,2,0)*(SUM($C40:N40)-1)))*N40,0)</f>
        <v>79</v>
      </c>
      <c r="O61" s="91">
        <f>IF(O40&gt;0,IF((VLOOKUP("Продажа, начало",ПОказатели!$B$3:$D$17,2,0)+VLOOKUP("увелич продаж",ПОказатели!$B$3:$C$19,2,0)*(SUM($C40:O40)-1))&gt;VLOOKUP("Продажа,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продаж",ПОказатели!$B$3:$C$19,2,0)*(SUM($C40:O40)-1)))*O40,0)</f>
        <v>81</v>
      </c>
      <c r="P61" s="91">
        <f>IF(P40&gt;0,IF((VLOOKUP("Продажа, начало",ПОказатели!$B$3:$D$17,2,0)+VLOOKUP("увелич продаж",ПОказатели!$B$3:$C$19,2,0)*(SUM($C40:P40)-1))&gt;VLOOKUP("Продажа,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продаж",ПОказатели!$B$3:$C$19,2,0)*(SUM($C40:P40)-1)))*P40,0)</f>
        <v>83</v>
      </c>
      <c r="Q61" s="91">
        <f>IF(Q40&gt;0,IF((VLOOKUP("Продажа, начало",ПОказатели!$B$3:$D$17,2,0)+VLOOKUP("увелич продаж",ПОказатели!$B$3:$C$19,2,0)*(SUM($C40:Q40)-1))&gt;VLOOKUP("Продажа,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продаж",ПОказатели!$B$3:$C$19,2,0)*(SUM($C40:Q40)-1)))*Q40,0)</f>
        <v>85</v>
      </c>
      <c r="R61" s="91">
        <f>IF(R40&gt;0,IF((VLOOKUP("Продажа, начало",ПОказатели!$B$3:$D$17,2,0)+VLOOKUP("увелич продаж",ПОказатели!$B$3:$C$19,2,0)*(SUM($C40:R40)-1))&gt;VLOOKUP("Продажа,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продаж",ПОказатели!$B$3:$C$19,2,0)*(SUM($C40:R40)-1)))*R40,0)</f>
        <v>85</v>
      </c>
      <c r="S61" s="91">
        <f>IF(S40&gt;0,IF((VLOOKUP("Продажа, начало",ПОказатели!$B$3:$D$17,2,0)+VLOOKUP("увелич продаж",ПОказатели!$B$3:$C$19,2,0)*(SUM($C40:S40)-1))&gt;VLOOKUP("Продажа,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продаж",ПОказатели!$B$3:$C$19,2,0)*(SUM($C40:S40)-1)))*S40,0)</f>
        <v>85</v>
      </c>
      <c r="T61" s="91">
        <f>IF(T40&gt;0,IF((VLOOKUP("Продажа, начало",ПОказатели!$B$3:$D$17,2,0)+VLOOKUP("увелич продаж",ПОказатели!$B$3:$C$19,2,0)*(SUM($C40:T40)-1))&gt;VLOOKUP("Продажа,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продаж",ПОказатели!$B$3:$C$19,2,0)*(SUM($C40:T40)-1)))*T40,0)</f>
        <v>85</v>
      </c>
      <c r="U61" s="91">
        <f>IF(U40&gt;0,IF((VLOOKUP("Продажа, начало",ПОказатели!$B$3:$D$17,2,0)+VLOOKUP("увелич продаж",ПОказатели!$B$3:$C$19,2,0)*(SUM($C40:U40)-1))&gt;VLOOKUP("Продажа,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продаж",ПОказатели!$B$3:$C$19,2,0)*(SUM($C40:U40)-1)))*U40,0)</f>
        <v>85</v>
      </c>
      <c r="V61" s="91">
        <f>IF(V40&gt;0,IF((VLOOKUP("Продажа, начало",ПОказатели!$B$3:$D$17,2,0)+VLOOKUP("увелич продаж",ПОказатели!$B$3:$C$19,2,0)*(SUM($C40:V40)-1))&gt;VLOOKUP("Продажа,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продаж",ПОказатели!$B$3:$C$19,2,0)*(SUM($C40:V40)-1)))*V40,0)</f>
        <v>85</v>
      </c>
      <c r="W61" s="91">
        <f>IF(W40&gt;0,IF((VLOOKUP("Продажа, начало",ПОказатели!$B$3:$D$17,2,0)+VLOOKUP("увелич продаж",ПОказатели!$B$3:$C$19,2,0)*(SUM($C40:W40)-1))&gt;VLOOKUP("Продажа,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продаж",ПОказатели!$B$3:$C$19,2,0)*(SUM($C40:W40)-1)))*W40,0)</f>
        <v>85</v>
      </c>
      <c r="X61" s="91">
        <f>IF(X40&gt;0,IF((VLOOKUP("Продажа, начало",ПОказатели!$B$3:$D$17,2,0)+VLOOKUP("увелич продаж",ПОказатели!$B$3:$C$19,2,0)*(SUM($C40:X40)-1))&gt;VLOOKUP("Продажа,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продаж",ПОказатели!$B$3:$C$19,2,0)*(SUM($C40:X40)-1)))*X40,0)</f>
        <v>85</v>
      </c>
      <c r="Y61" s="168">
        <f>IF(Y40&gt;0,IF((VLOOKUP("Продажа, начало",ПОказатели!$B$3:$D$17,2,0)+VLOOKUP("увелич продаж",ПОказатели!$B$3:$C$19,2,0)*(SUM($C40:Y40)-1))&gt;VLOOKUP("Продажа,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продаж",ПОказатели!$B$3:$C$19,2,0)*(SUM($C40:Y40)-1)))*Y40,0)</f>
        <v>85</v>
      </c>
      <c r="Z61" s="167">
        <f>IF(Z40&gt;0,IF((VLOOKUP("Продажа, начало",ПОказатели!$B$3:$D$17,2,0)+VLOOKUP("увелич продаж",ПОказатели!$B$3:$C$19,2,0)*(SUM($C40:Z40)-1))&gt;VLOOKUP("Продажа,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продаж",ПОказатели!$B$3:$C$19,2,0)*(SUM($C40:Z40)-1)))*Z40,0)</f>
        <v>85</v>
      </c>
      <c r="AA61" s="91">
        <f>IF(AA40&gt;0,IF((VLOOKUP("Продажа, начало",ПОказатели!$B$3:$D$17,2,0)+VLOOKUP("увелич продаж",ПОказатели!$B$3:$C$19,2,0)*(SUM($C40:AA40)-1))&gt;VLOOKUP("Продажа,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продаж",ПОказатели!$B$3:$C$19,2,0)*(SUM($C40:AA40)-1)))*AA40,0)</f>
        <v>85</v>
      </c>
      <c r="AB61" s="91">
        <f>IF(AB40&gt;0,IF((VLOOKUP("Продажа, начало",ПОказатели!$B$3:$D$17,2,0)+VLOOKUP("увелич продаж",ПОказатели!$B$3:$C$19,2,0)*(SUM($C40:AB40)-1))&gt;VLOOKUP("Продажа,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продаж",ПОказатели!$B$3:$C$19,2,0)*(SUM($C40:AB40)-1)))*AB40,0)</f>
        <v>85</v>
      </c>
      <c r="AC61" s="91">
        <f>IF(AC40&gt;0,IF((VLOOKUP("Продажа, начало",ПОказатели!$B$3:$D$17,2,0)+VLOOKUP("увелич продаж",ПОказатели!$B$3:$C$19,2,0)*(SUM($C40:AC40)-1))&gt;VLOOKUP("Продажа,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продаж",ПОказатели!$B$3:$C$19,2,0)*(SUM($C40:AC40)-1)))*AC40,0)</f>
        <v>85</v>
      </c>
      <c r="AD61" s="91">
        <f>IF(AD40&gt;0,IF((VLOOKUP("Продажа, начало",ПОказатели!$B$3:$D$17,2,0)+VLOOKUP("увелич продаж",ПОказатели!$B$3:$C$19,2,0)*(SUM($C40:AD40)-1))&gt;VLOOKUP("Продажа,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продаж",ПОказатели!$B$3:$C$19,2,0)*(SUM($C40:AD40)-1)))*AD40,0)</f>
        <v>85</v>
      </c>
      <c r="AE61" s="91">
        <f>IF(AE40&gt;0,IF((VLOOKUP("Продажа, начало",ПОказатели!$B$3:$D$17,2,0)+VLOOKUP("увелич продаж",ПОказатели!$B$3:$C$19,2,0)*(SUM($C40:AE40)-1))&gt;VLOOKUP("Продажа,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продаж",ПОказатели!$B$3:$C$19,2,0)*(SUM($C40:AE40)-1)))*AE40,0)</f>
        <v>85</v>
      </c>
      <c r="AF61" s="91">
        <f>IF(AF40&gt;0,IF((VLOOKUP("Продажа, начало",ПОказатели!$B$3:$D$17,2,0)+VLOOKUP("увелич продаж",ПОказатели!$B$3:$C$19,2,0)*(SUM($C40:AF40)-1))&gt;VLOOKUP("Продажа,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продаж",ПОказатели!$B$3:$C$19,2,0)*(SUM($C40:AF40)-1)))*AF40,0)</f>
        <v>85</v>
      </c>
      <c r="AG61" s="91">
        <f>IF(AG40&gt;0,IF((VLOOKUP("Продажа, начало",ПОказатели!$B$3:$D$17,2,0)+VLOOKUP("увелич продаж",ПОказатели!$B$3:$C$19,2,0)*(SUM($C40:AG40)-1))&gt;VLOOKUP("Продажа,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продаж",ПОказатели!$B$3:$C$19,2,0)*(SUM($C40:AG40)-1)))*AG40,0)</f>
        <v>85</v>
      </c>
      <c r="AH61" s="91">
        <f>IF(AH40&gt;0,IF((VLOOKUP("Продажа, начало",ПОказатели!$B$3:$D$17,2,0)+VLOOKUP("увелич продаж",ПОказатели!$B$3:$C$19,2,0)*(SUM($C40:AH40)-1))&gt;VLOOKUP("Продажа,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продаж",ПОказатели!$B$3:$C$19,2,0)*(SUM($C40:AH40)-1)))*AH40,0)</f>
        <v>85</v>
      </c>
      <c r="AI61" s="91">
        <f>IF(AI40&gt;0,IF((VLOOKUP("Продажа, начало",ПОказатели!$B$3:$D$17,2,0)+VLOOKUP("увелич продаж",ПОказатели!$B$3:$C$19,2,0)*(SUM($C40:AI40)-1))&gt;VLOOKUP("Продажа,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продаж",ПОказатели!$B$3:$C$19,2,0)*(SUM($C40:AI40)-1)))*AI40,0)</f>
        <v>85</v>
      </c>
      <c r="AJ61" s="91">
        <f>IF(AJ40&gt;0,IF((VLOOKUP("Продажа, начало",ПОказатели!$B$3:$D$17,2,0)+VLOOKUP("увелич продаж",ПОказатели!$B$3:$C$19,2,0)*(SUM($C40:AJ40)-1))&gt;VLOOKUP("Продажа,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продаж",ПОказатели!$B$3:$C$19,2,0)*(SUM($C40:AJ40)-1)))*AJ40,0)</f>
        <v>85</v>
      </c>
      <c r="AK61" s="168">
        <f>IF(AK40&gt;0,IF((VLOOKUP("Продажа, начало",ПОказатели!$B$3:$D$17,2,0)+VLOOKUP("увелич продаж",ПОказатели!$B$3:$C$19,2,0)*(SUM($C40:AK40)-1))&gt;VLOOKUP("Продажа,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продаж",ПОказатели!$B$3:$C$19,2,0)*(SUM($C40:AK40)-1)))*AK40,0)</f>
        <v>85</v>
      </c>
      <c r="AL61" s="167">
        <f>IF(AL40&gt;0,IF((VLOOKUP("Продажа, начало",ПОказатели!$B$3:$D$17,2,0)+VLOOKUP("увелич продаж",ПОказатели!$B$3:$C$19,2,0)*(SUM($C40:AL40)-1))&gt;VLOOKUP("Продажа,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продаж",ПОказатели!$B$3:$C$19,2,0)*(SUM($C40:AL40)-1)))*AL40,0)</f>
        <v>85</v>
      </c>
      <c r="AM61" s="91">
        <f>IF(AM40&gt;0,IF((VLOOKUP("Продажа, начало",ПОказатели!$B$3:$D$17,2,0)+VLOOKUP("увелич продаж",ПОказатели!$B$3:$C$19,2,0)*(SUM($C40:AM40)-1))&gt;VLOOKUP("Продажа,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продаж",ПОказатели!$B$3:$C$19,2,0)*(SUM($C40:AM40)-1)))*AM40,0)</f>
        <v>85</v>
      </c>
      <c r="AN61" s="91">
        <f>IF(AN40&gt;0,IF((VLOOKUP("Продажа, начало",ПОказатели!$B$3:$D$17,2,0)+VLOOKUP("увелич продаж",ПОказатели!$B$3:$C$19,2,0)*(SUM($C40:AN40)-1))&gt;VLOOKUP("Продажа,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продаж",ПОказатели!$B$3:$C$19,2,0)*(SUM($C40:AN40)-1)))*AN40,0)</f>
        <v>85</v>
      </c>
      <c r="AO61" s="91">
        <f>IF(AO40&gt;0,IF((VLOOKUP("Продажа, начало",ПОказатели!$B$3:$D$17,2,0)+VLOOKUP("увелич продаж",ПОказатели!$B$3:$C$19,2,0)*(SUM($C40:AO40)-1))&gt;VLOOKUP("Продажа,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продаж",ПОказатели!$B$3:$C$19,2,0)*(SUM($C40:AO40)-1)))*AO40,0)</f>
        <v>85</v>
      </c>
      <c r="AP61" s="91">
        <f>IF(AP40&gt;0,IF((VLOOKUP("Продажа, начало",ПОказатели!$B$3:$D$17,2,0)+VLOOKUP("увелич продаж",ПОказатели!$B$3:$C$19,2,0)*(SUM($C40:AP40)-1))&gt;VLOOKUP("Продажа,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продаж",ПОказатели!$B$3:$C$19,2,0)*(SUM($C40:AP40)-1)))*AP40,0)</f>
        <v>85</v>
      </c>
      <c r="AQ61" s="91">
        <f>IF(AQ40&gt;0,IF((VLOOKUP("Продажа, начало",ПОказатели!$B$3:$D$17,2,0)+VLOOKUP("увелич продаж",ПОказатели!$B$3:$C$19,2,0)*(SUM($C40:AQ40)-1))&gt;VLOOKUP("Продажа,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продаж",ПОказатели!$B$3:$C$19,2,0)*(SUM($C40:AQ40)-1)))*AQ40,0)</f>
        <v>85</v>
      </c>
      <c r="AR61" s="91">
        <f>IF(AR40&gt;0,IF((VLOOKUP("Продажа, начало",ПОказатели!$B$3:$D$17,2,0)+VLOOKUP("увелич продаж",ПОказатели!$B$3:$C$19,2,0)*(SUM($C40:AR40)-1))&gt;VLOOKUP("Продажа,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продаж",ПОказатели!$B$3:$C$19,2,0)*(SUM($C40:AR40)-1)))*AR40,0)</f>
        <v>85</v>
      </c>
      <c r="AS61" s="91">
        <f>IF(AS40&gt;0,IF((VLOOKUP("Продажа, начало",ПОказатели!$B$3:$D$17,2,0)+VLOOKUP("увелич продаж",ПОказатели!$B$3:$C$19,2,0)*(SUM($C40:AS40)-1))&gt;VLOOKUP("Продажа,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продаж",ПОказатели!$B$3:$C$19,2,0)*(SUM($C40:AS40)-1)))*AS40,0)</f>
        <v>85</v>
      </c>
      <c r="AT61" s="91">
        <f>IF(AT40&gt;0,IF((VLOOKUP("Продажа, начало",ПОказатели!$B$3:$D$17,2,0)+VLOOKUP("увелич продаж",ПОказатели!$B$3:$C$19,2,0)*(SUM($C40:AT40)-1))&gt;VLOOKUP("Продажа,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продаж",ПОказатели!$B$3:$C$19,2,0)*(SUM($C40:AT40)-1)))*AT40,0)</f>
        <v>85</v>
      </c>
      <c r="AU61" s="91">
        <f>IF(AU40&gt;0,IF((VLOOKUP("Продажа, начало",ПОказатели!$B$3:$D$17,2,0)+VLOOKUP("увелич продаж",ПОказатели!$B$3:$C$19,2,0)*(SUM($C40:AU40)-1))&gt;VLOOKUP("Продажа,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продаж",ПОказатели!$B$3:$C$19,2,0)*(SUM($C40:AU40)-1)))*AU40,0)</f>
        <v>85</v>
      </c>
      <c r="AV61" s="91">
        <f>IF(AV40&gt;0,IF((VLOOKUP("Продажа, начало",ПОказатели!$B$3:$D$17,2,0)+VLOOKUP("увелич продаж",ПОказатели!$B$3:$C$19,2,0)*(SUM($C40:AV40)-1))&gt;VLOOKUP("Продажа,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продаж",ПОказатели!$B$3:$C$19,2,0)*(SUM($C40:AV40)-1)))*AV40,0)</f>
        <v>85</v>
      </c>
      <c r="AW61" s="168">
        <f>IF(AW40&gt;0,IF((VLOOKUP("Продажа, начало",ПОказатели!$B$3:$D$17,2,0)+VLOOKUP("увелич продаж",ПОказатели!$B$3:$C$19,2,0)*(SUM($C40:AW40)-1))&gt;VLOOKUP("Продажа,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продаж",ПОказатели!$B$3:$C$19,2,0)*(SUM($C40:AW40)-1)))*AW40,0)</f>
        <v>85</v>
      </c>
      <c r="AX61" s="167">
        <f>IF(AX40&gt;0,IF((VLOOKUP("Продажа, начало",ПОказатели!$B$3:$D$17,2,0)+VLOOKUP("увелич продаж",ПОказатели!$B$3:$C$19,2,0)*(SUM($C40:AX40)-1))&gt;VLOOKUP("Продажа,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продаж",ПОказатели!$B$3:$C$19,2,0)*(SUM($C40:AX40)-1)))*AX40,0)</f>
        <v>85</v>
      </c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204"/>
      <c r="BJ61" s="221">
        <f t="shared" si="89"/>
        <v>497</v>
      </c>
      <c r="BK61" s="221">
        <f t="shared" si="90"/>
        <v>1008</v>
      </c>
      <c r="BL61" s="221">
        <f t="shared" si="91"/>
        <v>1020</v>
      </c>
      <c r="BM61" s="221">
        <f t="shared" si="92"/>
        <v>1020</v>
      </c>
      <c r="BN61" s="220"/>
    </row>
    <row r="62" spans="1:66" s="88" customFormat="1" ht="15.75" outlineLevel="1" x14ac:dyDescent="0.25">
      <c r="A62" s="130" t="s">
        <v>112</v>
      </c>
      <c r="B62" s="90">
        <v>4</v>
      </c>
      <c r="C62" s="167">
        <f>IF(C41&gt;0,IF((VLOOKUP("Продажа, начало",ПОказатели!$B$3:$D$17,2,0)+VLOOKUP("увелич продаж",ПОказатели!$B$3:$C$19,2,0)*(SUM($C41:C41)-1))&gt;VLOOKUP("Продажа,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продаж",ПОказатели!$B$3:$C$19,2,0)*(SUM($C41:C41)-1)))*C41,0)</f>
        <v>0</v>
      </c>
      <c r="D62" s="91">
        <f>IF(D41&gt;0,IF((VLOOKUP("Продажа, начало",ПОказатели!$B$3:$D$17,2,0)+VLOOKUP("увелич продаж",ПОказатели!$B$3:$C$19,2,0)*(SUM($C41:D41)-1))&gt;VLOOKUP("Продажа,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продаж",ПОказатели!$B$3:$C$19,2,0)*(SUM($C41:D41)-1)))*D41,0)</f>
        <v>0</v>
      </c>
      <c r="E62" s="91">
        <f>IF(E41&gt;0,IF((VLOOKUP("Продажа, начало",ПОказатели!$B$3:$D$17,2,0)+VLOOKUP("увелич продаж",ПОказатели!$B$3:$C$19,2,0)*(SUM($C41:E41)-1))&gt;VLOOKUP("Продажа,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продаж",ПОказатели!$B$3:$C$19,2,0)*(SUM($C41:E41)-1)))*E41,0)</f>
        <v>0</v>
      </c>
      <c r="F62" s="91">
        <f>IF(F41&gt;0,IF((VLOOKUP("Продажа, начало",ПОказатели!$B$3:$D$17,2,0)+VLOOKUP("увелич продаж",ПОказатели!$B$3:$C$19,2,0)*(SUM($C41:F41)-1))&gt;VLOOKUP("Продажа,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продаж",ПОказатели!$B$3:$C$19,2,0)*(SUM($C41:F41)-1)))*F41,0)</f>
        <v>0</v>
      </c>
      <c r="G62" s="91">
        <f>IF(G41&gt;0,IF((VLOOKUP("Продажа, начало",ПОказатели!$B$3:$D$17,2,0)+VLOOKUP("увелич продаж",ПОказатели!$B$3:$C$19,2,0)*(SUM($C41:G41)-1))&gt;VLOOKUP("Продажа,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продаж",ПОказатели!$B$3:$C$19,2,0)*(SUM($C41:G41)-1)))*G41,0)</f>
        <v>0</v>
      </c>
      <c r="H62" s="91">
        <f>IF(H41&gt;0,IF((VLOOKUP("Продажа, начало",ПОказатели!$B$3:$D$17,2,0)+VLOOKUP("увелич продаж",ПОказатели!$B$3:$C$19,2,0)*(SUM($C41:H41)-1))&gt;VLOOKUP("Продажа,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продаж",ПОказатели!$B$3:$C$19,2,0)*(SUM($C41:H41)-1)))*H41,0)</f>
        <v>0</v>
      </c>
      <c r="I62" s="91">
        <f>IF(I41&gt;0,IF((VLOOKUP("Продажа, начало",ПОказатели!$B$3:$D$17,2,0)+VLOOKUP("увелич продаж",ПОказатели!$B$3:$C$19,2,0)*(SUM($C41:I41)-1))&gt;VLOOKUP("Продажа,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продаж",ПОказатели!$B$3:$C$19,2,0)*(SUM($C41:I41)-1)))*I41,0)</f>
        <v>65</v>
      </c>
      <c r="J62" s="91">
        <f>IF(J41&gt;0,IF((VLOOKUP("Продажа, начало",ПОказатели!$B$3:$D$17,2,0)+VLOOKUP("увелич продаж",ПОказатели!$B$3:$C$19,2,0)*(SUM($C41:J41)-1))&gt;VLOOKUP("Продажа,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продаж",ПОказатели!$B$3:$C$19,2,0)*(SUM($C41:J41)-1)))*J41,0)</f>
        <v>67</v>
      </c>
      <c r="K62" s="91">
        <f>IF(K41&gt;0,IF((VLOOKUP("Продажа, начало",ПОказатели!$B$3:$D$17,2,0)+VLOOKUP("увелич продаж",ПОказатели!$B$3:$C$19,2,0)*(SUM($C41:K41)-1))&gt;VLOOKUP("Продажа,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продаж",ПОказатели!$B$3:$C$19,2,0)*(SUM($C41:K41)-1)))*K41,0)</f>
        <v>69</v>
      </c>
      <c r="L62" s="91">
        <f>IF(L41&gt;0,IF((VLOOKUP("Продажа, начало",ПОказатели!$B$3:$D$17,2,0)+VLOOKUP("увелич продаж",ПОказатели!$B$3:$C$19,2,0)*(SUM($C41:L41)-1))&gt;VLOOKUP("Продажа,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продаж",ПОказатели!$B$3:$C$19,2,0)*(SUM($C41:L41)-1)))*L41,0)</f>
        <v>71</v>
      </c>
      <c r="M62" s="168">
        <f>IF(M41&gt;0,IF((VLOOKUP("Продажа, начало",ПОказатели!$B$3:$D$17,2,0)+VLOOKUP("увелич продаж",ПОказатели!$B$3:$C$19,2,0)*(SUM($C41:M41)-1))&gt;VLOOKUP("Продажа,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продаж",ПОказатели!$B$3:$C$19,2,0)*(SUM($C41:M41)-1)))*M41,0)</f>
        <v>73</v>
      </c>
      <c r="N62" s="167">
        <f>IF(N41&gt;0,IF((VLOOKUP("Продажа, начало",ПОказатели!$B$3:$D$17,2,0)+VLOOKUP("увелич продаж",ПОказатели!$B$3:$C$19,2,0)*(SUM($C41:N41)-1))&gt;VLOOKUP("Продажа,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продаж",ПОказатели!$B$3:$C$19,2,0)*(SUM($C41:N41)-1)))*N41,0)</f>
        <v>75</v>
      </c>
      <c r="O62" s="91">
        <f>IF(O41&gt;0,IF((VLOOKUP("Продажа, начало",ПОказатели!$B$3:$D$17,2,0)+VLOOKUP("увелич продаж",ПОказатели!$B$3:$C$19,2,0)*(SUM($C41:O41)-1))&gt;VLOOKUP("Продажа,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продаж",ПОказатели!$B$3:$C$19,2,0)*(SUM($C41:O41)-1)))*O41,0)</f>
        <v>77</v>
      </c>
      <c r="P62" s="91">
        <f>IF(P41&gt;0,IF((VLOOKUP("Продажа, начало",ПОказатели!$B$3:$D$17,2,0)+VLOOKUP("увелич продаж",ПОказатели!$B$3:$C$19,2,0)*(SUM($C41:P41)-1))&gt;VLOOKUP("Продажа,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продаж",ПОказатели!$B$3:$C$19,2,0)*(SUM($C41:P41)-1)))*P41,0)</f>
        <v>79</v>
      </c>
      <c r="Q62" s="91">
        <f>IF(Q41&gt;0,IF((VLOOKUP("Продажа, начало",ПОказатели!$B$3:$D$17,2,0)+VLOOKUP("увелич продаж",ПОказатели!$B$3:$C$19,2,0)*(SUM($C41:Q41)-1))&gt;VLOOKUP("Продажа,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продаж",ПОказатели!$B$3:$C$19,2,0)*(SUM($C41:Q41)-1)))*Q41,0)</f>
        <v>81</v>
      </c>
      <c r="R62" s="91">
        <f>IF(R41&gt;0,IF((VLOOKUP("Продажа, начало",ПОказатели!$B$3:$D$17,2,0)+VLOOKUP("увелич продаж",ПОказатели!$B$3:$C$19,2,0)*(SUM($C41:R41)-1))&gt;VLOOKUP("Продажа,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продаж",ПОказатели!$B$3:$C$19,2,0)*(SUM($C41:R41)-1)))*R41,0)</f>
        <v>83</v>
      </c>
      <c r="S62" s="91">
        <f>IF(S41&gt;0,IF((VLOOKUP("Продажа, начало",ПОказатели!$B$3:$D$17,2,0)+VLOOKUP("увелич продаж",ПОказатели!$B$3:$C$19,2,0)*(SUM($C41:S41)-1))&gt;VLOOKUP("Продажа,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продаж",ПОказатели!$B$3:$C$19,2,0)*(SUM($C41:S41)-1)))*S41,0)</f>
        <v>85</v>
      </c>
      <c r="T62" s="91">
        <f>IF(T41&gt;0,IF((VLOOKUP("Продажа, начало",ПОказатели!$B$3:$D$17,2,0)+VLOOKUP("увелич продаж",ПОказатели!$B$3:$C$19,2,0)*(SUM($C41:T41)-1))&gt;VLOOKUP("Продажа,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продаж",ПОказатели!$B$3:$C$19,2,0)*(SUM($C41:T41)-1)))*T41,0)</f>
        <v>85</v>
      </c>
      <c r="U62" s="91">
        <f>IF(U41&gt;0,IF((VLOOKUP("Продажа, начало",ПОказатели!$B$3:$D$17,2,0)+VLOOKUP("увелич продаж",ПОказатели!$B$3:$C$19,2,0)*(SUM($C41:U41)-1))&gt;VLOOKUP("Продажа,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продаж",ПОказатели!$B$3:$C$19,2,0)*(SUM($C41:U41)-1)))*U41,0)</f>
        <v>85</v>
      </c>
      <c r="V62" s="91">
        <f>IF(V41&gt;0,IF((VLOOKUP("Продажа, начало",ПОказатели!$B$3:$D$17,2,0)+VLOOKUP("увелич продаж",ПОказатели!$B$3:$C$19,2,0)*(SUM($C41:V41)-1))&gt;VLOOKUP("Продажа,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продаж",ПОказатели!$B$3:$C$19,2,0)*(SUM($C41:V41)-1)))*V41,0)</f>
        <v>85</v>
      </c>
      <c r="W62" s="91">
        <f>IF(W41&gt;0,IF((VLOOKUP("Продажа, начало",ПОказатели!$B$3:$D$17,2,0)+VLOOKUP("увелич продаж",ПОказатели!$B$3:$C$19,2,0)*(SUM($C41:W41)-1))&gt;VLOOKUP("Продажа,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продаж",ПОказатели!$B$3:$C$19,2,0)*(SUM($C41:W41)-1)))*W41,0)</f>
        <v>85</v>
      </c>
      <c r="X62" s="91">
        <f>IF(X41&gt;0,IF((VLOOKUP("Продажа, начало",ПОказатели!$B$3:$D$17,2,0)+VLOOKUP("увелич продаж",ПОказатели!$B$3:$C$19,2,0)*(SUM($C41:X41)-1))&gt;VLOOKUP("Продажа,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продаж",ПОказатели!$B$3:$C$19,2,0)*(SUM($C41:X41)-1)))*X41,0)</f>
        <v>85</v>
      </c>
      <c r="Y62" s="168">
        <f>IF(Y41&gt;0,IF((VLOOKUP("Продажа, начало",ПОказатели!$B$3:$D$17,2,0)+VLOOKUP("увелич продаж",ПОказатели!$B$3:$C$19,2,0)*(SUM($C41:Y41)-1))&gt;VLOOKUP("Продажа,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продаж",ПОказатели!$B$3:$C$19,2,0)*(SUM($C41:Y41)-1)))*Y41,0)</f>
        <v>85</v>
      </c>
      <c r="Z62" s="167">
        <f>IF(Z41&gt;0,IF((VLOOKUP("Продажа, начало",ПОказатели!$B$3:$D$17,2,0)+VLOOKUP("увелич продаж",ПОказатели!$B$3:$C$19,2,0)*(SUM($C41:Z41)-1))&gt;VLOOKUP("Продажа,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продаж",ПОказатели!$B$3:$C$19,2,0)*(SUM($C41:Z41)-1)))*Z41,0)</f>
        <v>85</v>
      </c>
      <c r="AA62" s="91">
        <f>IF(AA41&gt;0,IF((VLOOKUP("Продажа, начало",ПОказатели!$B$3:$D$17,2,0)+VLOOKUP("увелич продаж",ПОказатели!$B$3:$C$19,2,0)*(SUM($C41:AA41)-1))&gt;VLOOKUP("Продажа,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продаж",ПОказатели!$B$3:$C$19,2,0)*(SUM($C41:AA41)-1)))*AA41,0)</f>
        <v>85</v>
      </c>
      <c r="AB62" s="91">
        <f>IF(AB41&gt;0,IF((VLOOKUP("Продажа, начало",ПОказатели!$B$3:$D$17,2,0)+VLOOKUP("увелич продаж",ПОказатели!$B$3:$C$19,2,0)*(SUM($C41:AB41)-1))&gt;VLOOKUP("Продажа,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продаж",ПОказатели!$B$3:$C$19,2,0)*(SUM($C41:AB41)-1)))*AB41,0)</f>
        <v>85</v>
      </c>
      <c r="AC62" s="91">
        <f>IF(AC41&gt;0,IF((VLOOKUP("Продажа, начало",ПОказатели!$B$3:$D$17,2,0)+VLOOKUP("увелич продаж",ПОказатели!$B$3:$C$19,2,0)*(SUM($C41:AC41)-1))&gt;VLOOKUP("Продажа,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продаж",ПОказатели!$B$3:$C$19,2,0)*(SUM($C41:AC41)-1)))*AC41,0)</f>
        <v>85</v>
      </c>
      <c r="AD62" s="91">
        <f>IF(AD41&gt;0,IF((VLOOKUP("Продажа, начало",ПОказатели!$B$3:$D$17,2,0)+VLOOKUP("увелич продаж",ПОказатели!$B$3:$C$19,2,0)*(SUM($C41:AD41)-1))&gt;VLOOKUP("Продажа,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продаж",ПОказатели!$B$3:$C$19,2,0)*(SUM($C41:AD41)-1)))*AD41,0)</f>
        <v>85</v>
      </c>
      <c r="AE62" s="91">
        <f>IF(AE41&gt;0,IF((VLOOKUP("Продажа, начало",ПОказатели!$B$3:$D$17,2,0)+VLOOKUP("увелич продаж",ПОказатели!$B$3:$C$19,2,0)*(SUM($C41:AE41)-1))&gt;VLOOKUP("Продажа,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продаж",ПОказатели!$B$3:$C$19,2,0)*(SUM($C41:AE41)-1)))*AE41,0)</f>
        <v>85</v>
      </c>
      <c r="AF62" s="91">
        <f>IF(AF41&gt;0,IF((VLOOKUP("Продажа, начало",ПОказатели!$B$3:$D$17,2,0)+VLOOKUP("увелич продаж",ПОказатели!$B$3:$C$19,2,0)*(SUM($C41:AF41)-1))&gt;VLOOKUP("Продажа,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продаж",ПОказатели!$B$3:$C$19,2,0)*(SUM($C41:AF41)-1)))*AF41,0)</f>
        <v>85</v>
      </c>
      <c r="AG62" s="91">
        <f>IF(AG41&gt;0,IF((VLOOKUP("Продажа, начало",ПОказатели!$B$3:$D$17,2,0)+VLOOKUP("увелич продаж",ПОказатели!$B$3:$C$19,2,0)*(SUM($C41:AG41)-1))&gt;VLOOKUP("Продажа,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продаж",ПОказатели!$B$3:$C$19,2,0)*(SUM($C41:AG41)-1)))*AG41,0)</f>
        <v>85</v>
      </c>
      <c r="AH62" s="91">
        <f>IF(AH41&gt;0,IF((VLOOKUP("Продажа, начало",ПОказатели!$B$3:$D$17,2,0)+VLOOKUP("увелич продаж",ПОказатели!$B$3:$C$19,2,0)*(SUM($C41:AH41)-1))&gt;VLOOKUP("Продажа,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продаж",ПОказатели!$B$3:$C$19,2,0)*(SUM($C41:AH41)-1)))*AH41,0)</f>
        <v>85</v>
      </c>
      <c r="AI62" s="91">
        <f>IF(AI41&gt;0,IF((VLOOKUP("Продажа, начало",ПОказатели!$B$3:$D$17,2,0)+VLOOKUP("увелич продаж",ПОказатели!$B$3:$C$19,2,0)*(SUM($C41:AI41)-1))&gt;VLOOKUP("Продажа,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продаж",ПОказатели!$B$3:$C$19,2,0)*(SUM($C41:AI41)-1)))*AI41,0)</f>
        <v>85</v>
      </c>
      <c r="AJ62" s="91">
        <f>IF(AJ41&gt;0,IF((VLOOKUP("Продажа, начало",ПОказатели!$B$3:$D$17,2,0)+VLOOKUP("увелич продаж",ПОказатели!$B$3:$C$19,2,0)*(SUM($C41:AJ41)-1))&gt;VLOOKUP("Продажа,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продаж",ПОказатели!$B$3:$C$19,2,0)*(SUM($C41:AJ41)-1)))*AJ41,0)</f>
        <v>85</v>
      </c>
      <c r="AK62" s="168">
        <f>IF(AK41&gt;0,IF((VLOOKUP("Продажа, начало",ПОказатели!$B$3:$D$17,2,0)+VLOOKUP("увелич продаж",ПОказатели!$B$3:$C$19,2,0)*(SUM($C41:AK41)-1))&gt;VLOOKUP("Продажа,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продаж",ПОказатели!$B$3:$C$19,2,0)*(SUM($C41:AK41)-1)))*AK41,0)</f>
        <v>85</v>
      </c>
      <c r="AL62" s="167">
        <f>IF(AL41&gt;0,IF((VLOOKUP("Продажа, начало",ПОказатели!$B$3:$D$17,2,0)+VLOOKUP("увелич продаж",ПОказатели!$B$3:$C$19,2,0)*(SUM($C41:AL41)-1))&gt;VLOOKUP("Продажа,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продаж",ПОказатели!$B$3:$C$19,2,0)*(SUM($C41:AL41)-1)))*AL41,0)</f>
        <v>85</v>
      </c>
      <c r="AM62" s="91">
        <f>IF(AM41&gt;0,IF((VLOOKUP("Продажа, начало",ПОказатели!$B$3:$D$17,2,0)+VLOOKUP("увелич продаж",ПОказатели!$B$3:$C$19,2,0)*(SUM($C41:AM41)-1))&gt;VLOOKUP("Продажа,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продаж",ПОказатели!$B$3:$C$19,2,0)*(SUM($C41:AM41)-1)))*AM41,0)</f>
        <v>85</v>
      </c>
      <c r="AN62" s="91">
        <f>IF(AN41&gt;0,IF((VLOOKUP("Продажа, начало",ПОказатели!$B$3:$D$17,2,0)+VLOOKUP("увелич продаж",ПОказатели!$B$3:$C$19,2,0)*(SUM($C41:AN41)-1))&gt;VLOOKUP("Продажа,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продаж",ПОказатели!$B$3:$C$19,2,0)*(SUM($C41:AN41)-1)))*AN41,0)</f>
        <v>85</v>
      </c>
      <c r="AO62" s="91">
        <f>IF(AO41&gt;0,IF((VLOOKUP("Продажа, начало",ПОказатели!$B$3:$D$17,2,0)+VLOOKUP("увелич продаж",ПОказатели!$B$3:$C$19,2,0)*(SUM($C41:AO41)-1))&gt;VLOOKUP("Продажа,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продаж",ПОказатели!$B$3:$C$19,2,0)*(SUM($C41:AO41)-1)))*AO41,0)</f>
        <v>85</v>
      </c>
      <c r="AP62" s="91">
        <f>IF(AP41&gt;0,IF((VLOOKUP("Продажа, начало",ПОказатели!$B$3:$D$17,2,0)+VLOOKUP("увелич продаж",ПОказатели!$B$3:$C$19,2,0)*(SUM($C41:AP41)-1))&gt;VLOOKUP("Продажа,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продаж",ПОказатели!$B$3:$C$19,2,0)*(SUM($C41:AP41)-1)))*AP41,0)</f>
        <v>85</v>
      </c>
      <c r="AQ62" s="91">
        <f>IF(AQ41&gt;0,IF((VLOOKUP("Продажа, начало",ПОказатели!$B$3:$D$17,2,0)+VLOOKUP("увелич продаж",ПОказатели!$B$3:$C$19,2,0)*(SUM($C41:AQ41)-1))&gt;VLOOKUP("Продажа,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продаж",ПОказатели!$B$3:$C$19,2,0)*(SUM($C41:AQ41)-1)))*AQ41,0)</f>
        <v>85</v>
      </c>
      <c r="AR62" s="91">
        <f>IF(AR41&gt;0,IF((VLOOKUP("Продажа, начало",ПОказатели!$B$3:$D$17,2,0)+VLOOKUP("увелич продаж",ПОказатели!$B$3:$C$19,2,0)*(SUM($C41:AR41)-1))&gt;VLOOKUP("Продажа,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продаж",ПОказатели!$B$3:$C$19,2,0)*(SUM($C41:AR41)-1)))*AR41,0)</f>
        <v>85</v>
      </c>
      <c r="AS62" s="91">
        <f>IF(AS41&gt;0,IF((VLOOKUP("Продажа, начало",ПОказатели!$B$3:$D$17,2,0)+VLOOKUP("увелич продаж",ПОказатели!$B$3:$C$19,2,0)*(SUM($C41:AS41)-1))&gt;VLOOKUP("Продажа,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продаж",ПОказатели!$B$3:$C$19,2,0)*(SUM($C41:AS41)-1)))*AS41,0)</f>
        <v>85</v>
      </c>
      <c r="AT62" s="91">
        <f>IF(AT41&gt;0,IF((VLOOKUP("Продажа, начало",ПОказатели!$B$3:$D$17,2,0)+VLOOKUP("увелич продаж",ПОказатели!$B$3:$C$19,2,0)*(SUM($C41:AT41)-1))&gt;VLOOKUP("Продажа,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продаж",ПОказатели!$B$3:$C$19,2,0)*(SUM($C41:AT41)-1)))*AT41,0)</f>
        <v>85</v>
      </c>
      <c r="AU62" s="91">
        <f>IF(AU41&gt;0,IF((VLOOKUP("Продажа, начало",ПОказатели!$B$3:$D$17,2,0)+VLOOKUP("увелич продаж",ПОказатели!$B$3:$C$19,2,0)*(SUM($C41:AU41)-1))&gt;VLOOKUP("Продажа,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продаж",ПОказатели!$B$3:$C$19,2,0)*(SUM($C41:AU41)-1)))*AU41,0)</f>
        <v>85</v>
      </c>
      <c r="AV62" s="91">
        <f>IF(AV41&gt;0,IF((VLOOKUP("Продажа, начало",ПОказатели!$B$3:$D$17,2,0)+VLOOKUP("увелич продаж",ПОказатели!$B$3:$C$19,2,0)*(SUM($C41:AV41)-1))&gt;VLOOKUP("Продажа,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продаж",ПОказатели!$B$3:$C$19,2,0)*(SUM($C41:AV41)-1)))*AV41,0)</f>
        <v>85</v>
      </c>
      <c r="AW62" s="168">
        <f>IF(AW41&gt;0,IF((VLOOKUP("Продажа, начало",ПОказатели!$B$3:$D$17,2,0)+VLOOKUP("увелич продаж",ПОказатели!$B$3:$C$19,2,0)*(SUM($C41:AW41)-1))&gt;VLOOKUP("Продажа,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продаж",ПОказатели!$B$3:$C$19,2,0)*(SUM($C41:AW41)-1)))*AW41,0)</f>
        <v>85</v>
      </c>
      <c r="AX62" s="167">
        <f>IF(AX41&gt;0,IF((VLOOKUP("Продажа, начало",ПОказатели!$B$3:$D$17,2,0)+VLOOKUP("увелич продаж",ПОказатели!$B$3:$C$19,2,0)*(SUM($C41:AX41)-1))&gt;VLOOKUP("Продажа,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продаж",ПОказатели!$B$3:$C$19,2,0)*(SUM($C41:AX41)-1)))*AX41,0)</f>
        <v>85</v>
      </c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204"/>
      <c r="BJ62" s="221">
        <f t="shared" si="89"/>
        <v>345</v>
      </c>
      <c r="BK62" s="221">
        <f t="shared" si="90"/>
        <v>990</v>
      </c>
      <c r="BL62" s="221">
        <f t="shared" si="91"/>
        <v>1020</v>
      </c>
      <c r="BM62" s="221">
        <f t="shared" si="92"/>
        <v>1020</v>
      </c>
      <c r="BN62" s="220"/>
    </row>
    <row r="63" spans="1:66" s="88" customFormat="1" ht="15.75" outlineLevel="1" x14ac:dyDescent="0.25">
      <c r="A63" s="130" t="s">
        <v>112</v>
      </c>
      <c r="B63" s="90">
        <v>5</v>
      </c>
      <c r="C63" s="167">
        <f>IF(C42&gt;0,IF((VLOOKUP("Продажа, начало",ПОказатели!$B$3:$D$17,2,0)+VLOOKUP("увелич продаж",ПОказатели!$B$3:$C$19,2,0)*(SUM($C42:C42)-1))&gt;VLOOKUP("Продажа,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продаж",ПОказатели!$B$3:$C$19,2,0)*(SUM($C42:C42)-1)))*C42,0)</f>
        <v>0</v>
      </c>
      <c r="D63" s="91">
        <f>IF(D42&gt;0,IF((VLOOKUP("Продажа, начало",ПОказатели!$B$3:$D$17,2,0)+VLOOKUP("увелич продаж",ПОказатели!$B$3:$C$19,2,0)*(SUM($C42:D42)-1))&gt;VLOOKUP("Продажа,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продаж",ПОказатели!$B$3:$C$19,2,0)*(SUM($C42:D42)-1)))*D42,0)</f>
        <v>0</v>
      </c>
      <c r="E63" s="91">
        <f>IF(E42&gt;0,IF((VLOOKUP("Продажа, начало",ПОказатели!$B$3:$D$17,2,0)+VLOOKUP("увелич продаж",ПОказатели!$B$3:$C$19,2,0)*(SUM($C42:E42)-1))&gt;VLOOKUP("Продажа,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продаж",ПОказатели!$B$3:$C$19,2,0)*(SUM($C42:E42)-1)))*E42,0)</f>
        <v>0</v>
      </c>
      <c r="F63" s="91">
        <f>IF(F42&gt;0,IF((VLOOKUP("Продажа, начало",ПОказатели!$B$3:$D$17,2,0)+VLOOKUP("увелич продаж",ПОказатели!$B$3:$C$19,2,0)*(SUM($C42:F42)-1))&gt;VLOOKUP("Продажа,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продаж",ПОказатели!$B$3:$C$19,2,0)*(SUM($C42:F42)-1)))*F42,0)</f>
        <v>0</v>
      </c>
      <c r="G63" s="91">
        <f>IF(G42&gt;0,IF((VLOOKUP("Продажа, начало",ПОказатели!$B$3:$D$17,2,0)+VLOOKUP("увелич продаж",ПОказатели!$B$3:$C$19,2,0)*(SUM($C42:G42)-1))&gt;VLOOKUP("Продажа,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продаж",ПОказатели!$B$3:$C$19,2,0)*(SUM($C42:G42)-1)))*G42,0)</f>
        <v>0</v>
      </c>
      <c r="H63" s="91">
        <f>IF(H42&gt;0,IF((VLOOKUP("Продажа, начало",ПОказатели!$B$3:$D$17,2,0)+VLOOKUP("увелич продаж",ПОказатели!$B$3:$C$19,2,0)*(SUM($C42:H42)-1))&gt;VLOOKUP("Продажа,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продаж",ПОказатели!$B$3:$C$19,2,0)*(SUM($C42:H42)-1)))*H42,0)</f>
        <v>0</v>
      </c>
      <c r="I63" s="91">
        <f>IF(I42&gt;0,IF((VLOOKUP("Продажа, начало",ПОказатели!$B$3:$D$17,2,0)+VLOOKUP("увелич продаж",ПОказатели!$B$3:$C$19,2,0)*(SUM($C42:I42)-1))&gt;VLOOKUP("Продажа,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продаж",ПОказатели!$B$3:$C$19,2,0)*(SUM($C42:I42)-1)))*I42,0)</f>
        <v>0</v>
      </c>
      <c r="J63" s="91">
        <f>IF(J42&gt;0,IF((VLOOKUP("Продажа, начало",ПОказатели!$B$3:$D$17,2,0)+VLOOKUP("увелич продаж",ПОказатели!$B$3:$C$19,2,0)*(SUM($C42:J42)-1))&gt;VLOOKUP("Продажа,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продаж",ПОказатели!$B$3:$C$19,2,0)*(SUM($C42:J42)-1)))*J42,0)</f>
        <v>0</v>
      </c>
      <c r="K63" s="91">
        <f>IF(K42&gt;0,IF((VLOOKUP("Продажа, начало",ПОказатели!$B$3:$D$17,2,0)+VLOOKUP("увелич продаж",ПОказатели!$B$3:$C$19,2,0)*(SUM($C42:K42)-1))&gt;VLOOKUP("Продажа,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продаж",ПОказатели!$B$3:$C$19,2,0)*(SUM($C42:K42)-1)))*K42,0)</f>
        <v>65</v>
      </c>
      <c r="L63" s="91">
        <f>IF(L42&gt;0,IF((VLOOKUP("Продажа, начало",ПОказатели!$B$3:$D$17,2,0)+VLOOKUP("увелич продаж",ПОказатели!$B$3:$C$19,2,0)*(SUM($C42:L42)-1))&gt;VLOOKUP("Продажа,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продаж",ПОказатели!$B$3:$C$19,2,0)*(SUM($C42:L42)-1)))*L42,0)</f>
        <v>67</v>
      </c>
      <c r="M63" s="168">
        <f>IF(M42&gt;0,IF((VLOOKUP("Продажа, начало",ПОказатели!$B$3:$D$17,2,0)+VLOOKUP("увелич продаж",ПОказатели!$B$3:$C$19,2,0)*(SUM($C42:M42)-1))&gt;VLOOKUP("Продажа,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продаж",ПОказатели!$B$3:$C$19,2,0)*(SUM($C42:M42)-1)))*M42,0)</f>
        <v>69</v>
      </c>
      <c r="N63" s="167">
        <f>IF(N42&gt;0,IF((VLOOKUP("Продажа, начало",ПОказатели!$B$3:$D$17,2,0)+VLOOKUP("увелич продаж",ПОказатели!$B$3:$C$19,2,0)*(SUM($C42:N42)-1))&gt;VLOOKUP("Продажа,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продаж",ПОказатели!$B$3:$C$19,2,0)*(SUM($C42:N42)-1)))*N42,0)</f>
        <v>71</v>
      </c>
      <c r="O63" s="91">
        <f>IF(O42&gt;0,IF((VLOOKUP("Продажа, начало",ПОказатели!$B$3:$D$17,2,0)+VLOOKUP("увелич продаж",ПОказатели!$B$3:$C$19,2,0)*(SUM($C42:O42)-1))&gt;VLOOKUP("Продажа,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продаж",ПОказатели!$B$3:$C$19,2,0)*(SUM($C42:O42)-1)))*O42,0)</f>
        <v>73</v>
      </c>
      <c r="P63" s="91">
        <f>IF(P42&gt;0,IF((VLOOKUP("Продажа, начало",ПОказатели!$B$3:$D$17,2,0)+VLOOKUP("увелич продаж",ПОказатели!$B$3:$C$19,2,0)*(SUM($C42:P42)-1))&gt;VLOOKUP("Продажа,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продаж",ПОказатели!$B$3:$C$19,2,0)*(SUM($C42:P42)-1)))*P42,0)</f>
        <v>75</v>
      </c>
      <c r="Q63" s="91">
        <f>IF(Q42&gt;0,IF((VLOOKUP("Продажа, начало",ПОказатели!$B$3:$D$17,2,0)+VLOOKUP("увелич продаж",ПОказатели!$B$3:$C$19,2,0)*(SUM($C42:Q42)-1))&gt;VLOOKUP("Продажа,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продаж",ПОказатели!$B$3:$C$19,2,0)*(SUM($C42:Q42)-1)))*Q42,0)</f>
        <v>77</v>
      </c>
      <c r="R63" s="91">
        <f>IF(R42&gt;0,IF((VLOOKUP("Продажа, начало",ПОказатели!$B$3:$D$17,2,0)+VLOOKUP("увелич продаж",ПОказатели!$B$3:$C$19,2,0)*(SUM($C42:R42)-1))&gt;VLOOKUP("Продажа,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продаж",ПОказатели!$B$3:$C$19,2,0)*(SUM($C42:R42)-1)))*R42,0)</f>
        <v>79</v>
      </c>
      <c r="S63" s="91">
        <f>IF(S42&gt;0,IF((VLOOKUP("Продажа, начало",ПОказатели!$B$3:$D$17,2,0)+VLOOKUP("увелич продаж",ПОказатели!$B$3:$C$19,2,0)*(SUM($C42:S42)-1))&gt;VLOOKUP("Продажа,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продаж",ПОказатели!$B$3:$C$19,2,0)*(SUM($C42:S42)-1)))*S42,0)</f>
        <v>81</v>
      </c>
      <c r="T63" s="91">
        <f>IF(T42&gt;0,IF((VLOOKUP("Продажа, начало",ПОказатели!$B$3:$D$17,2,0)+VLOOKUP("увелич продаж",ПОказатели!$B$3:$C$19,2,0)*(SUM($C42:T42)-1))&gt;VLOOKUP("Продажа,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продаж",ПОказатели!$B$3:$C$19,2,0)*(SUM($C42:T42)-1)))*T42,0)</f>
        <v>83</v>
      </c>
      <c r="U63" s="91">
        <f>IF(U42&gt;0,IF((VLOOKUP("Продажа, начало",ПОказатели!$B$3:$D$17,2,0)+VLOOKUP("увелич продаж",ПОказатели!$B$3:$C$19,2,0)*(SUM($C42:U42)-1))&gt;VLOOKUP("Продажа,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продаж",ПОказатели!$B$3:$C$19,2,0)*(SUM($C42:U42)-1)))*U42,0)</f>
        <v>85</v>
      </c>
      <c r="V63" s="91">
        <f>IF(V42&gt;0,IF((VLOOKUP("Продажа, начало",ПОказатели!$B$3:$D$17,2,0)+VLOOKUP("увелич продаж",ПОказатели!$B$3:$C$19,2,0)*(SUM($C42:V42)-1))&gt;VLOOKUP("Продажа,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продаж",ПОказатели!$B$3:$C$19,2,0)*(SUM($C42:V42)-1)))*V42,0)</f>
        <v>85</v>
      </c>
      <c r="W63" s="91">
        <f>IF(W42&gt;0,IF((VLOOKUP("Продажа, начало",ПОказатели!$B$3:$D$17,2,0)+VLOOKUP("увелич продаж",ПОказатели!$B$3:$C$19,2,0)*(SUM($C42:W42)-1))&gt;VLOOKUP("Продажа,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продаж",ПОказатели!$B$3:$C$19,2,0)*(SUM($C42:W42)-1)))*W42,0)</f>
        <v>85</v>
      </c>
      <c r="X63" s="91">
        <f>IF(X42&gt;0,IF((VLOOKUP("Продажа, начало",ПОказатели!$B$3:$D$17,2,0)+VLOOKUP("увелич продаж",ПОказатели!$B$3:$C$19,2,0)*(SUM($C42:X42)-1))&gt;VLOOKUP("Продажа,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продаж",ПОказатели!$B$3:$C$19,2,0)*(SUM($C42:X42)-1)))*X42,0)</f>
        <v>85</v>
      </c>
      <c r="Y63" s="168">
        <f>IF(Y42&gt;0,IF((VLOOKUP("Продажа, начало",ПОказатели!$B$3:$D$17,2,0)+VLOOKUP("увелич продаж",ПОказатели!$B$3:$C$19,2,0)*(SUM($C42:Y42)-1))&gt;VLOOKUP("Продажа,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продаж",ПОказатели!$B$3:$C$19,2,0)*(SUM($C42:Y42)-1)))*Y42,0)</f>
        <v>85</v>
      </c>
      <c r="Z63" s="167">
        <f>IF(Z42&gt;0,IF((VLOOKUP("Продажа, начало",ПОказатели!$B$3:$D$17,2,0)+VLOOKUP("увелич продаж",ПОказатели!$B$3:$C$19,2,0)*(SUM($C42:Z42)-1))&gt;VLOOKUP("Продажа,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продаж",ПОказатели!$B$3:$C$19,2,0)*(SUM($C42:Z42)-1)))*Z42,0)</f>
        <v>85</v>
      </c>
      <c r="AA63" s="91">
        <f>IF(AA42&gt;0,IF((VLOOKUP("Продажа, начало",ПОказатели!$B$3:$D$17,2,0)+VLOOKUP("увелич продаж",ПОказатели!$B$3:$C$19,2,0)*(SUM($C42:AA42)-1))&gt;VLOOKUP("Продажа,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продаж",ПОказатели!$B$3:$C$19,2,0)*(SUM($C42:AA42)-1)))*AA42,0)</f>
        <v>85</v>
      </c>
      <c r="AB63" s="91">
        <f>IF(AB42&gt;0,IF((VLOOKUP("Продажа, начало",ПОказатели!$B$3:$D$17,2,0)+VLOOKUP("увелич продаж",ПОказатели!$B$3:$C$19,2,0)*(SUM($C42:AB42)-1))&gt;VLOOKUP("Продажа,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продаж",ПОказатели!$B$3:$C$19,2,0)*(SUM($C42:AB42)-1)))*AB42,0)</f>
        <v>85</v>
      </c>
      <c r="AC63" s="91">
        <f>IF(AC42&gt;0,IF((VLOOKUP("Продажа, начало",ПОказатели!$B$3:$D$17,2,0)+VLOOKUP("увелич продаж",ПОказатели!$B$3:$C$19,2,0)*(SUM($C42:AC42)-1))&gt;VLOOKUP("Продажа,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продаж",ПОказатели!$B$3:$C$19,2,0)*(SUM($C42:AC42)-1)))*AC42,0)</f>
        <v>85</v>
      </c>
      <c r="AD63" s="91">
        <f>IF(AD42&gt;0,IF((VLOOKUP("Продажа, начало",ПОказатели!$B$3:$D$17,2,0)+VLOOKUP("увелич продаж",ПОказатели!$B$3:$C$19,2,0)*(SUM($C42:AD42)-1))&gt;VLOOKUP("Продажа,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продаж",ПОказатели!$B$3:$C$19,2,0)*(SUM($C42:AD42)-1)))*AD42,0)</f>
        <v>85</v>
      </c>
      <c r="AE63" s="91">
        <f>IF(AE42&gt;0,IF((VLOOKUP("Продажа, начало",ПОказатели!$B$3:$D$17,2,0)+VLOOKUP("увелич продаж",ПОказатели!$B$3:$C$19,2,0)*(SUM($C42:AE42)-1))&gt;VLOOKUP("Продажа,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продаж",ПОказатели!$B$3:$C$19,2,0)*(SUM($C42:AE42)-1)))*AE42,0)</f>
        <v>85</v>
      </c>
      <c r="AF63" s="91">
        <f>IF(AF42&gt;0,IF((VLOOKUP("Продажа, начало",ПОказатели!$B$3:$D$17,2,0)+VLOOKUP("увелич продаж",ПОказатели!$B$3:$C$19,2,0)*(SUM($C42:AF42)-1))&gt;VLOOKUP("Продажа,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продаж",ПОказатели!$B$3:$C$19,2,0)*(SUM($C42:AF42)-1)))*AF42,0)</f>
        <v>85</v>
      </c>
      <c r="AG63" s="91">
        <f>IF(AG42&gt;0,IF((VLOOKUP("Продажа, начало",ПОказатели!$B$3:$D$17,2,0)+VLOOKUP("увелич продаж",ПОказатели!$B$3:$C$19,2,0)*(SUM($C42:AG42)-1))&gt;VLOOKUP("Продажа,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продаж",ПОказатели!$B$3:$C$19,2,0)*(SUM($C42:AG42)-1)))*AG42,0)</f>
        <v>85</v>
      </c>
      <c r="AH63" s="91">
        <f>IF(AH42&gt;0,IF((VLOOKUP("Продажа, начало",ПОказатели!$B$3:$D$17,2,0)+VLOOKUP("увелич продаж",ПОказатели!$B$3:$C$19,2,0)*(SUM($C42:AH42)-1))&gt;VLOOKUP("Продажа,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продаж",ПОказатели!$B$3:$C$19,2,0)*(SUM($C42:AH42)-1)))*AH42,0)</f>
        <v>85</v>
      </c>
      <c r="AI63" s="91">
        <f>IF(AI42&gt;0,IF((VLOOKUP("Продажа, начало",ПОказатели!$B$3:$D$17,2,0)+VLOOKUP("увелич продаж",ПОказатели!$B$3:$C$19,2,0)*(SUM($C42:AI42)-1))&gt;VLOOKUP("Продажа,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продаж",ПОказатели!$B$3:$C$19,2,0)*(SUM($C42:AI42)-1)))*AI42,0)</f>
        <v>85</v>
      </c>
      <c r="AJ63" s="91">
        <f>IF(AJ42&gt;0,IF((VLOOKUP("Продажа, начало",ПОказатели!$B$3:$D$17,2,0)+VLOOKUP("увелич продаж",ПОказатели!$B$3:$C$19,2,0)*(SUM($C42:AJ42)-1))&gt;VLOOKUP("Продажа,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продаж",ПОказатели!$B$3:$C$19,2,0)*(SUM($C42:AJ42)-1)))*AJ42,0)</f>
        <v>85</v>
      </c>
      <c r="AK63" s="168">
        <f>IF(AK42&gt;0,IF((VLOOKUP("Продажа, начало",ПОказатели!$B$3:$D$17,2,0)+VLOOKUP("увелич продаж",ПОказатели!$B$3:$C$19,2,0)*(SUM($C42:AK42)-1))&gt;VLOOKUP("Продажа,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продаж",ПОказатели!$B$3:$C$19,2,0)*(SUM($C42:AK42)-1)))*AK42,0)</f>
        <v>85</v>
      </c>
      <c r="AL63" s="167">
        <f>IF(AL42&gt;0,IF((VLOOKUP("Продажа, начало",ПОказатели!$B$3:$D$17,2,0)+VLOOKUP("увелич продаж",ПОказатели!$B$3:$C$19,2,0)*(SUM($C42:AL42)-1))&gt;VLOOKUP("Продажа,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продаж",ПОказатели!$B$3:$C$19,2,0)*(SUM($C42:AL42)-1)))*AL42,0)</f>
        <v>85</v>
      </c>
      <c r="AM63" s="91">
        <f>IF(AM42&gt;0,IF((VLOOKUP("Продажа, начало",ПОказатели!$B$3:$D$17,2,0)+VLOOKUP("увелич продаж",ПОказатели!$B$3:$C$19,2,0)*(SUM($C42:AM42)-1))&gt;VLOOKUP("Продажа,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продаж",ПОказатели!$B$3:$C$19,2,0)*(SUM($C42:AM42)-1)))*AM42,0)</f>
        <v>85</v>
      </c>
      <c r="AN63" s="91">
        <f>IF(AN42&gt;0,IF((VLOOKUP("Продажа, начало",ПОказатели!$B$3:$D$17,2,0)+VLOOKUP("увелич продаж",ПОказатели!$B$3:$C$19,2,0)*(SUM($C42:AN42)-1))&gt;VLOOKUP("Продажа,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продаж",ПОказатели!$B$3:$C$19,2,0)*(SUM($C42:AN42)-1)))*AN42,0)</f>
        <v>85</v>
      </c>
      <c r="AO63" s="91">
        <f>IF(AO42&gt;0,IF((VLOOKUP("Продажа, начало",ПОказатели!$B$3:$D$17,2,0)+VLOOKUP("увелич продаж",ПОказатели!$B$3:$C$19,2,0)*(SUM($C42:AO42)-1))&gt;VLOOKUP("Продажа,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продаж",ПОказатели!$B$3:$C$19,2,0)*(SUM($C42:AO42)-1)))*AO42,0)</f>
        <v>85</v>
      </c>
      <c r="AP63" s="91">
        <f>IF(AP42&gt;0,IF((VLOOKUP("Продажа, начало",ПОказатели!$B$3:$D$17,2,0)+VLOOKUP("увелич продаж",ПОказатели!$B$3:$C$19,2,0)*(SUM($C42:AP42)-1))&gt;VLOOKUP("Продажа,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продаж",ПОказатели!$B$3:$C$19,2,0)*(SUM($C42:AP42)-1)))*AP42,0)</f>
        <v>85</v>
      </c>
      <c r="AQ63" s="91">
        <f>IF(AQ42&gt;0,IF((VLOOKUP("Продажа, начало",ПОказатели!$B$3:$D$17,2,0)+VLOOKUP("увелич продаж",ПОказатели!$B$3:$C$19,2,0)*(SUM($C42:AQ42)-1))&gt;VLOOKUP("Продажа,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продаж",ПОказатели!$B$3:$C$19,2,0)*(SUM($C42:AQ42)-1)))*AQ42,0)</f>
        <v>85</v>
      </c>
      <c r="AR63" s="91">
        <f>IF(AR42&gt;0,IF((VLOOKUP("Продажа, начало",ПОказатели!$B$3:$D$17,2,0)+VLOOKUP("увелич продаж",ПОказатели!$B$3:$C$19,2,0)*(SUM($C42:AR42)-1))&gt;VLOOKUP("Продажа,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продаж",ПОказатели!$B$3:$C$19,2,0)*(SUM($C42:AR42)-1)))*AR42,0)</f>
        <v>85</v>
      </c>
      <c r="AS63" s="91">
        <f>IF(AS42&gt;0,IF((VLOOKUP("Продажа, начало",ПОказатели!$B$3:$D$17,2,0)+VLOOKUP("увелич продаж",ПОказатели!$B$3:$C$19,2,0)*(SUM($C42:AS42)-1))&gt;VLOOKUP("Продажа,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продаж",ПОказатели!$B$3:$C$19,2,0)*(SUM($C42:AS42)-1)))*AS42,0)</f>
        <v>85</v>
      </c>
      <c r="AT63" s="91">
        <f>IF(AT42&gt;0,IF((VLOOKUP("Продажа, начало",ПОказатели!$B$3:$D$17,2,0)+VLOOKUP("увелич продаж",ПОказатели!$B$3:$C$19,2,0)*(SUM($C42:AT42)-1))&gt;VLOOKUP("Продажа,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продаж",ПОказатели!$B$3:$C$19,2,0)*(SUM($C42:AT42)-1)))*AT42,0)</f>
        <v>85</v>
      </c>
      <c r="AU63" s="91">
        <f>IF(AU42&gt;0,IF((VLOOKUP("Продажа, начало",ПОказатели!$B$3:$D$17,2,0)+VLOOKUP("увелич продаж",ПОказатели!$B$3:$C$19,2,0)*(SUM($C42:AU42)-1))&gt;VLOOKUP("Продажа,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продаж",ПОказатели!$B$3:$C$19,2,0)*(SUM($C42:AU42)-1)))*AU42,0)</f>
        <v>85</v>
      </c>
      <c r="AV63" s="91">
        <f>IF(AV42&gt;0,IF((VLOOKUP("Продажа, начало",ПОказатели!$B$3:$D$17,2,0)+VLOOKUP("увелич продаж",ПОказатели!$B$3:$C$19,2,0)*(SUM($C42:AV42)-1))&gt;VLOOKUP("Продажа,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продаж",ПОказатели!$B$3:$C$19,2,0)*(SUM($C42:AV42)-1)))*AV42,0)</f>
        <v>85</v>
      </c>
      <c r="AW63" s="168">
        <f>IF(AW42&gt;0,IF((VLOOKUP("Продажа, начало",ПОказатели!$B$3:$D$17,2,0)+VLOOKUP("увелич продаж",ПОказатели!$B$3:$C$19,2,0)*(SUM($C42:AW42)-1))&gt;VLOOKUP("Продажа,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продаж",ПОказатели!$B$3:$C$19,2,0)*(SUM($C42:AW42)-1)))*AW42,0)</f>
        <v>85</v>
      </c>
      <c r="AX63" s="167">
        <f>IF(AX42&gt;0,IF((VLOOKUP("Продажа, начало",ПОказатели!$B$3:$D$17,2,0)+VLOOKUP("увелич продаж",ПОказатели!$B$3:$C$19,2,0)*(SUM($C42:AX42)-1))&gt;VLOOKUP("Продажа,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продаж",ПОказатели!$B$3:$C$19,2,0)*(SUM($C42:AX42)-1)))*AX42,0)</f>
        <v>85</v>
      </c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204"/>
      <c r="BJ63" s="221">
        <f t="shared" si="89"/>
        <v>201</v>
      </c>
      <c r="BK63" s="221">
        <f t="shared" si="90"/>
        <v>964</v>
      </c>
      <c r="BL63" s="221">
        <f t="shared" si="91"/>
        <v>1020</v>
      </c>
      <c r="BM63" s="221">
        <f t="shared" si="92"/>
        <v>1020</v>
      </c>
      <c r="BN63" s="220"/>
    </row>
    <row r="64" spans="1:66" s="88" customFormat="1" ht="15.75" outlineLevel="1" x14ac:dyDescent="0.25">
      <c r="A64" s="130" t="s">
        <v>112</v>
      </c>
      <c r="B64" s="90">
        <v>6</v>
      </c>
      <c r="C64" s="167">
        <f>IF(C43&gt;0,IF((VLOOKUP("Продажа, начало",ПОказатели!$B$3:$D$17,2,0)+VLOOKUP("увелич продаж",ПОказатели!$B$3:$C$19,2,0)*(SUM($C43:C43)-1))&gt;VLOOKUP("Продажа,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продаж",ПОказатели!$B$3:$C$19,2,0)*(SUM($C43:C43)-1)))*C43,0)</f>
        <v>0</v>
      </c>
      <c r="D64" s="91">
        <f>IF(D43&gt;0,IF((VLOOKUP("Продажа, начало",ПОказатели!$B$3:$D$17,2,0)+VLOOKUP("увелич продаж",ПОказатели!$B$3:$C$19,2,0)*(SUM($C43:D43)-1))&gt;VLOOKUP("Продажа,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продаж",ПОказатели!$B$3:$C$19,2,0)*(SUM($C43:D43)-1)))*D43,0)</f>
        <v>0</v>
      </c>
      <c r="E64" s="91">
        <f>IF(E43&gt;0,IF((VLOOKUP("Продажа, начало",ПОказатели!$B$3:$D$17,2,0)+VLOOKUP("увелич продаж",ПОказатели!$B$3:$C$19,2,0)*(SUM($C43:E43)-1))&gt;VLOOKUP("Продажа,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продаж",ПОказатели!$B$3:$C$19,2,0)*(SUM($C43:E43)-1)))*E43,0)</f>
        <v>0</v>
      </c>
      <c r="F64" s="91">
        <f>IF(F43&gt;0,IF((VLOOKUP("Продажа, начало",ПОказатели!$B$3:$D$17,2,0)+VLOOKUP("увелич продаж",ПОказатели!$B$3:$C$19,2,0)*(SUM($C43:F43)-1))&gt;VLOOKUP("Продажа,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продаж",ПОказатели!$B$3:$C$19,2,0)*(SUM($C43:F43)-1)))*F43,0)</f>
        <v>0</v>
      </c>
      <c r="G64" s="91">
        <f>IF(G43&gt;0,IF((VLOOKUP("Продажа, начало",ПОказатели!$B$3:$D$17,2,0)+VLOOKUP("увелич продаж",ПОказатели!$B$3:$C$19,2,0)*(SUM($C43:G43)-1))&gt;VLOOKUP("Продажа,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продаж",ПОказатели!$B$3:$C$19,2,0)*(SUM($C43:G43)-1)))*G43,0)</f>
        <v>0</v>
      </c>
      <c r="H64" s="91">
        <f>IF(H43&gt;0,IF((VLOOKUP("Продажа, начало",ПОказатели!$B$3:$D$17,2,0)+VLOOKUP("увелич продаж",ПОказатели!$B$3:$C$19,2,0)*(SUM($C43:H43)-1))&gt;VLOOKUP("Продажа,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продаж",ПОказатели!$B$3:$C$19,2,0)*(SUM($C43:H43)-1)))*H43,0)</f>
        <v>0</v>
      </c>
      <c r="I64" s="91">
        <f>IF(I43&gt;0,IF((VLOOKUP("Продажа, начало",ПОказатели!$B$3:$D$17,2,0)+VLOOKUP("увелич продаж",ПОказатели!$B$3:$C$19,2,0)*(SUM($C43:I43)-1))&gt;VLOOKUP("Продажа,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продаж",ПОказатели!$B$3:$C$19,2,0)*(SUM($C43:I43)-1)))*I43,0)</f>
        <v>0</v>
      </c>
      <c r="J64" s="91">
        <f>IF(J43&gt;0,IF((VLOOKUP("Продажа, начало",ПОказатели!$B$3:$D$17,2,0)+VLOOKUP("увелич продаж",ПОказатели!$B$3:$C$19,2,0)*(SUM($C43:J43)-1))&gt;VLOOKUP("Продажа,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продаж",ПОказатели!$B$3:$C$19,2,0)*(SUM($C43:J43)-1)))*J43,0)</f>
        <v>0</v>
      </c>
      <c r="K64" s="91">
        <f>IF(K43&gt;0,IF((VLOOKUP("Продажа, начало",ПОказатели!$B$3:$D$17,2,0)+VLOOKUP("увелич продаж",ПОказатели!$B$3:$C$19,2,0)*(SUM($C43:K43)-1))&gt;VLOOKUP("Продажа,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продаж",ПОказатели!$B$3:$C$19,2,0)*(SUM($C43:K43)-1)))*K43,0)</f>
        <v>0</v>
      </c>
      <c r="L64" s="91">
        <f>IF(L43&gt;0,IF((VLOOKUP("Продажа, начало",ПОказатели!$B$3:$D$17,2,0)+VLOOKUP("увелич продаж",ПОказатели!$B$3:$C$19,2,0)*(SUM($C43:L43)-1))&gt;VLOOKUP("Продажа,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продаж",ПОказатели!$B$3:$C$19,2,0)*(SUM($C43:L43)-1)))*L43,0)</f>
        <v>0</v>
      </c>
      <c r="M64" s="168">
        <f>IF(M43&gt;0,IF((VLOOKUP("Продажа, начало",ПОказатели!$B$3:$D$17,2,0)+VLOOKUP("увелич продаж",ПОказатели!$B$3:$C$19,2,0)*(SUM($C43:M43)-1))&gt;VLOOKUP("Продажа,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продаж",ПОказатели!$B$3:$C$19,2,0)*(SUM($C43:M43)-1)))*M43,0)</f>
        <v>65</v>
      </c>
      <c r="N64" s="167">
        <f>IF(N43&gt;0,IF((VLOOKUP("Продажа, начало",ПОказатели!$B$3:$D$17,2,0)+VLOOKUP("увелич продаж",ПОказатели!$B$3:$C$19,2,0)*(SUM($C43:N43)-1))&gt;VLOOKUP("Продажа,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продаж",ПОказатели!$B$3:$C$19,2,0)*(SUM($C43:N43)-1)))*N43,0)</f>
        <v>67</v>
      </c>
      <c r="O64" s="91">
        <f>IF(O43&gt;0,IF((VLOOKUP("Продажа, начало",ПОказатели!$B$3:$D$17,2,0)+VLOOKUP("увелич продаж",ПОказатели!$B$3:$C$19,2,0)*(SUM($C43:O43)-1))&gt;VLOOKUP("Продажа,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продаж",ПОказатели!$B$3:$C$19,2,0)*(SUM($C43:O43)-1)))*O43,0)</f>
        <v>69</v>
      </c>
      <c r="P64" s="91">
        <f>IF(P43&gt;0,IF((VLOOKUP("Продажа, начало",ПОказатели!$B$3:$D$17,2,0)+VLOOKUP("увелич продаж",ПОказатели!$B$3:$C$19,2,0)*(SUM($C43:P43)-1))&gt;VLOOKUP("Продажа,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продаж",ПОказатели!$B$3:$C$19,2,0)*(SUM($C43:P43)-1)))*P43,0)</f>
        <v>71</v>
      </c>
      <c r="Q64" s="91">
        <f>IF(Q43&gt;0,IF((VLOOKUP("Продажа, начало",ПОказатели!$B$3:$D$17,2,0)+VLOOKUP("увелич продаж",ПОказатели!$B$3:$C$19,2,0)*(SUM($C43:Q43)-1))&gt;VLOOKUP("Продажа,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продаж",ПОказатели!$B$3:$C$19,2,0)*(SUM($C43:Q43)-1)))*Q43,0)</f>
        <v>73</v>
      </c>
      <c r="R64" s="91">
        <f>IF(R43&gt;0,IF((VLOOKUP("Продажа, начало",ПОказатели!$B$3:$D$17,2,0)+VLOOKUP("увелич продаж",ПОказатели!$B$3:$C$19,2,0)*(SUM($C43:R43)-1))&gt;VLOOKUP("Продажа,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продаж",ПОказатели!$B$3:$C$19,2,0)*(SUM($C43:R43)-1)))*R43,0)</f>
        <v>75</v>
      </c>
      <c r="S64" s="91">
        <f>IF(S43&gt;0,IF((VLOOKUP("Продажа, начало",ПОказатели!$B$3:$D$17,2,0)+VLOOKUP("увелич продаж",ПОказатели!$B$3:$C$19,2,0)*(SUM($C43:S43)-1))&gt;VLOOKUP("Продажа,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продаж",ПОказатели!$B$3:$C$19,2,0)*(SUM($C43:S43)-1)))*S43,0)</f>
        <v>77</v>
      </c>
      <c r="T64" s="91">
        <f>IF(T43&gt;0,IF((VLOOKUP("Продажа, начало",ПОказатели!$B$3:$D$17,2,0)+VLOOKUP("увелич продаж",ПОказатели!$B$3:$C$19,2,0)*(SUM($C43:T43)-1))&gt;VLOOKUP("Продажа,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продаж",ПОказатели!$B$3:$C$19,2,0)*(SUM($C43:T43)-1)))*T43,0)</f>
        <v>79</v>
      </c>
      <c r="U64" s="91">
        <f>IF(U43&gt;0,IF((VLOOKUP("Продажа, начало",ПОказатели!$B$3:$D$17,2,0)+VLOOKUP("увелич продаж",ПОказатели!$B$3:$C$19,2,0)*(SUM($C43:U43)-1))&gt;VLOOKUP("Продажа,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продаж",ПОказатели!$B$3:$C$19,2,0)*(SUM($C43:U43)-1)))*U43,0)</f>
        <v>81</v>
      </c>
      <c r="V64" s="91">
        <f>IF(V43&gt;0,IF((VLOOKUP("Продажа, начало",ПОказатели!$B$3:$D$17,2,0)+VLOOKUP("увелич продаж",ПОказатели!$B$3:$C$19,2,0)*(SUM($C43:V43)-1))&gt;VLOOKUP("Продажа,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продаж",ПОказатели!$B$3:$C$19,2,0)*(SUM($C43:V43)-1)))*V43,0)</f>
        <v>83</v>
      </c>
      <c r="W64" s="91">
        <f>IF(W43&gt;0,IF((VLOOKUP("Продажа, начало",ПОказатели!$B$3:$D$17,2,0)+VLOOKUP("увелич продаж",ПОказатели!$B$3:$C$19,2,0)*(SUM($C43:W43)-1))&gt;VLOOKUP("Продажа,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продаж",ПОказатели!$B$3:$C$19,2,0)*(SUM($C43:W43)-1)))*W43,0)</f>
        <v>85</v>
      </c>
      <c r="X64" s="91">
        <f>IF(X43&gt;0,IF((VLOOKUP("Продажа, начало",ПОказатели!$B$3:$D$17,2,0)+VLOOKUP("увелич продаж",ПОказатели!$B$3:$C$19,2,0)*(SUM($C43:X43)-1))&gt;VLOOKUP("Продажа,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продаж",ПОказатели!$B$3:$C$19,2,0)*(SUM($C43:X43)-1)))*X43,0)</f>
        <v>85</v>
      </c>
      <c r="Y64" s="168">
        <f>IF(Y43&gt;0,IF((VLOOKUP("Продажа, начало",ПОказатели!$B$3:$D$17,2,0)+VLOOKUP("увелич продаж",ПОказатели!$B$3:$C$19,2,0)*(SUM($C43:Y43)-1))&gt;VLOOKUP("Продажа,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продаж",ПОказатели!$B$3:$C$19,2,0)*(SUM($C43:Y43)-1)))*Y43,0)</f>
        <v>85</v>
      </c>
      <c r="Z64" s="167">
        <f>IF(Z43&gt;0,IF((VLOOKUP("Продажа, начало",ПОказатели!$B$3:$D$17,2,0)+VLOOKUP("увелич продаж",ПОказатели!$B$3:$C$19,2,0)*(SUM($C43:Z43)-1))&gt;VLOOKUP("Продажа,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продаж",ПОказатели!$B$3:$C$19,2,0)*(SUM($C43:Z43)-1)))*Z43,0)</f>
        <v>85</v>
      </c>
      <c r="AA64" s="91">
        <f>IF(AA43&gt;0,IF((VLOOKUP("Продажа, начало",ПОказатели!$B$3:$D$17,2,0)+VLOOKUP("увелич продаж",ПОказатели!$B$3:$C$19,2,0)*(SUM($C43:AA43)-1))&gt;VLOOKUP("Продажа,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продаж",ПОказатели!$B$3:$C$19,2,0)*(SUM($C43:AA43)-1)))*AA43,0)</f>
        <v>85</v>
      </c>
      <c r="AB64" s="91">
        <f>IF(AB43&gt;0,IF((VLOOKUP("Продажа, начало",ПОказатели!$B$3:$D$17,2,0)+VLOOKUP("увелич продаж",ПОказатели!$B$3:$C$19,2,0)*(SUM($C43:AB43)-1))&gt;VLOOKUP("Продажа,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продаж",ПОказатели!$B$3:$C$19,2,0)*(SUM($C43:AB43)-1)))*AB43,0)</f>
        <v>85</v>
      </c>
      <c r="AC64" s="91">
        <f>IF(AC43&gt;0,IF((VLOOKUP("Продажа, начало",ПОказатели!$B$3:$D$17,2,0)+VLOOKUP("увелич продаж",ПОказатели!$B$3:$C$19,2,0)*(SUM($C43:AC43)-1))&gt;VLOOKUP("Продажа,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продаж",ПОказатели!$B$3:$C$19,2,0)*(SUM($C43:AC43)-1)))*AC43,0)</f>
        <v>85</v>
      </c>
      <c r="AD64" s="91">
        <f>IF(AD43&gt;0,IF((VLOOKUP("Продажа, начало",ПОказатели!$B$3:$D$17,2,0)+VLOOKUP("увелич продаж",ПОказатели!$B$3:$C$19,2,0)*(SUM($C43:AD43)-1))&gt;VLOOKUP("Продажа,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продаж",ПОказатели!$B$3:$C$19,2,0)*(SUM($C43:AD43)-1)))*AD43,0)</f>
        <v>85</v>
      </c>
      <c r="AE64" s="91">
        <f>IF(AE43&gt;0,IF((VLOOKUP("Продажа, начало",ПОказатели!$B$3:$D$17,2,0)+VLOOKUP("увелич продаж",ПОказатели!$B$3:$C$19,2,0)*(SUM($C43:AE43)-1))&gt;VLOOKUP("Продажа,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продаж",ПОказатели!$B$3:$C$19,2,0)*(SUM($C43:AE43)-1)))*AE43,0)</f>
        <v>85</v>
      </c>
      <c r="AF64" s="91">
        <f>IF(AF43&gt;0,IF((VLOOKUP("Продажа, начало",ПОказатели!$B$3:$D$17,2,0)+VLOOKUP("увелич продаж",ПОказатели!$B$3:$C$19,2,0)*(SUM($C43:AF43)-1))&gt;VLOOKUP("Продажа,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продаж",ПОказатели!$B$3:$C$19,2,0)*(SUM($C43:AF43)-1)))*AF43,0)</f>
        <v>85</v>
      </c>
      <c r="AG64" s="91">
        <f>IF(AG43&gt;0,IF((VLOOKUP("Продажа, начало",ПОказатели!$B$3:$D$17,2,0)+VLOOKUP("увелич продаж",ПОказатели!$B$3:$C$19,2,0)*(SUM($C43:AG43)-1))&gt;VLOOKUP("Продажа,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продаж",ПОказатели!$B$3:$C$19,2,0)*(SUM($C43:AG43)-1)))*AG43,0)</f>
        <v>85</v>
      </c>
      <c r="AH64" s="91">
        <f>IF(AH43&gt;0,IF((VLOOKUP("Продажа, начало",ПОказатели!$B$3:$D$17,2,0)+VLOOKUP("увелич продаж",ПОказатели!$B$3:$C$19,2,0)*(SUM($C43:AH43)-1))&gt;VLOOKUP("Продажа,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продаж",ПОказатели!$B$3:$C$19,2,0)*(SUM($C43:AH43)-1)))*AH43,0)</f>
        <v>85</v>
      </c>
      <c r="AI64" s="91">
        <f>IF(AI43&gt;0,IF((VLOOKUP("Продажа, начало",ПОказатели!$B$3:$D$17,2,0)+VLOOKUP("увелич продаж",ПОказатели!$B$3:$C$19,2,0)*(SUM($C43:AI43)-1))&gt;VLOOKUP("Продажа,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продаж",ПОказатели!$B$3:$C$19,2,0)*(SUM($C43:AI43)-1)))*AI43,0)</f>
        <v>85</v>
      </c>
      <c r="AJ64" s="91">
        <f>IF(AJ43&gt;0,IF((VLOOKUP("Продажа, начало",ПОказатели!$B$3:$D$17,2,0)+VLOOKUP("увелич продаж",ПОказатели!$B$3:$C$19,2,0)*(SUM($C43:AJ43)-1))&gt;VLOOKUP("Продажа,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продаж",ПОказатели!$B$3:$C$19,2,0)*(SUM($C43:AJ43)-1)))*AJ43,0)</f>
        <v>85</v>
      </c>
      <c r="AK64" s="168">
        <f>IF(AK43&gt;0,IF((VLOOKUP("Продажа, начало",ПОказатели!$B$3:$D$17,2,0)+VLOOKUP("увелич продаж",ПОказатели!$B$3:$C$19,2,0)*(SUM($C43:AK43)-1))&gt;VLOOKUP("Продажа,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продаж",ПОказатели!$B$3:$C$19,2,0)*(SUM($C43:AK43)-1)))*AK43,0)</f>
        <v>85</v>
      </c>
      <c r="AL64" s="167">
        <f>IF(AL43&gt;0,IF((VLOOKUP("Продажа, начало",ПОказатели!$B$3:$D$17,2,0)+VLOOKUP("увелич продаж",ПОказатели!$B$3:$C$19,2,0)*(SUM($C43:AL43)-1))&gt;VLOOKUP("Продажа,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продаж",ПОказатели!$B$3:$C$19,2,0)*(SUM($C43:AL43)-1)))*AL43,0)</f>
        <v>85</v>
      </c>
      <c r="AM64" s="91">
        <f>IF(AM43&gt;0,IF((VLOOKUP("Продажа, начало",ПОказатели!$B$3:$D$17,2,0)+VLOOKUP("увелич продаж",ПОказатели!$B$3:$C$19,2,0)*(SUM($C43:AM43)-1))&gt;VLOOKUP("Продажа,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продаж",ПОказатели!$B$3:$C$19,2,0)*(SUM($C43:AM43)-1)))*AM43,0)</f>
        <v>85</v>
      </c>
      <c r="AN64" s="91">
        <f>IF(AN43&gt;0,IF((VLOOKUP("Продажа, начало",ПОказатели!$B$3:$D$17,2,0)+VLOOKUP("увелич продаж",ПОказатели!$B$3:$C$19,2,0)*(SUM($C43:AN43)-1))&gt;VLOOKUP("Продажа,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продаж",ПОказатели!$B$3:$C$19,2,0)*(SUM($C43:AN43)-1)))*AN43,0)</f>
        <v>85</v>
      </c>
      <c r="AO64" s="91">
        <f>IF(AO43&gt;0,IF((VLOOKUP("Продажа, начало",ПОказатели!$B$3:$D$17,2,0)+VLOOKUP("увелич продаж",ПОказатели!$B$3:$C$19,2,0)*(SUM($C43:AO43)-1))&gt;VLOOKUP("Продажа,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продаж",ПОказатели!$B$3:$C$19,2,0)*(SUM($C43:AO43)-1)))*AO43,0)</f>
        <v>85</v>
      </c>
      <c r="AP64" s="91">
        <f>IF(AP43&gt;0,IF((VLOOKUP("Продажа, начало",ПОказатели!$B$3:$D$17,2,0)+VLOOKUP("увелич продаж",ПОказатели!$B$3:$C$19,2,0)*(SUM($C43:AP43)-1))&gt;VLOOKUP("Продажа,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продаж",ПОказатели!$B$3:$C$19,2,0)*(SUM($C43:AP43)-1)))*AP43,0)</f>
        <v>85</v>
      </c>
      <c r="AQ64" s="91">
        <f>IF(AQ43&gt;0,IF((VLOOKUP("Продажа, начало",ПОказатели!$B$3:$D$17,2,0)+VLOOKUP("увелич продаж",ПОказатели!$B$3:$C$19,2,0)*(SUM($C43:AQ43)-1))&gt;VLOOKUP("Продажа,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продаж",ПОказатели!$B$3:$C$19,2,0)*(SUM($C43:AQ43)-1)))*AQ43,0)</f>
        <v>85</v>
      </c>
      <c r="AR64" s="91">
        <f>IF(AR43&gt;0,IF((VLOOKUP("Продажа, начало",ПОказатели!$B$3:$D$17,2,0)+VLOOKUP("увелич продаж",ПОказатели!$B$3:$C$19,2,0)*(SUM($C43:AR43)-1))&gt;VLOOKUP("Продажа,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продаж",ПОказатели!$B$3:$C$19,2,0)*(SUM($C43:AR43)-1)))*AR43,0)</f>
        <v>85</v>
      </c>
      <c r="AS64" s="91">
        <f>IF(AS43&gt;0,IF((VLOOKUP("Продажа, начало",ПОказатели!$B$3:$D$17,2,0)+VLOOKUP("увелич продаж",ПОказатели!$B$3:$C$19,2,0)*(SUM($C43:AS43)-1))&gt;VLOOKUP("Продажа,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продаж",ПОказатели!$B$3:$C$19,2,0)*(SUM($C43:AS43)-1)))*AS43,0)</f>
        <v>85</v>
      </c>
      <c r="AT64" s="91">
        <f>IF(AT43&gt;0,IF((VLOOKUP("Продажа, начало",ПОказатели!$B$3:$D$17,2,0)+VLOOKUP("увелич продаж",ПОказатели!$B$3:$C$19,2,0)*(SUM($C43:AT43)-1))&gt;VLOOKUP("Продажа,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продаж",ПОказатели!$B$3:$C$19,2,0)*(SUM($C43:AT43)-1)))*AT43,0)</f>
        <v>85</v>
      </c>
      <c r="AU64" s="91">
        <f>IF(AU43&gt;0,IF((VLOOKUP("Продажа, начало",ПОказатели!$B$3:$D$17,2,0)+VLOOKUP("увелич продаж",ПОказатели!$B$3:$C$19,2,0)*(SUM($C43:AU43)-1))&gt;VLOOKUP("Продажа,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продаж",ПОказатели!$B$3:$C$19,2,0)*(SUM($C43:AU43)-1)))*AU43,0)</f>
        <v>85</v>
      </c>
      <c r="AV64" s="91">
        <f>IF(AV43&gt;0,IF((VLOOKUP("Продажа, начало",ПОказатели!$B$3:$D$17,2,0)+VLOOKUP("увелич продаж",ПОказатели!$B$3:$C$19,2,0)*(SUM($C43:AV43)-1))&gt;VLOOKUP("Продажа,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продаж",ПОказатели!$B$3:$C$19,2,0)*(SUM($C43:AV43)-1)))*AV43,0)</f>
        <v>85</v>
      </c>
      <c r="AW64" s="168">
        <f>IF(AW43&gt;0,IF((VLOOKUP("Продажа, начало",ПОказатели!$B$3:$D$17,2,0)+VLOOKUP("увелич продаж",ПОказатели!$B$3:$C$19,2,0)*(SUM($C43:AW43)-1))&gt;VLOOKUP("Продажа,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продаж",ПОказатели!$B$3:$C$19,2,0)*(SUM($C43:AW43)-1)))*AW43,0)</f>
        <v>85</v>
      </c>
      <c r="AX64" s="167">
        <f>IF(AX43&gt;0,IF((VLOOKUP("Продажа, начало",ПОказатели!$B$3:$D$17,2,0)+VLOOKUP("увелич продаж",ПОказатели!$B$3:$C$19,2,0)*(SUM($C43:AX43)-1))&gt;VLOOKUP("Продажа,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продаж",ПОказатели!$B$3:$C$19,2,0)*(SUM($C43:AX43)-1)))*AX43,0)</f>
        <v>85</v>
      </c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204"/>
      <c r="BJ64" s="221">
        <f t="shared" si="89"/>
        <v>65</v>
      </c>
      <c r="BK64" s="221">
        <f t="shared" si="90"/>
        <v>930</v>
      </c>
      <c r="BL64" s="221">
        <f t="shared" si="91"/>
        <v>1020</v>
      </c>
      <c r="BM64" s="221">
        <f t="shared" si="92"/>
        <v>1020</v>
      </c>
      <c r="BN64" s="220"/>
    </row>
    <row r="65" spans="1:66" s="88" customFormat="1" ht="15.75" outlineLevel="1" x14ac:dyDescent="0.25">
      <c r="A65" s="130" t="s">
        <v>112</v>
      </c>
      <c r="B65" s="90">
        <v>7</v>
      </c>
      <c r="C65" s="167">
        <f>IF(C44&gt;0,IF((VLOOKUP("Продажа, начало",ПОказатели!$B$3:$D$17,2,0)+VLOOKUP("увелич продаж",ПОказатели!$B$3:$C$19,2,0)*(SUM($C44:C44)-1))&gt;VLOOKUP("Продажа,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продаж",ПОказатели!$B$3:$C$19,2,0)*(SUM($C44:C44)-1)))*C44,0)</f>
        <v>0</v>
      </c>
      <c r="D65" s="91">
        <f>IF(D44&gt;0,IF((VLOOKUP("Продажа, начало",ПОказатели!$B$3:$D$17,2,0)+VLOOKUP("увелич продаж",ПОказатели!$B$3:$C$19,2,0)*(SUM($C44:D44)-1))&gt;VLOOKUP("Продажа,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продаж",ПОказатели!$B$3:$C$19,2,0)*(SUM($C44:D44)-1)))*D44,0)</f>
        <v>0</v>
      </c>
      <c r="E65" s="91">
        <f>IF(E44&gt;0,IF((VLOOKUP("Продажа, начало",ПОказатели!$B$3:$D$17,2,0)+VLOOKUP("увелич продаж",ПОказатели!$B$3:$C$19,2,0)*(SUM($C44:E44)-1))&gt;VLOOKUP("Продажа,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продаж",ПОказатели!$B$3:$C$19,2,0)*(SUM($C44:E44)-1)))*E44,0)</f>
        <v>0</v>
      </c>
      <c r="F65" s="91">
        <f>IF(F44&gt;0,IF((VLOOKUP("Продажа, начало",ПОказатели!$B$3:$D$17,2,0)+VLOOKUP("увелич продаж",ПОказатели!$B$3:$C$19,2,0)*(SUM($C44:F44)-1))&gt;VLOOKUP("Продажа,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продаж",ПОказатели!$B$3:$C$19,2,0)*(SUM($C44:F44)-1)))*F44,0)</f>
        <v>0</v>
      </c>
      <c r="G65" s="91">
        <f>IF(G44&gt;0,IF((VLOOKUP("Продажа, начало",ПОказатели!$B$3:$D$17,2,0)+VLOOKUP("увелич продаж",ПОказатели!$B$3:$C$19,2,0)*(SUM($C44:G44)-1))&gt;VLOOKUP("Продажа,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продаж",ПОказатели!$B$3:$C$19,2,0)*(SUM($C44:G44)-1)))*G44,0)</f>
        <v>0</v>
      </c>
      <c r="H65" s="91">
        <f>IF(H44&gt;0,IF((VLOOKUP("Продажа, начало",ПОказатели!$B$3:$D$17,2,0)+VLOOKUP("увелич продаж",ПОказатели!$B$3:$C$19,2,0)*(SUM($C44:H44)-1))&gt;VLOOKUP("Продажа,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продаж",ПОказатели!$B$3:$C$19,2,0)*(SUM($C44:H44)-1)))*H44,0)</f>
        <v>0</v>
      </c>
      <c r="I65" s="91">
        <f>IF(I44&gt;0,IF((VLOOKUP("Продажа, начало",ПОказатели!$B$3:$D$17,2,0)+VLOOKUP("увелич продаж",ПОказатели!$B$3:$C$19,2,0)*(SUM($C44:I44)-1))&gt;VLOOKUP("Продажа,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продаж",ПОказатели!$B$3:$C$19,2,0)*(SUM($C44:I44)-1)))*I44,0)</f>
        <v>0</v>
      </c>
      <c r="J65" s="91">
        <f>IF(J44&gt;0,IF((VLOOKUP("Продажа, начало",ПОказатели!$B$3:$D$17,2,0)+VLOOKUP("увелич продаж",ПОказатели!$B$3:$C$19,2,0)*(SUM($C44:J44)-1))&gt;VLOOKUP("Продажа,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продаж",ПОказатели!$B$3:$C$19,2,0)*(SUM($C44:J44)-1)))*J44,0)</f>
        <v>0</v>
      </c>
      <c r="K65" s="91">
        <f>IF(K44&gt;0,IF((VLOOKUP("Продажа, начало",ПОказатели!$B$3:$D$17,2,0)+VLOOKUP("увелич продаж",ПОказатели!$B$3:$C$19,2,0)*(SUM($C44:K44)-1))&gt;VLOOKUP("Продажа,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продаж",ПОказатели!$B$3:$C$19,2,0)*(SUM($C44:K44)-1)))*K44,0)</f>
        <v>0</v>
      </c>
      <c r="L65" s="91">
        <f>IF(L44&gt;0,IF((VLOOKUP("Продажа, начало",ПОказатели!$B$3:$D$17,2,0)+VLOOKUP("увелич продаж",ПОказатели!$B$3:$C$19,2,0)*(SUM($C44:L44)-1))&gt;VLOOKUP("Продажа,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продаж",ПОказатели!$B$3:$C$19,2,0)*(SUM($C44:L44)-1)))*L44,0)</f>
        <v>0</v>
      </c>
      <c r="M65" s="168">
        <f>IF(M44&gt;0,IF((VLOOKUP("Продажа, начало",ПОказатели!$B$3:$D$17,2,0)+VLOOKUP("увелич продаж",ПОказатели!$B$3:$C$19,2,0)*(SUM($C44:M44)-1))&gt;VLOOKUP("Продажа,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продаж",ПОказатели!$B$3:$C$19,2,0)*(SUM($C44:M44)-1)))*M44,0)</f>
        <v>0</v>
      </c>
      <c r="N65" s="167">
        <f>IF(N44&gt;0,IF((VLOOKUP("Продажа, начало",ПОказатели!$B$3:$D$17,2,0)+VLOOKUP("увелич продаж",ПОказатели!$B$3:$C$19,2,0)*(SUM($C44:N44)-1))&gt;VLOOKUP("Продажа,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продаж",ПОказатели!$B$3:$C$19,2,0)*(SUM($C44:N44)-1)))*N44,0)</f>
        <v>0</v>
      </c>
      <c r="O65" s="91">
        <f>IF(O44&gt;0,IF((VLOOKUP("Продажа, начало",ПОказатели!$B$3:$D$17,2,0)+VLOOKUP("увелич продаж",ПОказатели!$B$3:$C$19,2,0)*(SUM($C44:O44)-1))&gt;VLOOKUP("Продажа,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продаж",ПОказатели!$B$3:$C$19,2,0)*(SUM($C44:O44)-1)))*O44,0)</f>
        <v>65</v>
      </c>
      <c r="P65" s="91">
        <f>IF(P44&gt;0,IF((VLOOKUP("Продажа, начало",ПОказатели!$B$3:$D$17,2,0)+VLOOKUP("увелич продаж",ПОказатели!$B$3:$C$19,2,0)*(SUM($C44:P44)-1))&gt;VLOOKUP("Продажа,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продаж",ПОказатели!$B$3:$C$19,2,0)*(SUM($C44:P44)-1)))*P44,0)</f>
        <v>67</v>
      </c>
      <c r="Q65" s="91">
        <f>IF(Q44&gt;0,IF((VLOOKUP("Продажа, начало",ПОказатели!$B$3:$D$17,2,0)+VLOOKUP("увелич продаж",ПОказатели!$B$3:$C$19,2,0)*(SUM($C44:Q44)-1))&gt;VLOOKUP("Продажа,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продаж",ПОказатели!$B$3:$C$19,2,0)*(SUM($C44:Q44)-1)))*Q44,0)</f>
        <v>69</v>
      </c>
      <c r="R65" s="91">
        <f>IF(R44&gt;0,IF((VLOOKUP("Продажа, начало",ПОказатели!$B$3:$D$17,2,0)+VLOOKUP("увелич продаж",ПОказатели!$B$3:$C$19,2,0)*(SUM($C44:R44)-1))&gt;VLOOKUP("Продажа,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продаж",ПОказатели!$B$3:$C$19,2,0)*(SUM($C44:R44)-1)))*R44,0)</f>
        <v>71</v>
      </c>
      <c r="S65" s="91">
        <f>IF(S44&gt;0,IF((VLOOKUP("Продажа, начало",ПОказатели!$B$3:$D$17,2,0)+VLOOKUP("увелич продаж",ПОказатели!$B$3:$C$19,2,0)*(SUM($C44:S44)-1))&gt;VLOOKUP("Продажа,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продаж",ПОказатели!$B$3:$C$19,2,0)*(SUM($C44:S44)-1)))*S44,0)</f>
        <v>73</v>
      </c>
      <c r="T65" s="91">
        <f>IF(T44&gt;0,IF((VLOOKUP("Продажа, начало",ПОказатели!$B$3:$D$17,2,0)+VLOOKUP("увелич продаж",ПОказатели!$B$3:$C$19,2,0)*(SUM($C44:T44)-1))&gt;VLOOKUP("Продажа,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продаж",ПОказатели!$B$3:$C$19,2,0)*(SUM($C44:T44)-1)))*T44,0)</f>
        <v>75</v>
      </c>
      <c r="U65" s="91">
        <f>IF(U44&gt;0,IF((VLOOKUP("Продажа, начало",ПОказатели!$B$3:$D$17,2,0)+VLOOKUP("увелич продаж",ПОказатели!$B$3:$C$19,2,0)*(SUM($C44:U44)-1))&gt;VLOOKUP("Продажа,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продаж",ПОказатели!$B$3:$C$19,2,0)*(SUM($C44:U44)-1)))*U44,0)</f>
        <v>77</v>
      </c>
      <c r="V65" s="91">
        <f>IF(V44&gt;0,IF((VLOOKUP("Продажа, начало",ПОказатели!$B$3:$D$17,2,0)+VLOOKUP("увелич продаж",ПОказатели!$B$3:$C$19,2,0)*(SUM($C44:V44)-1))&gt;VLOOKUP("Продажа,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продаж",ПОказатели!$B$3:$C$19,2,0)*(SUM($C44:V44)-1)))*V44,0)</f>
        <v>79</v>
      </c>
      <c r="W65" s="91">
        <f>IF(W44&gt;0,IF((VLOOKUP("Продажа, начало",ПОказатели!$B$3:$D$17,2,0)+VLOOKUP("увелич продаж",ПОказатели!$B$3:$C$19,2,0)*(SUM($C44:W44)-1))&gt;VLOOKUP("Продажа,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продаж",ПОказатели!$B$3:$C$19,2,0)*(SUM($C44:W44)-1)))*W44,0)</f>
        <v>81</v>
      </c>
      <c r="X65" s="91">
        <f>IF(X44&gt;0,IF((VLOOKUP("Продажа, начало",ПОказатели!$B$3:$D$17,2,0)+VLOOKUP("увелич продаж",ПОказатели!$B$3:$C$19,2,0)*(SUM($C44:X44)-1))&gt;VLOOKUP("Продажа,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продаж",ПОказатели!$B$3:$C$19,2,0)*(SUM($C44:X44)-1)))*X44,0)</f>
        <v>83</v>
      </c>
      <c r="Y65" s="168">
        <f>IF(Y44&gt;0,IF((VLOOKUP("Продажа, начало",ПОказатели!$B$3:$D$17,2,0)+VLOOKUP("увелич продаж",ПОказатели!$B$3:$C$19,2,0)*(SUM($C44:Y44)-1))&gt;VLOOKUP("Продажа,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продаж",ПОказатели!$B$3:$C$19,2,0)*(SUM($C44:Y44)-1)))*Y44,0)</f>
        <v>85</v>
      </c>
      <c r="Z65" s="167">
        <f>IF(Z44&gt;0,IF((VLOOKUP("Продажа, начало",ПОказатели!$B$3:$D$17,2,0)+VLOOKUP("увелич продаж",ПОказатели!$B$3:$C$19,2,0)*(SUM($C44:Z44)-1))&gt;VLOOKUP("Продажа,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продаж",ПОказатели!$B$3:$C$19,2,0)*(SUM($C44:Z44)-1)))*Z44,0)</f>
        <v>85</v>
      </c>
      <c r="AA65" s="91">
        <f>IF(AA44&gt;0,IF((VLOOKUP("Продажа, начало",ПОказатели!$B$3:$D$17,2,0)+VLOOKUP("увелич продаж",ПОказатели!$B$3:$C$19,2,0)*(SUM($C44:AA44)-1))&gt;VLOOKUP("Продажа,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продаж",ПОказатели!$B$3:$C$19,2,0)*(SUM($C44:AA44)-1)))*AA44,0)</f>
        <v>85</v>
      </c>
      <c r="AB65" s="91">
        <f>IF(AB44&gt;0,IF((VLOOKUP("Продажа, начало",ПОказатели!$B$3:$D$17,2,0)+VLOOKUP("увелич продаж",ПОказатели!$B$3:$C$19,2,0)*(SUM($C44:AB44)-1))&gt;VLOOKUP("Продажа,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продаж",ПОказатели!$B$3:$C$19,2,0)*(SUM($C44:AB44)-1)))*AB44,0)</f>
        <v>85</v>
      </c>
      <c r="AC65" s="91">
        <f>IF(AC44&gt;0,IF((VLOOKUP("Продажа, начало",ПОказатели!$B$3:$D$17,2,0)+VLOOKUP("увелич продаж",ПОказатели!$B$3:$C$19,2,0)*(SUM($C44:AC44)-1))&gt;VLOOKUP("Продажа,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продаж",ПОказатели!$B$3:$C$19,2,0)*(SUM($C44:AC44)-1)))*AC44,0)</f>
        <v>85</v>
      </c>
      <c r="AD65" s="91">
        <f>IF(AD44&gt;0,IF((VLOOKUP("Продажа, начало",ПОказатели!$B$3:$D$17,2,0)+VLOOKUP("увелич продаж",ПОказатели!$B$3:$C$19,2,0)*(SUM($C44:AD44)-1))&gt;VLOOKUP("Продажа,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продаж",ПОказатели!$B$3:$C$19,2,0)*(SUM($C44:AD44)-1)))*AD44,0)</f>
        <v>85</v>
      </c>
      <c r="AE65" s="91">
        <f>IF(AE44&gt;0,IF((VLOOKUP("Продажа, начало",ПОказатели!$B$3:$D$17,2,0)+VLOOKUP("увелич продаж",ПОказатели!$B$3:$C$19,2,0)*(SUM($C44:AE44)-1))&gt;VLOOKUP("Продажа,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продаж",ПОказатели!$B$3:$C$19,2,0)*(SUM($C44:AE44)-1)))*AE44,0)</f>
        <v>85</v>
      </c>
      <c r="AF65" s="91">
        <f>IF(AF44&gt;0,IF((VLOOKUP("Продажа, начало",ПОказатели!$B$3:$D$17,2,0)+VLOOKUP("увелич продаж",ПОказатели!$B$3:$C$19,2,0)*(SUM($C44:AF44)-1))&gt;VLOOKUP("Продажа,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продаж",ПОказатели!$B$3:$C$19,2,0)*(SUM($C44:AF44)-1)))*AF44,0)</f>
        <v>85</v>
      </c>
      <c r="AG65" s="91">
        <f>IF(AG44&gt;0,IF((VLOOKUP("Продажа, начало",ПОказатели!$B$3:$D$17,2,0)+VLOOKUP("увелич продаж",ПОказатели!$B$3:$C$19,2,0)*(SUM($C44:AG44)-1))&gt;VLOOKUP("Продажа,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продаж",ПОказатели!$B$3:$C$19,2,0)*(SUM($C44:AG44)-1)))*AG44,0)</f>
        <v>85</v>
      </c>
      <c r="AH65" s="91">
        <f>IF(AH44&gt;0,IF((VLOOKUP("Продажа, начало",ПОказатели!$B$3:$D$17,2,0)+VLOOKUP("увелич продаж",ПОказатели!$B$3:$C$19,2,0)*(SUM($C44:AH44)-1))&gt;VLOOKUP("Продажа,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продаж",ПОказатели!$B$3:$C$19,2,0)*(SUM($C44:AH44)-1)))*AH44,0)</f>
        <v>85</v>
      </c>
      <c r="AI65" s="91">
        <f>IF(AI44&gt;0,IF((VLOOKUP("Продажа, начало",ПОказатели!$B$3:$D$17,2,0)+VLOOKUP("увелич продаж",ПОказатели!$B$3:$C$19,2,0)*(SUM($C44:AI44)-1))&gt;VLOOKUP("Продажа,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продаж",ПОказатели!$B$3:$C$19,2,0)*(SUM($C44:AI44)-1)))*AI44,0)</f>
        <v>85</v>
      </c>
      <c r="AJ65" s="91">
        <f>IF(AJ44&gt;0,IF((VLOOKUP("Продажа, начало",ПОказатели!$B$3:$D$17,2,0)+VLOOKUP("увелич продаж",ПОказатели!$B$3:$C$19,2,0)*(SUM($C44:AJ44)-1))&gt;VLOOKUP("Продажа,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продаж",ПОказатели!$B$3:$C$19,2,0)*(SUM($C44:AJ44)-1)))*AJ44,0)</f>
        <v>85</v>
      </c>
      <c r="AK65" s="168">
        <f>IF(AK44&gt;0,IF((VLOOKUP("Продажа, начало",ПОказатели!$B$3:$D$17,2,0)+VLOOKUP("увелич продаж",ПОказатели!$B$3:$C$19,2,0)*(SUM($C44:AK44)-1))&gt;VLOOKUP("Продажа,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продаж",ПОказатели!$B$3:$C$19,2,0)*(SUM($C44:AK44)-1)))*AK44,0)</f>
        <v>85</v>
      </c>
      <c r="AL65" s="167">
        <f>IF(AL44&gt;0,IF((VLOOKUP("Продажа, начало",ПОказатели!$B$3:$D$17,2,0)+VLOOKUP("увелич продаж",ПОказатели!$B$3:$C$19,2,0)*(SUM($C44:AL44)-1))&gt;VLOOKUP("Продажа,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продаж",ПОказатели!$B$3:$C$19,2,0)*(SUM($C44:AL44)-1)))*AL44,0)</f>
        <v>85</v>
      </c>
      <c r="AM65" s="91">
        <f>IF(AM44&gt;0,IF((VLOOKUP("Продажа, начало",ПОказатели!$B$3:$D$17,2,0)+VLOOKUP("увелич продаж",ПОказатели!$B$3:$C$19,2,0)*(SUM($C44:AM44)-1))&gt;VLOOKUP("Продажа,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продаж",ПОказатели!$B$3:$C$19,2,0)*(SUM($C44:AM44)-1)))*AM44,0)</f>
        <v>85</v>
      </c>
      <c r="AN65" s="91">
        <f>IF(AN44&gt;0,IF((VLOOKUP("Продажа, начало",ПОказатели!$B$3:$D$17,2,0)+VLOOKUP("увелич продаж",ПОказатели!$B$3:$C$19,2,0)*(SUM($C44:AN44)-1))&gt;VLOOKUP("Продажа,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продаж",ПОказатели!$B$3:$C$19,2,0)*(SUM($C44:AN44)-1)))*AN44,0)</f>
        <v>85</v>
      </c>
      <c r="AO65" s="91">
        <f>IF(AO44&gt;0,IF((VLOOKUP("Продажа, начало",ПОказатели!$B$3:$D$17,2,0)+VLOOKUP("увелич продаж",ПОказатели!$B$3:$C$19,2,0)*(SUM($C44:AO44)-1))&gt;VLOOKUP("Продажа,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продаж",ПОказатели!$B$3:$C$19,2,0)*(SUM($C44:AO44)-1)))*AO44,0)</f>
        <v>85</v>
      </c>
      <c r="AP65" s="91">
        <f>IF(AP44&gt;0,IF((VLOOKUP("Продажа, начало",ПОказатели!$B$3:$D$17,2,0)+VLOOKUP("увелич продаж",ПОказатели!$B$3:$C$19,2,0)*(SUM($C44:AP44)-1))&gt;VLOOKUP("Продажа,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продаж",ПОказатели!$B$3:$C$19,2,0)*(SUM($C44:AP44)-1)))*AP44,0)</f>
        <v>85</v>
      </c>
      <c r="AQ65" s="91">
        <f>IF(AQ44&gt;0,IF((VLOOKUP("Продажа, начало",ПОказатели!$B$3:$D$17,2,0)+VLOOKUP("увелич продаж",ПОказатели!$B$3:$C$19,2,0)*(SUM($C44:AQ44)-1))&gt;VLOOKUP("Продажа,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продаж",ПОказатели!$B$3:$C$19,2,0)*(SUM($C44:AQ44)-1)))*AQ44,0)</f>
        <v>85</v>
      </c>
      <c r="AR65" s="91">
        <f>IF(AR44&gt;0,IF((VLOOKUP("Продажа, начало",ПОказатели!$B$3:$D$17,2,0)+VLOOKUP("увелич продаж",ПОказатели!$B$3:$C$19,2,0)*(SUM($C44:AR44)-1))&gt;VLOOKUP("Продажа,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продаж",ПОказатели!$B$3:$C$19,2,0)*(SUM($C44:AR44)-1)))*AR44,0)</f>
        <v>85</v>
      </c>
      <c r="AS65" s="91">
        <f>IF(AS44&gt;0,IF((VLOOKUP("Продажа, начало",ПОказатели!$B$3:$D$17,2,0)+VLOOKUP("увелич продаж",ПОказатели!$B$3:$C$19,2,0)*(SUM($C44:AS44)-1))&gt;VLOOKUP("Продажа,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продаж",ПОказатели!$B$3:$C$19,2,0)*(SUM($C44:AS44)-1)))*AS44,0)</f>
        <v>85</v>
      </c>
      <c r="AT65" s="91">
        <f>IF(AT44&gt;0,IF((VLOOKUP("Продажа, начало",ПОказатели!$B$3:$D$17,2,0)+VLOOKUP("увелич продаж",ПОказатели!$B$3:$C$19,2,0)*(SUM($C44:AT44)-1))&gt;VLOOKUP("Продажа,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продаж",ПОказатели!$B$3:$C$19,2,0)*(SUM($C44:AT44)-1)))*AT44,0)</f>
        <v>85</v>
      </c>
      <c r="AU65" s="91">
        <f>IF(AU44&gt;0,IF((VLOOKUP("Продажа, начало",ПОказатели!$B$3:$D$17,2,0)+VLOOKUP("увелич продаж",ПОказатели!$B$3:$C$19,2,0)*(SUM($C44:AU44)-1))&gt;VLOOKUP("Продажа,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продаж",ПОказатели!$B$3:$C$19,2,0)*(SUM($C44:AU44)-1)))*AU44,0)</f>
        <v>85</v>
      </c>
      <c r="AV65" s="91">
        <f>IF(AV44&gt;0,IF((VLOOKUP("Продажа, начало",ПОказатели!$B$3:$D$17,2,0)+VLOOKUP("увелич продаж",ПОказатели!$B$3:$C$19,2,0)*(SUM($C44:AV44)-1))&gt;VLOOKUP("Продажа,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продаж",ПОказатели!$B$3:$C$19,2,0)*(SUM($C44:AV44)-1)))*AV44,0)</f>
        <v>85</v>
      </c>
      <c r="AW65" s="168">
        <f>IF(AW44&gt;0,IF((VLOOKUP("Продажа, начало",ПОказатели!$B$3:$D$17,2,0)+VLOOKUP("увелич продаж",ПОказатели!$B$3:$C$19,2,0)*(SUM($C44:AW44)-1))&gt;VLOOKUP("Продажа,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продаж",ПОказатели!$B$3:$C$19,2,0)*(SUM($C44:AW44)-1)))*AW44,0)</f>
        <v>85</v>
      </c>
      <c r="AX65" s="167">
        <f>IF(AX44&gt;0,IF((VLOOKUP("Продажа, начало",ПОказатели!$B$3:$D$17,2,0)+VLOOKUP("увелич продаж",ПОказатели!$B$3:$C$19,2,0)*(SUM($C44:AX44)-1))&gt;VLOOKUP("Продажа,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продаж",ПОказатели!$B$3:$C$19,2,0)*(SUM($C44:AX44)-1)))*AX44,0)</f>
        <v>85</v>
      </c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204"/>
      <c r="BJ65" s="221">
        <f t="shared" si="89"/>
        <v>0</v>
      </c>
      <c r="BK65" s="221">
        <f t="shared" si="90"/>
        <v>825</v>
      </c>
      <c r="BL65" s="221">
        <f t="shared" si="91"/>
        <v>1020</v>
      </c>
      <c r="BM65" s="221">
        <f t="shared" si="92"/>
        <v>1020</v>
      </c>
      <c r="BN65" s="220"/>
    </row>
    <row r="66" spans="1:66" s="88" customFormat="1" ht="15.75" outlineLevel="1" x14ac:dyDescent="0.25">
      <c r="A66" s="130" t="s">
        <v>112</v>
      </c>
      <c r="B66" s="90">
        <v>8</v>
      </c>
      <c r="C66" s="167">
        <f>IF(C45&gt;0,IF((VLOOKUP("Продажа, начало",ПОказатели!$B$3:$D$17,2,0)+VLOOKUP("увелич продаж",ПОказатели!$B$3:$C$19,2,0)*(SUM($C45:C45)-1))&gt;VLOOKUP("Продажа,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продаж",ПОказатели!$B$3:$C$19,2,0)*(SUM($C45:C45)-1)))*C45,0)</f>
        <v>0</v>
      </c>
      <c r="D66" s="91">
        <f>IF(D45&gt;0,IF((VLOOKUP("Продажа, начало",ПОказатели!$B$3:$D$17,2,0)+VLOOKUP("увелич продаж",ПОказатели!$B$3:$C$19,2,0)*(SUM($C45:D45)-1))&gt;VLOOKUP("Продажа,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продаж",ПОказатели!$B$3:$C$19,2,0)*(SUM($C45:D45)-1)))*D45,0)</f>
        <v>0</v>
      </c>
      <c r="E66" s="91">
        <f>IF(E45&gt;0,IF((VLOOKUP("Продажа, начало",ПОказатели!$B$3:$D$17,2,0)+VLOOKUP("увелич продаж",ПОказатели!$B$3:$C$19,2,0)*(SUM($C45:E45)-1))&gt;VLOOKUP("Продажа,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продаж",ПОказатели!$B$3:$C$19,2,0)*(SUM($C45:E45)-1)))*E45,0)</f>
        <v>0</v>
      </c>
      <c r="F66" s="91">
        <f>IF(F45&gt;0,IF((VLOOKUP("Продажа, начало",ПОказатели!$B$3:$D$17,2,0)+VLOOKUP("увелич продаж",ПОказатели!$B$3:$C$19,2,0)*(SUM($C45:F45)-1))&gt;VLOOKUP("Продажа,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продаж",ПОказатели!$B$3:$C$19,2,0)*(SUM($C45:F45)-1)))*F45,0)</f>
        <v>0</v>
      </c>
      <c r="G66" s="91">
        <f>IF(G45&gt;0,IF((VLOOKUP("Продажа, начало",ПОказатели!$B$3:$D$17,2,0)+VLOOKUP("увелич продаж",ПОказатели!$B$3:$C$19,2,0)*(SUM($C45:G45)-1))&gt;VLOOKUP("Продажа,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продаж",ПОказатели!$B$3:$C$19,2,0)*(SUM($C45:G45)-1)))*G45,0)</f>
        <v>0</v>
      </c>
      <c r="H66" s="91">
        <f>IF(H45&gt;0,IF((VLOOKUP("Продажа, начало",ПОказатели!$B$3:$D$17,2,0)+VLOOKUP("увелич продаж",ПОказатели!$B$3:$C$19,2,0)*(SUM($C45:H45)-1))&gt;VLOOKUP("Продажа,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продаж",ПОказатели!$B$3:$C$19,2,0)*(SUM($C45:H45)-1)))*H45,0)</f>
        <v>0</v>
      </c>
      <c r="I66" s="91">
        <f>IF(I45&gt;0,IF((VLOOKUP("Продажа, начало",ПОказатели!$B$3:$D$17,2,0)+VLOOKUP("увелич продаж",ПОказатели!$B$3:$C$19,2,0)*(SUM($C45:I45)-1))&gt;VLOOKUP("Продажа,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продаж",ПОказатели!$B$3:$C$19,2,0)*(SUM($C45:I45)-1)))*I45,0)</f>
        <v>0</v>
      </c>
      <c r="J66" s="91">
        <f>IF(J45&gt;0,IF((VLOOKUP("Продажа, начало",ПОказатели!$B$3:$D$17,2,0)+VLOOKUP("увелич продаж",ПОказатели!$B$3:$C$19,2,0)*(SUM($C45:J45)-1))&gt;VLOOKUP("Продажа,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продаж",ПОказатели!$B$3:$C$19,2,0)*(SUM($C45:J45)-1)))*J45,0)</f>
        <v>0</v>
      </c>
      <c r="K66" s="91">
        <f>IF(K45&gt;0,IF((VLOOKUP("Продажа, начало",ПОказатели!$B$3:$D$17,2,0)+VLOOKUP("увелич продаж",ПОказатели!$B$3:$C$19,2,0)*(SUM($C45:K45)-1))&gt;VLOOKUP("Продажа,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продаж",ПОказатели!$B$3:$C$19,2,0)*(SUM($C45:K45)-1)))*K45,0)</f>
        <v>0</v>
      </c>
      <c r="L66" s="91">
        <f>IF(L45&gt;0,IF((VLOOKUP("Продажа, начало",ПОказатели!$B$3:$D$17,2,0)+VLOOKUP("увелич продаж",ПОказатели!$B$3:$C$19,2,0)*(SUM($C45:L45)-1))&gt;VLOOKUP("Продажа,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продаж",ПОказатели!$B$3:$C$19,2,0)*(SUM($C45:L45)-1)))*L45,0)</f>
        <v>0</v>
      </c>
      <c r="M66" s="168">
        <f>IF(M45&gt;0,IF((VLOOKUP("Продажа, начало",ПОказатели!$B$3:$D$17,2,0)+VLOOKUP("увелич продаж",ПОказатели!$B$3:$C$19,2,0)*(SUM($C45:M45)-1))&gt;VLOOKUP("Продажа,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продаж",ПОказатели!$B$3:$C$19,2,0)*(SUM($C45:M45)-1)))*M45,0)</f>
        <v>0</v>
      </c>
      <c r="N66" s="167">
        <f>IF(N45&gt;0,IF((VLOOKUP("Продажа, начало",ПОказатели!$B$3:$D$17,2,0)+VLOOKUP("увелич продаж",ПОказатели!$B$3:$C$19,2,0)*(SUM($C45:N45)-1))&gt;VLOOKUP("Продажа,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продаж",ПОказатели!$B$3:$C$19,2,0)*(SUM($C45:N45)-1)))*N45,0)</f>
        <v>0</v>
      </c>
      <c r="O66" s="91">
        <f>IF(O45&gt;0,IF((VLOOKUP("Продажа, начало",ПОказатели!$B$3:$D$17,2,0)+VLOOKUP("увелич продаж",ПОказатели!$B$3:$C$19,2,0)*(SUM($C45:O45)-1))&gt;VLOOKUP("Продажа,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продаж",ПОказатели!$B$3:$C$19,2,0)*(SUM($C45:O45)-1)))*O45,0)</f>
        <v>0</v>
      </c>
      <c r="P66" s="91">
        <f>IF(P45&gt;0,IF((VLOOKUP("Продажа, начало",ПОказатели!$B$3:$D$17,2,0)+VLOOKUP("увелич продаж",ПОказатели!$B$3:$C$19,2,0)*(SUM($C45:P45)-1))&gt;VLOOKUP("Продажа,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продаж",ПОказатели!$B$3:$C$19,2,0)*(SUM($C45:P45)-1)))*P45,0)</f>
        <v>0</v>
      </c>
      <c r="Q66" s="91">
        <f>IF(Q45&gt;0,IF((VLOOKUP("Продажа, начало",ПОказатели!$B$3:$D$17,2,0)+VLOOKUP("увелич продаж",ПОказатели!$B$3:$C$19,2,0)*(SUM($C45:Q45)-1))&gt;VLOOKUP("Продажа,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продаж",ПОказатели!$B$3:$C$19,2,0)*(SUM($C45:Q45)-1)))*Q45,0)</f>
        <v>65</v>
      </c>
      <c r="R66" s="91">
        <f>IF(R45&gt;0,IF((VLOOKUP("Продажа, начало",ПОказатели!$B$3:$D$17,2,0)+VLOOKUP("увелич продаж",ПОказатели!$B$3:$C$19,2,0)*(SUM($C45:R45)-1))&gt;VLOOKUP("Продажа,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продаж",ПОказатели!$B$3:$C$19,2,0)*(SUM($C45:R45)-1)))*R45,0)</f>
        <v>67</v>
      </c>
      <c r="S66" s="91">
        <f>IF(S45&gt;0,IF((VLOOKUP("Продажа, начало",ПОказатели!$B$3:$D$17,2,0)+VLOOKUP("увелич продаж",ПОказатели!$B$3:$C$19,2,0)*(SUM($C45:S45)-1))&gt;VLOOKUP("Продажа,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продаж",ПОказатели!$B$3:$C$19,2,0)*(SUM($C45:S45)-1)))*S45,0)</f>
        <v>69</v>
      </c>
      <c r="T66" s="91">
        <f>IF(T45&gt;0,IF((VLOOKUP("Продажа, начало",ПОказатели!$B$3:$D$17,2,0)+VLOOKUP("увелич продаж",ПОказатели!$B$3:$C$19,2,0)*(SUM($C45:T45)-1))&gt;VLOOKUP("Продажа,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продаж",ПОказатели!$B$3:$C$19,2,0)*(SUM($C45:T45)-1)))*T45,0)</f>
        <v>71</v>
      </c>
      <c r="U66" s="91">
        <f>IF(U45&gt;0,IF((VLOOKUP("Продажа, начало",ПОказатели!$B$3:$D$17,2,0)+VLOOKUP("увелич продаж",ПОказатели!$B$3:$C$19,2,0)*(SUM($C45:U45)-1))&gt;VLOOKUP("Продажа,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продаж",ПОказатели!$B$3:$C$19,2,0)*(SUM($C45:U45)-1)))*U45,0)</f>
        <v>73</v>
      </c>
      <c r="V66" s="91">
        <f>IF(V45&gt;0,IF((VLOOKUP("Продажа, начало",ПОказатели!$B$3:$D$17,2,0)+VLOOKUP("увелич продаж",ПОказатели!$B$3:$C$19,2,0)*(SUM($C45:V45)-1))&gt;VLOOKUP("Продажа,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продаж",ПОказатели!$B$3:$C$19,2,0)*(SUM($C45:V45)-1)))*V45,0)</f>
        <v>75</v>
      </c>
      <c r="W66" s="91">
        <f>IF(W45&gt;0,IF((VLOOKUP("Продажа, начало",ПОказатели!$B$3:$D$17,2,0)+VLOOKUP("увелич продаж",ПОказатели!$B$3:$C$19,2,0)*(SUM($C45:W45)-1))&gt;VLOOKUP("Продажа,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продаж",ПОказатели!$B$3:$C$19,2,0)*(SUM($C45:W45)-1)))*W45,0)</f>
        <v>77</v>
      </c>
      <c r="X66" s="91">
        <f>IF(X45&gt;0,IF((VLOOKUP("Продажа, начало",ПОказатели!$B$3:$D$17,2,0)+VLOOKUP("увелич продаж",ПОказатели!$B$3:$C$19,2,0)*(SUM($C45:X45)-1))&gt;VLOOKUP("Продажа,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продаж",ПОказатели!$B$3:$C$19,2,0)*(SUM($C45:X45)-1)))*X45,0)</f>
        <v>79</v>
      </c>
      <c r="Y66" s="168">
        <f>IF(Y45&gt;0,IF((VLOOKUP("Продажа, начало",ПОказатели!$B$3:$D$17,2,0)+VLOOKUP("увелич продаж",ПОказатели!$B$3:$C$19,2,0)*(SUM($C45:Y45)-1))&gt;VLOOKUP("Продажа,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продаж",ПОказатели!$B$3:$C$19,2,0)*(SUM($C45:Y45)-1)))*Y45,0)</f>
        <v>81</v>
      </c>
      <c r="Z66" s="167">
        <f>IF(Z45&gt;0,IF((VLOOKUP("Продажа, начало",ПОказатели!$B$3:$D$17,2,0)+VLOOKUP("увелич продаж",ПОказатели!$B$3:$C$19,2,0)*(SUM($C45:Z45)-1))&gt;VLOOKUP("Продажа,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продаж",ПОказатели!$B$3:$C$19,2,0)*(SUM($C45:Z45)-1)))*Z45,0)</f>
        <v>83</v>
      </c>
      <c r="AA66" s="91">
        <f>IF(AA45&gt;0,IF((VLOOKUP("Продажа, начало",ПОказатели!$B$3:$D$17,2,0)+VLOOKUP("увелич продаж",ПОказатели!$B$3:$C$19,2,0)*(SUM($C45:AA45)-1))&gt;VLOOKUP("Продажа,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продаж",ПОказатели!$B$3:$C$19,2,0)*(SUM($C45:AA45)-1)))*AA45,0)</f>
        <v>85</v>
      </c>
      <c r="AB66" s="91">
        <f>IF(AB45&gt;0,IF((VLOOKUP("Продажа, начало",ПОказатели!$B$3:$D$17,2,0)+VLOOKUP("увелич продаж",ПОказатели!$B$3:$C$19,2,0)*(SUM($C45:AB45)-1))&gt;VLOOKUP("Продажа,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продаж",ПОказатели!$B$3:$C$19,2,0)*(SUM($C45:AB45)-1)))*AB45,0)</f>
        <v>85</v>
      </c>
      <c r="AC66" s="91">
        <f>IF(AC45&gt;0,IF((VLOOKUP("Продажа, начало",ПОказатели!$B$3:$D$17,2,0)+VLOOKUP("увелич продаж",ПОказатели!$B$3:$C$19,2,0)*(SUM($C45:AC45)-1))&gt;VLOOKUP("Продажа,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продаж",ПОказатели!$B$3:$C$19,2,0)*(SUM($C45:AC45)-1)))*AC45,0)</f>
        <v>85</v>
      </c>
      <c r="AD66" s="91">
        <f>IF(AD45&gt;0,IF((VLOOKUP("Продажа, начало",ПОказатели!$B$3:$D$17,2,0)+VLOOKUP("увелич продаж",ПОказатели!$B$3:$C$19,2,0)*(SUM($C45:AD45)-1))&gt;VLOOKUP("Продажа,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продаж",ПОказатели!$B$3:$C$19,2,0)*(SUM($C45:AD45)-1)))*AD45,0)</f>
        <v>85</v>
      </c>
      <c r="AE66" s="91">
        <f>IF(AE45&gt;0,IF((VLOOKUP("Продажа, начало",ПОказатели!$B$3:$D$17,2,0)+VLOOKUP("увелич продаж",ПОказатели!$B$3:$C$19,2,0)*(SUM($C45:AE45)-1))&gt;VLOOKUP("Продажа,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продаж",ПОказатели!$B$3:$C$19,2,0)*(SUM($C45:AE45)-1)))*AE45,0)</f>
        <v>85</v>
      </c>
      <c r="AF66" s="91">
        <f>IF(AF45&gt;0,IF((VLOOKUP("Продажа, начало",ПОказатели!$B$3:$D$17,2,0)+VLOOKUP("увелич продаж",ПОказатели!$B$3:$C$19,2,0)*(SUM($C45:AF45)-1))&gt;VLOOKUP("Продажа,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продаж",ПОказатели!$B$3:$C$19,2,0)*(SUM($C45:AF45)-1)))*AF45,0)</f>
        <v>85</v>
      </c>
      <c r="AG66" s="91">
        <f>IF(AG45&gt;0,IF((VLOOKUP("Продажа, начало",ПОказатели!$B$3:$D$17,2,0)+VLOOKUP("увелич продаж",ПОказатели!$B$3:$C$19,2,0)*(SUM($C45:AG45)-1))&gt;VLOOKUP("Продажа,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продаж",ПОказатели!$B$3:$C$19,2,0)*(SUM($C45:AG45)-1)))*AG45,0)</f>
        <v>85</v>
      </c>
      <c r="AH66" s="91">
        <f>IF(AH45&gt;0,IF((VLOOKUP("Продажа, начало",ПОказатели!$B$3:$D$17,2,0)+VLOOKUP("увелич продаж",ПОказатели!$B$3:$C$19,2,0)*(SUM($C45:AH45)-1))&gt;VLOOKUP("Продажа,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продаж",ПОказатели!$B$3:$C$19,2,0)*(SUM($C45:AH45)-1)))*AH45,0)</f>
        <v>85</v>
      </c>
      <c r="AI66" s="91">
        <f>IF(AI45&gt;0,IF((VLOOKUP("Продажа, начало",ПОказатели!$B$3:$D$17,2,0)+VLOOKUP("увелич продаж",ПОказатели!$B$3:$C$19,2,0)*(SUM($C45:AI45)-1))&gt;VLOOKUP("Продажа,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продаж",ПОказатели!$B$3:$C$19,2,0)*(SUM($C45:AI45)-1)))*AI45,0)</f>
        <v>85</v>
      </c>
      <c r="AJ66" s="91">
        <f>IF(AJ45&gt;0,IF((VLOOKUP("Продажа, начало",ПОказатели!$B$3:$D$17,2,0)+VLOOKUP("увелич продаж",ПОказатели!$B$3:$C$19,2,0)*(SUM($C45:AJ45)-1))&gt;VLOOKUP("Продажа,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продаж",ПОказатели!$B$3:$C$19,2,0)*(SUM($C45:AJ45)-1)))*AJ45,0)</f>
        <v>85</v>
      </c>
      <c r="AK66" s="168">
        <f>IF(AK45&gt;0,IF((VLOOKUP("Продажа, начало",ПОказатели!$B$3:$D$17,2,0)+VLOOKUP("увелич продаж",ПОказатели!$B$3:$C$19,2,0)*(SUM($C45:AK45)-1))&gt;VLOOKUP("Продажа,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продаж",ПОказатели!$B$3:$C$19,2,0)*(SUM($C45:AK45)-1)))*AK45,0)</f>
        <v>85</v>
      </c>
      <c r="AL66" s="167">
        <f>IF(AL45&gt;0,IF((VLOOKUP("Продажа, начало",ПОказатели!$B$3:$D$17,2,0)+VLOOKUP("увелич продаж",ПОказатели!$B$3:$C$19,2,0)*(SUM($C45:AL45)-1))&gt;VLOOKUP("Продажа,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продаж",ПОказатели!$B$3:$C$19,2,0)*(SUM($C45:AL45)-1)))*AL45,0)</f>
        <v>85</v>
      </c>
      <c r="AM66" s="91">
        <f>IF(AM45&gt;0,IF((VLOOKUP("Продажа, начало",ПОказатели!$B$3:$D$17,2,0)+VLOOKUP("увелич продаж",ПОказатели!$B$3:$C$19,2,0)*(SUM($C45:AM45)-1))&gt;VLOOKUP("Продажа,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продаж",ПОказатели!$B$3:$C$19,2,0)*(SUM($C45:AM45)-1)))*AM45,0)</f>
        <v>85</v>
      </c>
      <c r="AN66" s="91">
        <f>IF(AN45&gt;0,IF((VLOOKUP("Продажа, начало",ПОказатели!$B$3:$D$17,2,0)+VLOOKUP("увелич продаж",ПОказатели!$B$3:$C$19,2,0)*(SUM($C45:AN45)-1))&gt;VLOOKUP("Продажа,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продаж",ПОказатели!$B$3:$C$19,2,0)*(SUM($C45:AN45)-1)))*AN45,0)</f>
        <v>85</v>
      </c>
      <c r="AO66" s="91">
        <f>IF(AO45&gt;0,IF((VLOOKUP("Продажа, начало",ПОказатели!$B$3:$D$17,2,0)+VLOOKUP("увелич продаж",ПОказатели!$B$3:$C$19,2,0)*(SUM($C45:AO45)-1))&gt;VLOOKUP("Продажа,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продаж",ПОказатели!$B$3:$C$19,2,0)*(SUM($C45:AO45)-1)))*AO45,0)</f>
        <v>85</v>
      </c>
      <c r="AP66" s="91">
        <f>IF(AP45&gt;0,IF((VLOOKUP("Продажа, начало",ПОказатели!$B$3:$D$17,2,0)+VLOOKUP("увелич продаж",ПОказатели!$B$3:$C$19,2,0)*(SUM($C45:AP45)-1))&gt;VLOOKUP("Продажа,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продаж",ПОказатели!$B$3:$C$19,2,0)*(SUM($C45:AP45)-1)))*AP45,0)</f>
        <v>85</v>
      </c>
      <c r="AQ66" s="91">
        <f>IF(AQ45&gt;0,IF((VLOOKUP("Продажа, начало",ПОказатели!$B$3:$D$17,2,0)+VLOOKUP("увелич продаж",ПОказатели!$B$3:$C$19,2,0)*(SUM($C45:AQ45)-1))&gt;VLOOKUP("Продажа,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продаж",ПОказатели!$B$3:$C$19,2,0)*(SUM($C45:AQ45)-1)))*AQ45,0)</f>
        <v>85</v>
      </c>
      <c r="AR66" s="91">
        <f>IF(AR45&gt;0,IF((VLOOKUP("Продажа, начало",ПОказатели!$B$3:$D$17,2,0)+VLOOKUP("увелич продаж",ПОказатели!$B$3:$C$19,2,0)*(SUM($C45:AR45)-1))&gt;VLOOKUP("Продажа,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продаж",ПОказатели!$B$3:$C$19,2,0)*(SUM($C45:AR45)-1)))*AR45,0)</f>
        <v>85</v>
      </c>
      <c r="AS66" s="91">
        <f>IF(AS45&gt;0,IF((VLOOKUP("Продажа, начало",ПОказатели!$B$3:$D$17,2,0)+VLOOKUP("увелич продаж",ПОказатели!$B$3:$C$19,2,0)*(SUM($C45:AS45)-1))&gt;VLOOKUP("Продажа,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продаж",ПОказатели!$B$3:$C$19,2,0)*(SUM($C45:AS45)-1)))*AS45,0)</f>
        <v>85</v>
      </c>
      <c r="AT66" s="91">
        <f>IF(AT45&gt;0,IF((VLOOKUP("Продажа, начало",ПОказатели!$B$3:$D$17,2,0)+VLOOKUP("увелич продаж",ПОказатели!$B$3:$C$19,2,0)*(SUM($C45:AT45)-1))&gt;VLOOKUP("Продажа,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продаж",ПОказатели!$B$3:$C$19,2,0)*(SUM($C45:AT45)-1)))*AT45,0)</f>
        <v>85</v>
      </c>
      <c r="AU66" s="91">
        <f>IF(AU45&gt;0,IF((VLOOKUP("Продажа, начало",ПОказатели!$B$3:$D$17,2,0)+VLOOKUP("увелич продаж",ПОказатели!$B$3:$C$19,2,0)*(SUM($C45:AU45)-1))&gt;VLOOKUP("Продажа,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продаж",ПОказатели!$B$3:$C$19,2,0)*(SUM($C45:AU45)-1)))*AU45,0)</f>
        <v>85</v>
      </c>
      <c r="AV66" s="91">
        <f>IF(AV45&gt;0,IF((VLOOKUP("Продажа, начало",ПОказатели!$B$3:$D$17,2,0)+VLOOKUP("увелич продаж",ПОказатели!$B$3:$C$19,2,0)*(SUM($C45:AV45)-1))&gt;VLOOKUP("Продажа,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продаж",ПОказатели!$B$3:$C$19,2,0)*(SUM($C45:AV45)-1)))*AV45,0)</f>
        <v>85</v>
      </c>
      <c r="AW66" s="168">
        <f>IF(AW45&gt;0,IF((VLOOKUP("Продажа, начало",ПОказатели!$B$3:$D$17,2,0)+VLOOKUP("увелич продаж",ПОказатели!$B$3:$C$19,2,0)*(SUM($C45:AW45)-1))&gt;VLOOKUP("Продажа,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продаж",ПОказатели!$B$3:$C$19,2,0)*(SUM($C45:AW45)-1)))*AW45,0)</f>
        <v>85</v>
      </c>
      <c r="AX66" s="167">
        <f>IF(AX45&gt;0,IF((VLOOKUP("Продажа, начало",ПОказатели!$B$3:$D$17,2,0)+VLOOKUP("увелич продаж",ПОказатели!$B$3:$C$19,2,0)*(SUM($C45:AX45)-1))&gt;VLOOKUP("Продажа,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продаж",ПОказатели!$B$3:$C$19,2,0)*(SUM($C45:AX45)-1)))*AX45,0)</f>
        <v>85</v>
      </c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204"/>
      <c r="BJ66" s="221">
        <f t="shared" si="89"/>
        <v>0</v>
      </c>
      <c r="BK66" s="221">
        <f t="shared" si="90"/>
        <v>657</v>
      </c>
      <c r="BL66" s="221">
        <f t="shared" si="91"/>
        <v>1018</v>
      </c>
      <c r="BM66" s="221">
        <f t="shared" si="92"/>
        <v>1020</v>
      </c>
      <c r="BN66" s="220"/>
    </row>
    <row r="67" spans="1:66" s="88" customFormat="1" ht="15.75" outlineLevel="1" x14ac:dyDescent="0.25">
      <c r="A67" s="130" t="s">
        <v>112</v>
      </c>
      <c r="B67" s="90">
        <v>9</v>
      </c>
      <c r="C67" s="167">
        <f>IF(C46&gt;0,IF((VLOOKUP("Продажа, начало",ПОказатели!$B$3:$D$17,2,0)+VLOOKUP("увелич продаж",ПОказатели!$B$3:$C$19,2,0)*(SUM($C46:C46)-1))&gt;VLOOKUP("Продажа,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продаж",ПОказатели!$B$3:$C$19,2,0)*(SUM($C46:C46)-1)))*C46,0)</f>
        <v>0</v>
      </c>
      <c r="D67" s="91">
        <f>IF(D46&gt;0,IF((VLOOKUP("Продажа, начало",ПОказатели!$B$3:$D$17,2,0)+VLOOKUP("увелич продаж",ПОказатели!$B$3:$C$19,2,0)*(SUM($C46:D46)-1))&gt;VLOOKUP("Продажа,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продаж",ПОказатели!$B$3:$C$19,2,0)*(SUM($C46:D46)-1)))*D46,0)</f>
        <v>0</v>
      </c>
      <c r="E67" s="91">
        <f>IF(E46&gt;0,IF((VLOOKUP("Продажа, начало",ПОказатели!$B$3:$D$17,2,0)+VLOOKUP("увелич продаж",ПОказатели!$B$3:$C$19,2,0)*(SUM($C46:E46)-1))&gt;VLOOKUP("Продажа,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продаж",ПОказатели!$B$3:$C$19,2,0)*(SUM($C46:E46)-1)))*E46,0)</f>
        <v>0</v>
      </c>
      <c r="F67" s="91">
        <f>IF(F46&gt;0,IF((VLOOKUP("Продажа, начало",ПОказатели!$B$3:$D$17,2,0)+VLOOKUP("увелич продаж",ПОказатели!$B$3:$C$19,2,0)*(SUM($C46:F46)-1))&gt;VLOOKUP("Продажа,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продаж",ПОказатели!$B$3:$C$19,2,0)*(SUM($C46:F46)-1)))*F46,0)</f>
        <v>0</v>
      </c>
      <c r="G67" s="91">
        <f>IF(G46&gt;0,IF((VLOOKUP("Продажа, начало",ПОказатели!$B$3:$D$17,2,0)+VLOOKUP("увелич продаж",ПОказатели!$B$3:$C$19,2,0)*(SUM($C46:G46)-1))&gt;VLOOKUP("Продажа,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продаж",ПОказатели!$B$3:$C$19,2,0)*(SUM($C46:G46)-1)))*G46,0)</f>
        <v>0</v>
      </c>
      <c r="H67" s="91">
        <f>IF(H46&gt;0,IF((VLOOKUP("Продажа, начало",ПОказатели!$B$3:$D$17,2,0)+VLOOKUP("увелич продаж",ПОказатели!$B$3:$C$19,2,0)*(SUM($C46:H46)-1))&gt;VLOOKUP("Продажа,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продаж",ПОказатели!$B$3:$C$19,2,0)*(SUM($C46:H46)-1)))*H46,0)</f>
        <v>0</v>
      </c>
      <c r="I67" s="91">
        <f>IF(I46&gt;0,IF((VLOOKUP("Продажа, начало",ПОказатели!$B$3:$D$17,2,0)+VLOOKUP("увелич продаж",ПОказатели!$B$3:$C$19,2,0)*(SUM($C46:I46)-1))&gt;VLOOKUP("Продажа,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продаж",ПОказатели!$B$3:$C$19,2,0)*(SUM($C46:I46)-1)))*I46,0)</f>
        <v>0</v>
      </c>
      <c r="J67" s="91">
        <f>IF(J46&gt;0,IF((VLOOKUP("Продажа, начало",ПОказатели!$B$3:$D$17,2,0)+VLOOKUP("увелич продаж",ПОказатели!$B$3:$C$19,2,0)*(SUM($C46:J46)-1))&gt;VLOOKUP("Продажа,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продаж",ПОказатели!$B$3:$C$19,2,0)*(SUM($C46:J46)-1)))*J46,0)</f>
        <v>0</v>
      </c>
      <c r="K67" s="91">
        <f>IF(K46&gt;0,IF((VLOOKUP("Продажа, начало",ПОказатели!$B$3:$D$17,2,0)+VLOOKUP("увелич продаж",ПОказатели!$B$3:$C$19,2,0)*(SUM($C46:K46)-1))&gt;VLOOKUP("Продажа,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продаж",ПОказатели!$B$3:$C$19,2,0)*(SUM($C46:K46)-1)))*K46,0)</f>
        <v>0</v>
      </c>
      <c r="L67" s="91">
        <f>IF(L46&gt;0,IF((VLOOKUP("Продажа, начало",ПОказатели!$B$3:$D$17,2,0)+VLOOKUP("увелич продаж",ПОказатели!$B$3:$C$19,2,0)*(SUM($C46:L46)-1))&gt;VLOOKUP("Продажа,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продаж",ПОказатели!$B$3:$C$19,2,0)*(SUM($C46:L46)-1)))*L46,0)</f>
        <v>0</v>
      </c>
      <c r="M67" s="168">
        <f>IF(M46&gt;0,IF((VLOOKUP("Продажа, начало",ПОказатели!$B$3:$D$17,2,0)+VLOOKUP("увелич продаж",ПОказатели!$B$3:$C$19,2,0)*(SUM($C46:M46)-1))&gt;VLOOKUP("Продажа,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продаж",ПОказатели!$B$3:$C$19,2,0)*(SUM($C46:M46)-1)))*M46,0)</f>
        <v>0</v>
      </c>
      <c r="N67" s="167">
        <f>IF(N46&gt;0,IF((VLOOKUP("Продажа, начало",ПОказатели!$B$3:$D$17,2,0)+VLOOKUP("увелич продаж",ПОказатели!$B$3:$C$19,2,0)*(SUM($C46:N46)-1))&gt;VLOOKUP("Продажа,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продаж",ПОказатели!$B$3:$C$19,2,0)*(SUM($C46:N46)-1)))*N46,0)</f>
        <v>0</v>
      </c>
      <c r="O67" s="91">
        <f>IF(O46&gt;0,IF((VLOOKUP("Продажа, начало",ПОказатели!$B$3:$D$17,2,0)+VLOOKUP("увелич продаж",ПОказатели!$B$3:$C$19,2,0)*(SUM($C46:O46)-1))&gt;VLOOKUP("Продажа,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продаж",ПОказатели!$B$3:$C$19,2,0)*(SUM($C46:O46)-1)))*O46,0)</f>
        <v>0</v>
      </c>
      <c r="P67" s="91">
        <f>IF(P46&gt;0,IF((VLOOKUP("Продажа, начало",ПОказатели!$B$3:$D$17,2,0)+VLOOKUP("увелич продаж",ПОказатели!$B$3:$C$19,2,0)*(SUM($C46:P46)-1))&gt;VLOOKUP("Продажа,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продаж",ПОказатели!$B$3:$C$19,2,0)*(SUM($C46:P46)-1)))*P46,0)</f>
        <v>0</v>
      </c>
      <c r="Q67" s="91">
        <f>IF(Q46&gt;0,IF((VLOOKUP("Продажа, начало",ПОказатели!$B$3:$D$17,2,0)+VLOOKUP("увелич продаж",ПОказатели!$B$3:$C$19,2,0)*(SUM($C46:Q46)-1))&gt;VLOOKUP("Продажа,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продаж",ПОказатели!$B$3:$C$19,2,0)*(SUM($C46:Q46)-1)))*Q46,0)</f>
        <v>0</v>
      </c>
      <c r="R67" s="91">
        <f>IF(R46&gt;0,IF((VLOOKUP("Продажа, начало",ПОказатели!$B$3:$D$17,2,0)+VLOOKUP("увелич продаж",ПОказатели!$B$3:$C$19,2,0)*(SUM($C46:R46)-1))&gt;VLOOKUP("Продажа,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продаж",ПОказатели!$B$3:$C$19,2,0)*(SUM($C46:R46)-1)))*R46,0)</f>
        <v>0</v>
      </c>
      <c r="S67" s="91">
        <f>IF(S46&gt;0,IF((VLOOKUP("Продажа, начало",ПОказатели!$B$3:$D$17,2,0)+VLOOKUP("увелич продаж",ПОказатели!$B$3:$C$19,2,0)*(SUM($C46:S46)-1))&gt;VLOOKUP("Продажа,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продаж",ПОказатели!$B$3:$C$19,2,0)*(SUM($C46:S46)-1)))*S46,0)</f>
        <v>65</v>
      </c>
      <c r="T67" s="91">
        <f>IF(T46&gt;0,IF((VLOOKUP("Продажа, начало",ПОказатели!$B$3:$D$17,2,0)+VLOOKUP("увелич продаж",ПОказатели!$B$3:$C$19,2,0)*(SUM($C46:T46)-1))&gt;VLOOKUP("Продажа,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продаж",ПОказатели!$B$3:$C$19,2,0)*(SUM($C46:T46)-1)))*T46,0)</f>
        <v>67</v>
      </c>
      <c r="U67" s="91">
        <f>IF(U46&gt;0,IF((VLOOKUP("Продажа, начало",ПОказатели!$B$3:$D$17,2,0)+VLOOKUP("увелич продаж",ПОказатели!$B$3:$C$19,2,0)*(SUM($C46:U46)-1))&gt;VLOOKUP("Продажа,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продаж",ПОказатели!$B$3:$C$19,2,0)*(SUM($C46:U46)-1)))*U46,0)</f>
        <v>69</v>
      </c>
      <c r="V67" s="91">
        <f>IF(V46&gt;0,IF((VLOOKUP("Продажа, начало",ПОказатели!$B$3:$D$17,2,0)+VLOOKUP("увелич продаж",ПОказатели!$B$3:$C$19,2,0)*(SUM($C46:V46)-1))&gt;VLOOKUP("Продажа,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продаж",ПОказатели!$B$3:$C$19,2,0)*(SUM($C46:V46)-1)))*V46,0)</f>
        <v>71</v>
      </c>
      <c r="W67" s="91">
        <f>IF(W46&gt;0,IF((VLOOKUP("Продажа, начало",ПОказатели!$B$3:$D$17,2,0)+VLOOKUP("увелич продаж",ПОказатели!$B$3:$C$19,2,0)*(SUM($C46:W46)-1))&gt;VLOOKUP("Продажа,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продаж",ПОказатели!$B$3:$C$19,2,0)*(SUM($C46:W46)-1)))*W46,0)</f>
        <v>73</v>
      </c>
      <c r="X67" s="91">
        <f>IF(X46&gt;0,IF((VLOOKUP("Продажа, начало",ПОказатели!$B$3:$D$17,2,0)+VLOOKUP("увелич продаж",ПОказатели!$B$3:$C$19,2,0)*(SUM($C46:X46)-1))&gt;VLOOKUP("Продажа,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продаж",ПОказатели!$B$3:$C$19,2,0)*(SUM($C46:X46)-1)))*X46,0)</f>
        <v>75</v>
      </c>
      <c r="Y67" s="168">
        <f>IF(Y46&gt;0,IF((VLOOKUP("Продажа, начало",ПОказатели!$B$3:$D$17,2,0)+VLOOKUP("увелич продаж",ПОказатели!$B$3:$C$19,2,0)*(SUM($C46:Y46)-1))&gt;VLOOKUP("Продажа,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продаж",ПОказатели!$B$3:$C$19,2,0)*(SUM($C46:Y46)-1)))*Y46,0)</f>
        <v>77</v>
      </c>
      <c r="Z67" s="167">
        <f>IF(Z46&gt;0,IF((VLOOKUP("Продажа, начало",ПОказатели!$B$3:$D$17,2,0)+VLOOKUP("увелич продаж",ПОказатели!$B$3:$C$19,2,0)*(SUM($C46:Z46)-1))&gt;VLOOKUP("Продажа,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продаж",ПОказатели!$B$3:$C$19,2,0)*(SUM($C46:Z46)-1)))*Z46,0)</f>
        <v>79</v>
      </c>
      <c r="AA67" s="91">
        <f>IF(AA46&gt;0,IF((VLOOKUP("Продажа, начало",ПОказатели!$B$3:$D$17,2,0)+VLOOKUP("увелич продаж",ПОказатели!$B$3:$C$19,2,0)*(SUM($C46:AA46)-1))&gt;VLOOKUP("Продажа,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продаж",ПОказатели!$B$3:$C$19,2,0)*(SUM($C46:AA46)-1)))*AA46,0)</f>
        <v>81</v>
      </c>
      <c r="AB67" s="91">
        <f>IF(AB46&gt;0,IF((VLOOKUP("Продажа, начало",ПОказатели!$B$3:$D$17,2,0)+VLOOKUP("увелич продаж",ПОказатели!$B$3:$C$19,2,0)*(SUM($C46:AB46)-1))&gt;VLOOKUP("Продажа,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продаж",ПОказатели!$B$3:$C$19,2,0)*(SUM($C46:AB46)-1)))*AB46,0)</f>
        <v>83</v>
      </c>
      <c r="AC67" s="91">
        <f>IF(AC46&gt;0,IF((VLOOKUP("Продажа, начало",ПОказатели!$B$3:$D$17,2,0)+VLOOKUP("увелич продаж",ПОказатели!$B$3:$C$19,2,0)*(SUM($C46:AC46)-1))&gt;VLOOKUP("Продажа,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продаж",ПОказатели!$B$3:$C$19,2,0)*(SUM($C46:AC46)-1)))*AC46,0)</f>
        <v>85</v>
      </c>
      <c r="AD67" s="91">
        <f>IF(AD46&gt;0,IF((VLOOKUP("Продажа, начало",ПОказатели!$B$3:$D$17,2,0)+VLOOKUP("увелич продаж",ПОказатели!$B$3:$C$19,2,0)*(SUM($C46:AD46)-1))&gt;VLOOKUP("Продажа,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продаж",ПОказатели!$B$3:$C$19,2,0)*(SUM($C46:AD46)-1)))*AD46,0)</f>
        <v>85</v>
      </c>
      <c r="AE67" s="91">
        <f>IF(AE46&gt;0,IF((VLOOKUP("Продажа, начало",ПОказатели!$B$3:$D$17,2,0)+VLOOKUP("увелич продаж",ПОказатели!$B$3:$C$19,2,0)*(SUM($C46:AE46)-1))&gt;VLOOKUP("Продажа,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продаж",ПОказатели!$B$3:$C$19,2,0)*(SUM($C46:AE46)-1)))*AE46,0)</f>
        <v>85</v>
      </c>
      <c r="AF67" s="91">
        <f>IF(AF46&gt;0,IF((VLOOKUP("Продажа, начало",ПОказатели!$B$3:$D$17,2,0)+VLOOKUP("увелич продаж",ПОказатели!$B$3:$C$19,2,0)*(SUM($C46:AF46)-1))&gt;VLOOKUP("Продажа,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продаж",ПОказатели!$B$3:$C$19,2,0)*(SUM($C46:AF46)-1)))*AF46,0)</f>
        <v>85</v>
      </c>
      <c r="AG67" s="91">
        <f>IF(AG46&gt;0,IF((VLOOKUP("Продажа, начало",ПОказатели!$B$3:$D$17,2,0)+VLOOKUP("увелич продаж",ПОказатели!$B$3:$C$19,2,0)*(SUM($C46:AG46)-1))&gt;VLOOKUP("Продажа,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продаж",ПОказатели!$B$3:$C$19,2,0)*(SUM($C46:AG46)-1)))*AG46,0)</f>
        <v>85</v>
      </c>
      <c r="AH67" s="91">
        <f>IF(AH46&gt;0,IF((VLOOKUP("Продажа, начало",ПОказатели!$B$3:$D$17,2,0)+VLOOKUP("увелич продаж",ПОказатели!$B$3:$C$19,2,0)*(SUM($C46:AH46)-1))&gt;VLOOKUP("Продажа,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продаж",ПОказатели!$B$3:$C$19,2,0)*(SUM($C46:AH46)-1)))*AH46,0)</f>
        <v>85</v>
      </c>
      <c r="AI67" s="91">
        <f>IF(AI46&gt;0,IF((VLOOKUP("Продажа, начало",ПОказатели!$B$3:$D$17,2,0)+VLOOKUP("увелич продаж",ПОказатели!$B$3:$C$19,2,0)*(SUM($C46:AI46)-1))&gt;VLOOKUP("Продажа,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продаж",ПОказатели!$B$3:$C$19,2,0)*(SUM($C46:AI46)-1)))*AI46,0)</f>
        <v>85</v>
      </c>
      <c r="AJ67" s="91">
        <f>IF(AJ46&gt;0,IF((VLOOKUP("Продажа, начало",ПОказатели!$B$3:$D$17,2,0)+VLOOKUP("увелич продаж",ПОказатели!$B$3:$C$19,2,0)*(SUM($C46:AJ46)-1))&gt;VLOOKUP("Продажа,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продаж",ПОказатели!$B$3:$C$19,2,0)*(SUM($C46:AJ46)-1)))*AJ46,0)</f>
        <v>85</v>
      </c>
      <c r="AK67" s="168">
        <f>IF(AK46&gt;0,IF((VLOOKUP("Продажа, начало",ПОказатели!$B$3:$D$17,2,0)+VLOOKUP("увелич продаж",ПОказатели!$B$3:$C$19,2,0)*(SUM($C46:AK46)-1))&gt;VLOOKUP("Продажа,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продаж",ПОказатели!$B$3:$C$19,2,0)*(SUM($C46:AK46)-1)))*AK46,0)</f>
        <v>85</v>
      </c>
      <c r="AL67" s="167">
        <f>IF(AL46&gt;0,IF((VLOOKUP("Продажа, начало",ПОказатели!$B$3:$D$17,2,0)+VLOOKUP("увелич продаж",ПОказатели!$B$3:$C$19,2,0)*(SUM($C46:AL46)-1))&gt;VLOOKUP("Продажа,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продаж",ПОказатели!$B$3:$C$19,2,0)*(SUM($C46:AL46)-1)))*AL46,0)</f>
        <v>85</v>
      </c>
      <c r="AM67" s="91">
        <f>IF(AM46&gt;0,IF((VLOOKUP("Продажа, начало",ПОказатели!$B$3:$D$17,2,0)+VLOOKUP("увелич продаж",ПОказатели!$B$3:$C$19,2,0)*(SUM($C46:AM46)-1))&gt;VLOOKUP("Продажа,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продаж",ПОказатели!$B$3:$C$19,2,0)*(SUM($C46:AM46)-1)))*AM46,0)</f>
        <v>85</v>
      </c>
      <c r="AN67" s="91">
        <f>IF(AN46&gt;0,IF((VLOOKUP("Продажа, начало",ПОказатели!$B$3:$D$17,2,0)+VLOOKUP("увелич продаж",ПОказатели!$B$3:$C$19,2,0)*(SUM($C46:AN46)-1))&gt;VLOOKUP("Продажа,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продаж",ПОказатели!$B$3:$C$19,2,0)*(SUM($C46:AN46)-1)))*AN46,0)</f>
        <v>85</v>
      </c>
      <c r="AO67" s="91">
        <f>IF(AO46&gt;0,IF((VLOOKUP("Продажа, начало",ПОказатели!$B$3:$D$17,2,0)+VLOOKUP("увелич продаж",ПОказатели!$B$3:$C$19,2,0)*(SUM($C46:AO46)-1))&gt;VLOOKUP("Продажа,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продаж",ПОказатели!$B$3:$C$19,2,0)*(SUM($C46:AO46)-1)))*AO46,0)</f>
        <v>85</v>
      </c>
      <c r="AP67" s="91">
        <f>IF(AP46&gt;0,IF((VLOOKUP("Продажа, начало",ПОказатели!$B$3:$D$17,2,0)+VLOOKUP("увелич продаж",ПОказатели!$B$3:$C$19,2,0)*(SUM($C46:AP46)-1))&gt;VLOOKUP("Продажа,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продаж",ПОказатели!$B$3:$C$19,2,0)*(SUM($C46:AP46)-1)))*AP46,0)</f>
        <v>85</v>
      </c>
      <c r="AQ67" s="91">
        <f>IF(AQ46&gt;0,IF((VLOOKUP("Продажа, начало",ПОказатели!$B$3:$D$17,2,0)+VLOOKUP("увелич продаж",ПОказатели!$B$3:$C$19,2,0)*(SUM($C46:AQ46)-1))&gt;VLOOKUP("Продажа,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продаж",ПОказатели!$B$3:$C$19,2,0)*(SUM($C46:AQ46)-1)))*AQ46,0)</f>
        <v>85</v>
      </c>
      <c r="AR67" s="91">
        <f>IF(AR46&gt;0,IF((VLOOKUP("Продажа, начало",ПОказатели!$B$3:$D$17,2,0)+VLOOKUP("увелич продаж",ПОказатели!$B$3:$C$19,2,0)*(SUM($C46:AR46)-1))&gt;VLOOKUP("Продажа,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продаж",ПОказатели!$B$3:$C$19,2,0)*(SUM($C46:AR46)-1)))*AR46,0)</f>
        <v>85</v>
      </c>
      <c r="AS67" s="91">
        <f>IF(AS46&gt;0,IF((VLOOKUP("Продажа, начало",ПОказатели!$B$3:$D$17,2,0)+VLOOKUP("увелич продаж",ПОказатели!$B$3:$C$19,2,0)*(SUM($C46:AS46)-1))&gt;VLOOKUP("Продажа,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продаж",ПОказатели!$B$3:$C$19,2,0)*(SUM($C46:AS46)-1)))*AS46,0)</f>
        <v>85</v>
      </c>
      <c r="AT67" s="91">
        <f>IF(AT46&gt;0,IF((VLOOKUP("Продажа, начало",ПОказатели!$B$3:$D$17,2,0)+VLOOKUP("увелич продаж",ПОказатели!$B$3:$C$19,2,0)*(SUM($C46:AT46)-1))&gt;VLOOKUP("Продажа,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продаж",ПОказатели!$B$3:$C$19,2,0)*(SUM($C46:AT46)-1)))*AT46,0)</f>
        <v>85</v>
      </c>
      <c r="AU67" s="91">
        <f>IF(AU46&gt;0,IF((VLOOKUP("Продажа, начало",ПОказатели!$B$3:$D$17,2,0)+VLOOKUP("увелич продаж",ПОказатели!$B$3:$C$19,2,0)*(SUM($C46:AU46)-1))&gt;VLOOKUP("Продажа,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продаж",ПОказатели!$B$3:$C$19,2,0)*(SUM($C46:AU46)-1)))*AU46,0)</f>
        <v>85</v>
      </c>
      <c r="AV67" s="91">
        <f>IF(AV46&gt;0,IF((VLOOKUP("Продажа, начало",ПОказатели!$B$3:$D$17,2,0)+VLOOKUP("увелич продаж",ПОказатели!$B$3:$C$19,2,0)*(SUM($C46:AV46)-1))&gt;VLOOKUP("Продажа,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продаж",ПОказатели!$B$3:$C$19,2,0)*(SUM($C46:AV46)-1)))*AV46,0)</f>
        <v>85</v>
      </c>
      <c r="AW67" s="168">
        <f>IF(AW46&gt;0,IF((VLOOKUP("Продажа, начало",ПОказатели!$B$3:$D$17,2,0)+VLOOKUP("увелич продаж",ПОказатели!$B$3:$C$19,2,0)*(SUM($C46:AW46)-1))&gt;VLOOKUP("Продажа,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продаж",ПОказатели!$B$3:$C$19,2,0)*(SUM($C46:AW46)-1)))*AW46,0)</f>
        <v>85</v>
      </c>
      <c r="AX67" s="167">
        <f>IF(AX46&gt;0,IF((VLOOKUP("Продажа, начало",ПОказатели!$B$3:$D$17,2,0)+VLOOKUP("увелич продаж",ПОказатели!$B$3:$C$19,2,0)*(SUM($C46:AX46)-1))&gt;VLOOKUP("Продажа,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продаж",ПОказатели!$B$3:$C$19,2,0)*(SUM($C46:AX46)-1)))*AX46,0)</f>
        <v>85</v>
      </c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204"/>
      <c r="BJ67" s="221">
        <f t="shared" si="89"/>
        <v>0</v>
      </c>
      <c r="BK67" s="221">
        <f t="shared" si="90"/>
        <v>497</v>
      </c>
      <c r="BL67" s="221">
        <f t="shared" si="91"/>
        <v>1008</v>
      </c>
      <c r="BM67" s="221">
        <f t="shared" si="92"/>
        <v>1020</v>
      </c>
      <c r="BN67" s="220"/>
    </row>
    <row r="68" spans="1:66" s="88" customFormat="1" ht="15.75" outlineLevel="1" x14ac:dyDescent="0.25">
      <c r="A68" s="130" t="s">
        <v>112</v>
      </c>
      <c r="B68" s="90">
        <v>10</v>
      </c>
      <c r="C68" s="167">
        <f>IF(C47&gt;0,IF((VLOOKUP("Продажа, начало",ПОказатели!$B$3:$D$17,2,0)+VLOOKUP("увелич продаж",ПОказатели!$B$3:$C$19,2,0)*(SUM($C47:C47)-1))&gt;VLOOKUP("Продажа,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продаж",ПОказатели!$B$3:$C$19,2,0)*(SUM($C47:C47)-1)))*C47,0)</f>
        <v>0</v>
      </c>
      <c r="D68" s="91">
        <f>IF(D47&gt;0,IF((VLOOKUP("Продажа, начало",ПОказатели!$B$3:$D$17,2,0)+VLOOKUP("увелич продаж",ПОказатели!$B$3:$C$19,2,0)*(SUM($C47:D47)-1))&gt;VLOOKUP("Продажа,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продаж",ПОказатели!$B$3:$C$19,2,0)*(SUM($C47:D47)-1)))*D47,0)</f>
        <v>0</v>
      </c>
      <c r="E68" s="91">
        <f>IF(E47&gt;0,IF((VLOOKUP("Продажа, начало",ПОказатели!$B$3:$D$17,2,0)+VLOOKUP("увелич продаж",ПОказатели!$B$3:$C$19,2,0)*(SUM($C47:E47)-1))&gt;VLOOKUP("Продажа,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продаж",ПОказатели!$B$3:$C$19,2,0)*(SUM($C47:E47)-1)))*E47,0)</f>
        <v>0</v>
      </c>
      <c r="F68" s="91">
        <f>IF(F47&gt;0,IF((VLOOKUP("Продажа, начало",ПОказатели!$B$3:$D$17,2,0)+VLOOKUP("увелич продаж",ПОказатели!$B$3:$C$19,2,0)*(SUM($C47:F47)-1))&gt;VLOOKUP("Продажа,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продаж",ПОказатели!$B$3:$C$19,2,0)*(SUM($C47:F47)-1)))*F47,0)</f>
        <v>0</v>
      </c>
      <c r="G68" s="91">
        <f>IF(G47&gt;0,IF((VLOOKUP("Продажа, начало",ПОказатели!$B$3:$D$17,2,0)+VLOOKUP("увелич продаж",ПОказатели!$B$3:$C$19,2,0)*(SUM($C47:G47)-1))&gt;VLOOKUP("Продажа,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продаж",ПОказатели!$B$3:$C$19,2,0)*(SUM($C47:G47)-1)))*G47,0)</f>
        <v>0</v>
      </c>
      <c r="H68" s="91">
        <f>IF(H47&gt;0,IF((VLOOKUP("Продажа, начало",ПОказатели!$B$3:$D$17,2,0)+VLOOKUP("увелич продаж",ПОказатели!$B$3:$C$19,2,0)*(SUM($C47:H47)-1))&gt;VLOOKUP("Продажа,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продаж",ПОказатели!$B$3:$C$19,2,0)*(SUM($C47:H47)-1)))*H47,0)</f>
        <v>0</v>
      </c>
      <c r="I68" s="91">
        <f>IF(I47&gt;0,IF((VLOOKUP("Продажа, начало",ПОказатели!$B$3:$D$17,2,0)+VLOOKUP("увелич продаж",ПОказатели!$B$3:$C$19,2,0)*(SUM($C47:I47)-1))&gt;VLOOKUP("Продажа,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продаж",ПОказатели!$B$3:$C$19,2,0)*(SUM($C47:I47)-1)))*I47,0)</f>
        <v>0</v>
      </c>
      <c r="J68" s="91">
        <f>IF(J47&gt;0,IF((VLOOKUP("Продажа, начало",ПОказатели!$B$3:$D$17,2,0)+VLOOKUP("увелич продаж",ПОказатели!$B$3:$C$19,2,0)*(SUM($C47:J47)-1))&gt;VLOOKUP("Продажа,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продаж",ПОказатели!$B$3:$C$19,2,0)*(SUM($C47:J47)-1)))*J47,0)</f>
        <v>0</v>
      </c>
      <c r="K68" s="91">
        <f>IF(K47&gt;0,IF((VLOOKUP("Продажа, начало",ПОказатели!$B$3:$D$17,2,0)+VLOOKUP("увелич продаж",ПОказатели!$B$3:$C$19,2,0)*(SUM($C47:K47)-1))&gt;VLOOKUP("Продажа,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продаж",ПОказатели!$B$3:$C$19,2,0)*(SUM($C47:K47)-1)))*K47,0)</f>
        <v>0</v>
      </c>
      <c r="L68" s="91">
        <f>IF(L47&gt;0,IF((VLOOKUP("Продажа, начало",ПОказатели!$B$3:$D$17,2,0)+VLOOKUP("увелич продаж",ПОказатели!$B$3:$C$19,2,0)*(SUM($C47:L47)-1))&gt;VLOOKUP("Продажа,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продаж",ПОказатели!$B$3:$C$19,2,0)*(SUM($C47:L47)-1)))*L47,0)</f>
        <v>0</v>
      </c>
      <c r="M68" s="168">
        <f>IF(M47&gt;0,IF((VLOOKUP("Продажа, начало",ПОказатели!$B$3:$D$17,2,0)+VLOOKUP("увелич продаж",ПОказатели!$B$3:$C$19,2,0)*(SUM($C47:M47)-1))&gt;VLOOKUP("Продажа,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продаж",ПОказатели!$B$3:$C$19,2,0)*(SUM($C47:M47)-1)))*M47,0)</f>
        <v>0</v>
      </c>
      <c r="N68" s="167">
        <f>IF(N47&gt;0,IF((VLOOKUP("Продажа, начало",ПОказатели!$B$3:$D$17,2,0)+VLOOKUP("увелич продаж",ПОказатели!$B$3:$C$19,2,0)*(SUM($C47:N47)-1))&gt;VLOOKUP("Продажа,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продаж",ПОказатели!$B$3:$C$19,2,0)*(SUM($C47:N47)-1)))*N47,0)</f>
        <v>0</v>
      </c>
      <c r="O68" s="91">
        <f>IF(O47&gt;0,IF((VLOOKUP("Продажа, начало",ПОказатели!$B$3:$D$17,2,0)+VLOOKUP("увелич продаж",ПОказатели!$B$3:$C$19,2,0)*(SUM($C47:O47)-1))&gt;VLOOKUP("Продажа,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продаж",ПОказатели!$B$3:$C$19,2,0)*(SUM($C47:O47)-1)))*O47,0)</f>
        <v>0</v>
      </c>
      <c r="P68" s="91">
        <f>IF(P47&gt;0,IF((VLOOKUP("Продажа, начало",ПОказатели!$B$3:$D$17,2,0)+VLOOKUP("увелич продаж",ПОказатели!$B$3:$C$19,2,0)*(SUM($C47:P47)-1))&gt;VLOOKUP("Продажа,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продаж",ПОказатели!$B$3:$C$19,2,0)*(SUM($C47:P47)-1)))*P47,0)</f>
        <v>0</v>
      </c>
      <c r="Q68" s="91">
        <f>IF(Q47&gt;0,IF((VLOOKUP("Продажа, начало",ПОказатели!$B$3:$D$17,2,0)+VLOOKUP("увелич продаж",ПОказатели!$B$3:$C$19,2,0)*(SUM($C47:Q47)-1))&gt;VLOOKUP("Продажа,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продаж",ПОказатели!$B$3:$C$19,2,0)*(SUM($C47:Q47)-1)))*Q47,0)</f>
        <v>0</v>
      </c>
      <c r="R68" s="91">
        <f>IF(R47&gt;0,IF((VLOOKUP("Продажа, начало",ПОказатели!$B$3:$D$17,2,0)+VLOOKUP("увелич продаж",ПОказатели!$B$3:$C$19,2,0)*(SUM($C47:R47)-1))&gt;VLOOKUP("Продажа,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продаж",ПОказатели!$B$3:$C$19,2,0)*(SUM($C47:R47)-1)))*R47,0)</f>
        <v>0</v>
      </c>
      <c r="S68" s="91">
        <f>IF(S47&gt;0,IF((VLOOKUP("Продажа, начало",ПОказатели!$B$3:$D$17,2,0)+VLOOKUP("увелич продаж",ПОказатели!$B$3:$C$19,2,0)*(SUM($C47:S47)-1))&gt;VLOOKUP("Продажа,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продаж",ПОказатели!$B$3:$C$19,2,0)*(SUM($C47:S47)-1)))*S47,0)</f>
        <v>0</v>
      </c>
      <c r="T68" s="91">
        <f>IF(T47&gt;0,IF((VLOOKUP("Продажа, начало",ПОказатели!$B$3:$D$17,2,0)+VLOOKUP("увелич продаж",ПОказатели!$B$3:$C$19,2,0)*(SUM($C47:T47)-1))&gt;VLOOKUP("Продажа,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продаж",ПОказатели!$B$3:$C$19,2,0)*(SUM($C47:T47)-1)))*T47,0)</f>
        <v>0</v>
      </c>
      <c r="U68" s="91">
        <f>IF(U47&gt;0,IF((VLOOKUP("Продажа, начало",ПОказатели!$B$3:$D$17,2,0)+VLOOKUP("увелич продаж",ПОказатели!$B$3:$C$19,2,0)*(SUM($C47:U47)-1))&gt;VLOOKUP("Продажа,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продаж",ПОказатели!$B$3:$C$19,2,0)*(SUM($C47:U47)-1)))*U47,0)</f>
        <v>65</v>
      </c>
      <c r="V68" s="91">
        <f>IF(V47&gt;0,IF((VLOOKUP("Продажа, начало",ПОказатели!$B$3:$D$17,2,0)+VLOOKUP("увелич продаж",ПОказатели!$B$3:$C$19,2,0)*(SUM($C47:V47)-1))&gt;VLOOKUP("Продажа,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продаж",ПОказатели!$B$3:$C$19,2,0)*(SUM($C47:V47)-1)))*V47,0)</f>
        <v>67</v>
      </c>
      <c r="W68" s="91">
        <f>IF(W47&gt;0,IF((VLOOKUP("Продажа, начало",ПОказатели!$B$3:$D$17,2,0)+VLOOKUP("увелич продаж",ПОказатели!$B$3:$C$19,2,0)*(SUM($C47:W47)-1))&gt;VLOOKUP("Продажа,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продаж",ПОказатели!$B$3:$C$19,2,0)*(SUM($C47:W47)-1)))*W47,0)</f>
        <v>69</v>
      </c>
      <c r="X68" s="91">
        <f>IF(X47&gt;0,IF((VLOOKUP("Продажа, начало",ПОказатели!$B$3:$D$17,2,0)+VLOOKUP("увелич продаж",ПОказатели!$B$3:$C$19,2,0)*(SUM($C47:X47)-1))&gt;VLOOKUP("Продажа,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продаж",ПОказатели!$B$3:$C$19,2,0)*(SUM($C47:X47)-1)))*X47,0)</f>
        <v>71</v>
      </c>
      <c r="Y68" s="168">
        <f>IF(Y47&gt;0,IF((VLOOKUP("Продажа, начало",ПОказатели!$B$3:$D$17,2,0)+VLOOKUP("увелич продаж",ПОказатели!$B$3:$C$19,2,0)*(SUM($C47:Y47)-1))&gt;VLOOKUP("Продажа,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продаж",ПОказатели!$B$3:$C$19,2,0)*(SUM($C47:Y47)-1)))*Y47,0)</f>
        <v>73</v>
      </c>
      <c r="Z68" s="167">
        <f>IF(Z47&gt;0,IF((VLOOKUP("Продажа, начало",ПОказатели!$B$3:$D$17,2,0)+VLOOKUP("увелич продаж",ПОказатели!$B$3:$C$19,2,0)*(SUM($C47:Z47)-1))&gt;VLOOKUP("Продажа,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продаж",ПОказатели!$B$3:$C$19,2,0)*(SUM($C47:Z47)-1)))*Z47,0)</f>
        <v>75</v>
      </c>
      <c r="AA68" s="91">
        <f>IF(AA47&gt;0,IF((VLOOKUP("Продажа, начало",ПОказатели!$B$3:$D$17,2,0)+VLOOKUP("увелич продаж",ПОказатели!$B$3:$C$19,2,0)*(SUM($C47:AA47)-1))&gt;VLOOKUP("Продажа,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продаж",ПОказатели!$B$3:$C$19,2,0)*(SUM($C47:AA47)-1)))*AA47,0)</f>
        <v>77</v>
      </c>
      <c r="AB68" s="91">
        <f>IF(AB47&gt;0,IF((VLOOKUP("Продажа, начало",ПОказатели!$B$3:$D$17,2,0)+VLOOKUP("увелич продаж",ПОказатели!$B$3:$C$19,2,0)*(SUM($C47:AB47)-1))&gt;VLOOKUP("Продажа,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продаж",ПОказатели!$B$3:$C$19,2,0)*(SUM($C47:AB47)-1)))*AB47,0)</f>
        <v>79</v>
      </c>
      <c r="AC68" s="91">
        <f>IF(AC47&gt;0,IF((VLOOKUP("Продажа, начало",ПОказатели!$B$3:$D$17,2,0)+VLOOKUP("увелич продаж",ПОказатели!$B$3:$C$19,2,0)*(SUM($C47:AC47)-1))&gt;VLOOKUP("Продажа,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продаж",ПОказатели!$B$3:$C$19,2,0)*(SUM($C47:AC47)-1)))*AC47,0)</f>
        <v>81</v>
      </c>
      <c r="AD68" s="91">
        <f>IF(AD47&gt;0,IF((VLOOKUP("Продажа, начало",ПОказатели!$B$3:$D$17,2,0)+VLOOKUP("увелич продаж",ПОказатели!$B$3:$C$19,2,0)*(SUM($C47:AD47)-1))&gt;VLOOKUP("Продажа,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продаж",ПОказатели!$B$3:$C$19,2,0)*(SUM($C47:AD47)-1)))*AD47,0)</f>
        <v>83</v>
      </c>
      <c r="AE68" s="91">
        <f>IF(AE47&gt;0,IF((VLOOKUP("Продажа, начало",ПОказатели!$B$3:$D$17,2,0)+VLOOKUP("увелич продаж",ПОказатели!$B$3:$C$19,2,0)*(SUM($C47:AE47)-1))&gt;VLOOKUP("Продажа,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продаж",ПОказатели!$B$3:$C$19,2,0)*(SUM($C47:AE47)-1)))*AE47,0)</f>
        <v>85</v>
      </c>
      <c r="AF68" s="91">
        <f>IF(AF47&gt;0,IF((VLOOKUP("Продажа, начало",ПОказатели!$B$3:$D$17,2,0)+VLOOKUP("увелич продаж",ПОказатели!$B$3:$C$19,2,0)*(SUM($C47:AF47)-1))&gt;VLOOKUP("Продажа,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продаж",ПОказатели!$B$3:$C$19,2,0)*(SUM($C47:AF47)-1)))*AF47,0)</f>
        <v>85</v>
      </c>
      <c r="AG68" s="91">
        <f>IF(AG47&gt;0,IF((VLOOKUP("Продажа, начало",ПОказатели!$B$3:$D$17,2,0)+VLOOKUP("увелич продаж",ПОказатели!$B$3:$C$19,2,0)*(SUM($C47:AG47)-1))&gt;VLOOKUP("Продажа,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продаж",ПОказатели!$B$3:$C$19,2,0)*(SUM($C47:AG47)-1)))*AG47,0)</f>
        <v>85</v>
      </c>
      <c r="AH68" s="91">
        <f>IF(AH47&gt;0,IF((VLOOKUP("Продажа, начало",ПОказатели!$B$3:$D$17,2,0)+VLOOKUP("увелич продаж",ПОказатели!$B$3:$C$19,2,0)*(SUM($C47:AH47)-1))&gt;VLOOKUP("Продажа,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продаж",ПОказатели!$B$3:$C$19,2,0)*(SUM($C47:AH47)-1)))*AH47,0)</f>
        <v>85</v>
      </c>
      <c r="AI68" s="91">
        <f>IF(AI47&gt;0,IF((VLOOKUP("Продажа, начало",ПОказатели!$B$3:$D$17,2,0)+VLOOKUP("увелич продаж",ПОказатели!$B$3:$C$19,2,0)*(SUM($C47:AI47)-1))&gt;VLOOKUP("Продажа,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продаж",ПОказатели!$B$3:$C$19,2,0)*(SUM($C47:AI47)-1)))*AI47,0)</f>
        <v>85</v>
      </c>
      <c r="AJ68" s="91">
        <f>IF(AJ47&gt;0,IF((VLOOKUP("Продажа, начало",ПОказатели!$B$3:$D$17,2,0)+VLOOKUP("увелич продаж",ПОказатели!$B$3:$C$19,2,0)*(SUM($C47:AJ47)-1))&gt;VLOOKUP("Продажа,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продаж",ПОказатели!$B$3:$C$19,2,0)*(SUM($C47:AJ47)-1)))*AJ47,0)</f>
        <v>85</v>
      </c>
      <c r="AK68" s="168">
        <f>IF(AK47&gt;0,IF((VLOOKUP("Продажа, начало",ПОказатели!$B$3:$D$17,2,0)+VLOOKUP("увелич продаж",ПОказатели!$B$3:$C$19,2,0)*(SUM($C47:AK47)-1))&gt;VLOOKUP("Продажа,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продаж",ПОказатели!$B$3:$C$19,2,0)*(SUM($C47:AK47)-1)))*AK47,0)</f>
        <v>85</v>
      </c>
      <c r="AL68" s="167">
        <f>IF(AL47&gt;0,IF((VLOOKUP("Продажа, начало",ПОказатели!$B$3:$D$17,2,0)+VLOOKUP("увелич продаж",ПОказатели!$B$3:$C$19,2,0)*(SUM($C47:AL47)-1))&gt;VLOOKUP("Продажа,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продаж",ПОказатели!$B$3:$C$19,2,0)*(SUM($C47:AL47)-1)))*AL47,0)</f>
        <v>85</v>
      </c>
      <c r="AM68" s="91">
        <f>IF(AM47&gt;0,IF((VLOOKUP("Продажа, начало",ПОказатели!$B$3:$D$17,2,0)+VLOOKUP("увелич продаж",ПОказатели!$B$3:$C$19,2,0)*(SUM($C47:AM47)-1))&gt;VLOOKUP("Продажа,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продаж",ПОказатели!$B$3:$C$19,2,0)*(SUM($C47:AM47)-1)))*AM47,0)</f>
        <v>85</v>
      </c>
      <c r="AN68" s="91">
        <f>IF(AN47&gt;0,IF((VLOOKUP("Продажа, начало",ПОказатели!$B$3:$D$17,2,0)+VLOOKUP("увелич продаж",ПОказатели!$B$3:$C$19,2,0)*(SUM($C47:AN47)-1))&gt;VLOOKUP("Продажа,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продаж",ПОказатели!$B$3:$C$19,2,0)*(SUM($C47:AN47)-1)))*AN47,0)</f>
        <v>85</v>
      </c>
      <c r="AO68" s="91">
        <f>IF(AO47&gt;0,IF((VLOOKUP("Продажа, начало",ПОказатели!$B$3:$D$17,2,0)+VLOOKUP("увелич продаж",ПОказатели!$B$3:$C$19,2,0)*(SUM($C47:AO47)-1))&gt;VLOOKUP("Продажа,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продаж",ПОказатели!$B$3:$C$19,2,0)*(SUM($C47:AO47)-1)))*AO47,0)</f>
        <v>85</v>
      </c>
      <c r="AP68" s="91">
        <f>IF(AP47&gt;0,IF((VLOOKUP("Продажа, начало",ПОказатели!$B$3:$D$17,2,0)+VLOOKUP("увелич продаж",ПОказатели!$B$3:$C$19,2,0)*(SUM($C47:AP47)-1))&gt;VLOOKUP("Продажа,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продаж",ПОказатели!$B$3:$C$19,2,0)*(SUM($C47:AP47)-1)))*AP47,0)</f>
        <v>85</v>
      </c>
      <c r="AQ68" s="91">
        <f>IF(AQ47&gt;0,IF((VLOOKUP("Продажа, начало",ПОказатели!$B$3:$D$17,2,0)+VLOOKUP("увелич продаж",ПОказатели!$B$3:$C$19,2,0)*(SUM($C47:AQ47)-1))&gt;VLOOKUP("Продажа,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продаж",ПОказатели!$B$3:$C$19,2,0)*(SUM($C47:AQ47)-1)))*AQ47,0)</f>
        <v>85</v>
      </c>
      <c r="AR68" s="91">
        <f>IF(AR47&gt;0,IF((VLOOKUP("Продажа, начало",ПОказатели!$B$3:$D$17,2,0)+VLOOKUP("увелич продаж",ПОказатели!$B$3:$C$19,2,0)*(SUM($C47:AR47)-1))&gt;VLOOKUP("Продажа,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продаж",ПОказатели!$B$3:$C$19,2,0)*(SUM($C47:AR47)-1)))*AR47,0)</f>
        <v>85</v>
      </c>
      <c r="AS68" s="91">
        <f>IF(AS47&gt;0,IF((VLOOKUP("Продажа, начало",ПОказатели!$B$3:$D$17,2,0)+VLOOKUP("увелич продаж",ПОказатели!$B$3:$C$19,2,0)*(SUM($C47:AS47)-1))&gt;VLOOKUP("Продажа,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продаж",ПОказатели!$B$3:$C$19,2,0)*(SUM($C47:AS47)-1)))*AS47,0)</f>
        <v>85</v>
      </c>
      <c r="AT68" s="91">
        <f>IF(AT47&gt;0,IF((VLOOKUP("Продажа, начало",ПОказатели!$B$3:$D$17,2,0)+VLOOKUP("увелич продаж",ПОказатели!$B$3:$C$19,2,0)*(SUM($C47:AT47)-1))&gt;VLOOKUP("Продажа,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продаж",ПОказатели!$B$3:$C$19,2,0)*(SUM($C47:AT47)-1)))*AT47,0)</f>
        <v>85</v>
      </c>
      <c r="AU68" s="91">
        <f>IF(AU47&gt;0,IF((VLOOKUP("Продажа, начало",ПОказатели!$B$3:$D$17,2,0)+VLOOKUP("увелич продаж",ПОказатели!$B$3:$C$19,2,0)*(SUM($C47:AU47)-1))&gt;VLOOKUP("Продажа,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продаж",ПОказатели!$B$3:$C$19,2,0)*(SUM($C47:AU47)-1)))*AU47,0)</f>
        <v>85</v>
      </c>
      <c r="AV68" s="91">
        <f>IF(AV47&gt;0,IF((VLOOKUP("Продажа, начало",ПОказатели!$B$3:$D$17,2,0)+VLOOKUP("увелич продаж",ПОказатели!$B$3:$C$19,2,0)*(SUM($C47:AV47)-1))&gt;VLOOKUP("Продажа,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продаж",ПОказатели!$B$3:$C$19,2,0)*(SUM($C47:AV47)-1)))*AV47,0)</f>
        <v>85</v>
      </c>
      <c r="AW68" s="168">
        <f>IF(AW47&gt;0,IF((VLOOKUP("Продажа, начало",ПОказатели!$B$3:$D$17,2,0)+VLOOKUP("увелич продаж",ПОказатели!$B$3:$C$19,2,0)*(SUM($C47:AW47)-1))&gt;VLOOKUP("Продажа,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продаж",ПОказатели!$B$3:$C$19,2,0)*(SUM($C47:AW47)-1)))*AW47,0)</f>
        <v>85</v>
      </c>
      <c r="AX68" s="167">
        <f>IF(AX47&gt;0,IF((VLOOKUP("Продажа, начало",ПОказатели!$B$3:$D$17,2,0)+VLOOKUP("увелич продаж",ПОказатели!$B$3:$C$19,2,0)*(SUM($C47:AX47)-1))&gt;VLOOKUP("Продажа,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продаж",ПОказатели!$B$3:$C$19,2,0)*(SUM($C47:AX47)-1)))*AX47,0)</f>
        <v>85</v>
      </c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204"/>
      <c r="BJ68" s="221">
        <f t="shared" si="89"/>
        <v>0</v>
      </c>
      <c r="BK68" s="221">
        <f t="shared" si="90"/>
        <v>345</v>
      </c>
      <c r="BL68" s="221">
        <f t="shared" si="91"/>
        <v>990</v>
      </c>
      <c r="BM68" s="221">
        <f t="shared" si="92"/>
        <v>1020</v>
      </c>
      <c r="BN68" s="220"/>
    </row>
    <row r="69" spans="1:66" s="88" customFormat="1" ht="15.75" outlineLevel="1" x14ac:dyDescent="0.25">
      <c r="A69" s="130" t="s">
        <v>112</v>
      </c>
      <c r="B69" s="90">
        <v>11</v>
      </c>
      <c r="C69" s="167">
        <f>IF(C48&gt;0,IF((VLOOKUP("Продажа, начало",ПОказатели!$B$3:$D$17,2,0)+VLOOKUP("увелич продаж",ПОказатели!$B$3:$C$19,2,0)*(SUM($C48:C48)-1))&gt;VLOOKUP("Продажа,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продаж",ПОказатели!$B$3:$C$19,2,0)*(SUM($C48:C48)-1)))*C48,0)</f>
        <v>0</v>
      </c>
      <c r="D69" s="91">
        <f>IF(D48&gt;0,IF((VLOOKUP("Продажа, начало",ПОказатели!$B$3:$D$17,2,0)+VLOOKUP("увелич продаж",ПОказатели!$B$3:$C$19,2,0)*(SUM($C48:D48)-1))&gt;VLOOKUP("Продажа,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продаж",ПОказатели!$B$3:$C$19,2,0)*(SUM($C48:D48)-1)))*D48,0)</f>
        <v>0</v>
      </c>
      <c r="E69" s="91">
        <f>IF(E48&gt;0,IF((VLOOKUP("Продажа, начало",ПОказатели!$B$3:$D$17,2,0)+VLOOKUP("увелич продаж",ПОказатели!$B$3:$C$19,2,0)*(SUM($C48:E48)-1))&gt;VLOOKUP("Продажа,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продаж",ПОказатели!$B$3:$C$19,2,0)*(SUM($C48:E48)-1)))*E48,0)</f>
        <v>0</v>
      </c>
      <c r="F69" s="91">
        <f>IF(F48&gt;0,IF((VLOOKUP("Продажа, начало",ПОказатели!$B$3:$D$17,2,0)+VLOOKUP("увелич продаж",ПОказатели!$B$3:$C$19,2,0)*(SUM($C48:F48)-1))&gt;VLOOKUP("Продажа,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продаж",ПОказатели!$B$3:$C$19,2,0)*(SUM($C48:F48)-1)))*F48,0)</f>
        <v>0</v>
      </c>
      <c r="G69" s="91">
        <f>IF(G48&gt;0,IF((VLOOKUP("Продажа, начало",ПОказатели!$B$3:$D$17,2,0)+VLOOKUP("увелич продаж",ПОказатели!$B$3:$C$19,2,0)*(SUM($C48:G48)-1))&gt;VLOOKUP("Продажа,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продаж",ПОказатели!$B$3:$C$19,2,0)*(SUM($C48:G48)-1)))*G48,0)</f>
        <v>0</v>
      </c>
      <c r="H69" s="91">
        <f>IF(H48&gt;0,IF((VLOOKUP("Продажа, начало",ПОказатели!$B$3:$D$17,2,0)+VLOOKUP("увелич продаж",ПОказатели!$B$3:$C$19,2,0)*(SUM($C48:H48)-1))&gt;VLOOKUP("Продажа,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продаж",ПОказатели!$B$3:$C$19,2,0)*(SUM($C48:H48)-1)))*H48,0)</f>
        <v>0</v>
      </c>
      <c r="I69" s="91">
        <f>IF(I48&gt;0,IF((VLOOKUP("Продажа, начало",ПОказатели!$B$3:$D$17,2,0)+VLOOKUP("увелич продаж",ПОказатели!$B$3:$C$19,2,0)*(SUM($C48:I48)-1))&gt;VLOOKUP("Продажа,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продаж",ПОказатели!$B$3:$C$19,2,0)*(SUM($C48:I48)-1)))*I48,0)</f>
        <v>0</v>
      </c>
      <c r="J69" s="91">
        <f>IF(J48&gt;0,IF((VLOOKUP("Продажа, начало",ПОказатели!$B$3:$D$17,2,0)+VLOOKUP("увелич продаж",ПОказатели!$B$3:$C$19,2,0)*(SUM($C48:J48)-1))&gt;VLOOKUP("Продажа,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продаж",ПОказатели!$B$3:$C$19,2,0)*(SUM($C48:J48)-1)))*J48,0)</f>
        <v>0</v>
      </c>
      <c r="K69" s="91">
        <f>IF(K48&gt;0,IF((VLOOKUP("Продажа, начало",ПОказатели!$B$3:$D$17,2,0)+VLOOKUP("увелич продаж",ПОказатели!$B$3:$C$19,2,0)*(SUM($C48:K48)-1))&gt;VLOOKUP("Продажа,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продаж",ПОказатели!$B$3:$C$19,2,0)*(SUM($C48:K48)-1)))*K48,0)</f>
        <v>0</v>
      </c>
      <c r="L69" s="91">
        <f>IF(L48&gt;0,IF((VLOOKUP("Продажа, начало",ПОказатели!$B$3:$D$17,2,0)+VLOOKUP("увелич продаж",ПОказатели!$B$3:$C$19,2,0)*(SUM($C48:L48)-1))&gt;VLOOKUP("Продажа,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продаж",ПОказатели!$B$3:$C$19,2,0)*(SUM($C48:L48)-1)))*L48,0)</f>
        <v>0</v>
      </c>
      <c r="M69" s="168">
        <f>IF(M48&gt;0,IF((VLOOKUP("Продажа, начало",ПОказатели!$B$3:$D$17,2,0)+VLOOKUP("увелич продаж",ПОказатели!$B$3:$C$19,2,0)*(SUM($C48:M48)-1))&gt;VLOOKUP("Продажа,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продаж",ПОказатели!$B$3:$C$19,2,0)*(SUM($C48:M48)-1)))*M48,0)</f>
        <v>0</v>
      </c>
      <c r="N69" s="167">
        <f>IF(N48&gt;0,IF((VLOOKUP("Продажа, начало",ПОказатели!$B$3:$D$17,2,0)+VLOOKUP("увелич продаж",ПОказатели!$B$3:$C$19,2,0)*(SUM($C48:N48)-1))&gt;VLOOKUP("Продажа,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продаж",ПОказатели!$B$3:$C$19,2,0)*(SUM($C48:N48)-1)))*N48,0)</f>
        <v>0</v>
      </c>
      <c r="O69" s="91">
        <f>IF(O48&gt;0,IF((VLOOKUP("Продажа, начало",ПОказатели!$B$3:$D$17,2,0)+VLOOKUP("увелич продаж",ПОказатели!$B$3:$C$19,2,0)*(SUM($C48:O48)-1))&gt;VLOOKUP("Продажа,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продаж",ПОказатели!$B$3:$C$19,2,0)*(SUM($C48:O48)-1)))*O48,0)</f>
        <v>0</v>
      </c>
      <c r="P69" s="91">
        <f>IF(P48&gt;0,IF((VLOOKUP("Продажа, начало",ПОказатели!$B$3:$D$17,2,0)+VLOOKUP("увелич продаж",ПОказатели!$B$3:$C$19,2,0)*(SUM($C48:P48)-1))&gt;VLOOKUP("Продажа,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продаж",ПОказатели!$B$3:$C$19,2,0)*(SUM($C48:P48)-1)))*P48,0)</f>
        <v>0</v>
      </c>
      <c r="Q69" s="91">
        <f>IF(Q48&gt;0,IF((VLOOKUP("Продажа, начало",ПОказатели!$B$3:$D$17,2,0)+VLOOKUP("увелич продаж",ПОказатели!$B$3:$C$19,2,0)*(SUM($C48:Q48)-1))&gt;VLOOKUP("Продажа,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продаж",ПОказатели!$B$3:$C$19,2,0)*(SUM($C48:Q48)-1)))*Q48,0)</f>
        <v>0</v>
      </c>
      <c r="R69" s="91">
        <f>IF(R48&gt;0,IF((VLOOKUP("Продажа, начало",ПОказатели!$B$3:$D$17,2,0)+VLOOKUP("увелич продаж",ПОказатели!$B$3:$C$19,2,0)*(SUM($C48:R48)-1))&gt;VLOOKUP("Продажа,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продаж",ПОказатели!$B$3:$C$19,2,0)*(SUM($C48:R48)-1)))*R48,0)</f>
        <v>0</v>
      </c>
      <c r="S69" s="91">
        <f>IF(S48&gt;0,IF((VLOOKUP("Продажа, начало",ПОказатели!$B$3:$D$17,2,0)+VLOOKUP("увелич продаж",ПОказатели!$B$3:$C$19,2,0)*(SUM($C48:S48)-1))&gt;VLOOKUP("Продажа,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продаж",ПОказатели!$B$3:$C$19,2,0)*(SUM($C48:S48)-1)))*S48,0)</f>
        <v>0</v>
      </c>
      <c r="T69" s="91">
        <f>IF(T48&gt;0,IF((VLOOKUP("Продажа, начало",ПОказатели!$B$3:$D$17,2,0)+VLOOKUP("увелич продаж",ПОказатели!$B$3:$C$19,2,0)*(SUM($C48:T48)-1))&gt;VLOOKUP("Продажа,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продаж",ПОказатели!$B$3:$C$19,2,0)*(SUM($C48:T48)-1)))*T48,0)</f>
        <v>0</v>
      </c>
      <c r="U69" s="91">
        <f>IF(U48&gt;0,IF((VLOOKUP("Продажа, начало",ПОказатели!$B$3:$D$17,2,0)+VLOOKUP("увелич продаж",ПОказатели!$B$3:$C$19,2,0)*(SUM($C48:U48)-1))&gt;VLOOKUP("Продажа,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продаж",ПОказатели!$B$3:$C$19,2,0)*(SUM($C48:U48)-1)))*U48,0)</f>
        <v>0</v>
      </c>
      <c r="V69" s="91">
        <f>IF(V48&gt;0,IF((VLOOKUP("Продажа, начало",ПОказатели!$B$3:$D$17,2,0)+VLOOKUP("увелич продаж",ПОказатели!$B$3:$C$19,2,0)*(SUM($C48:V48)-1))&gt;VLOOKUP("Продажа,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продаж",ПОказатели!$B$3:$C$19,2,0)*(SUM($C48:V48)-1)))*V48,0)</f>
        <v>0</v>
      </c>
      <c r="W69" s="91">
        <f>IF(W48&gt;0,IF((VLOOKUP("Продажа, начало",ПОказатели!$B$3:$D$17,2,0)+VLOOKUP("увелич продаж",ПОказатели!$B$3:$C$19,2,0)*(SUM($C48:W48)-1))&gt;VLOOKUP("Продажа,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продаж",ПОказатели!$B$3:$C$19,2,0)*(SUM($C48:W48)-1)))*W48,0)</f>
        <v>65</v>
      </c>
      <c r="X69" s="91">
        <f>IF(X48&gt;0,IF((VLOOKUP("Продажа, начало",ПОказатели!$B$3:$D$17,2,0)+VLOOKUP("увелич продаж",ПОказатели!$B$3:$C$19,2,0)*(SUM($C48:X48)-1))&gt;VLOOKUP("Продажа,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продаж",ПОказатели!$B$3:$C$19,2,0)*(SUM($C48:X48)-1)))*X48,0)</f>
        <v>67</v>
      </c>
      <c r="Y69" s="168">
        <f>IF(Y48&gt;0,IF((VLOOKUP("Продажа, начало",ПОказатели!$B$3:$D$17,2,0)+VLOOKUP("увелич продаж",ПОказатели!$B$3:$C$19,2,0)*(SUM($C48:Y48)-1))&gt;VLOOKUP("Продажа,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продаж",ПОказатели!$B$3:$C$19,2,0)*(SUM($C48:Y48)-1)))*Y48,0)</f>
        <v>69</v>
      </c>
      <c r="Z69" s="167">
        <f>IF(Z48&gt;0,IF((VLOOKUP("Продажа, начало",ПОказатели!$B$3:$D$17,2,0)+VLOOKUP("увелич продаж",ПОказатели!$B$3:$C$19,2,0)*(SUM($C48:Z48)-1))&gt;VLOOKUP("Продажа,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продаж",ПОказатели!$B$3:$C$19,2,0)*(SUM($C48:Z48)-1)))*Z48,0)</f>
        <v>71</v>
      </c>
      <c r="AA69" s="91">
        <f>IF(AA48&gt;0,IF((VLOOKUP("Продажа, начало",ПОказатели!$B$3:$D$17,2,0)+VLOOKUP("увелич продаж",ПОказатели!$B$3:$C$19,2,0)*(SUM($C48:AA48)-1))&gt;VLOOKUP("Продажа,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продаж",ПОказатели!$B$3:$C$19,2,0)*(SUM($C48:AA48)-1)))*AA48,0)</f>
        <v>73</v>
      </c>
      <c r="AB69" s="91">
        <f>IF(AB48&gt;0,IF((VLOOKUP("Продажа, начало",ПОказатели!$B$3:$D$17,2,0)+VLOOKUP("увелич продаж",ПОказатели!$B$3:$C$19,2,0)*(SUM($C48:AB48)-1))&gt;VLOOKUP("Продажа,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продаж",ПОказатели!$B$3:$C$19,2,0)*(SUM($C48:AB48)-1)))*AB48,0)</f>
        <v>75</v>
      </c>
      <c r="AC69" s="91">
        <f>IF(AC48&gt;0,IF((VLOOKUP("Продажа, начало",ПОказатели!$B$3:$D$17,2,0)+VLOOKUP("увелич продаж",ПОказатели!$B$3:$C$19,2,0)*(SUM($C48:AC48)-1))&gt;VLOOKUP("Продажа,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продаж",ПОказатели!$B$3:$C$19,2,0)*(SUM($C48:AC48)-1)))*AC48,0)</f>
        <v>77</v>
      </c>
      <c r="AD69" s="91">
        <f>IF(AD48&gt;0,IF((VLOOKUP("Продажа, начало",ПОказатели!$B$3:$D$17,2,0)+VLOOKUP("увелич продаж",ПОказатели!$B$3:$C$19,2,0)*(SUM($C48:AD48)-1))&gt;VLOOKUP("Продажа,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продаж",ПОказатели!$B$3:$C$19,2,0)*(SUM($C48:AD48)-1)))*AD48,0)</f>
        <v>79</v>
      </c>
      <c r="AE69" s="91">
        <f>IF(AE48&gt;0,IF((VLOOKUP("Продажа, начало",ПОказатели!$B$3:$D$17,2,0)+VLOOKUP("увелич продаж",ПОказатели!$B$3:$C$19,2,0)*(SUM($C48:AE48)-1))&gt;VLOOKUP("Продажа,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продаж",ПОказатели!$B$3:$C$19,2,0)*(SUM($C48:AE48)-1)))*AE48,0)</f>
        <v>81</v>
      </c>
      <c r="AF69" s="91">
        <f>IF(AF48&gt;0,IF((VLOOKUP("Продажа, начало",ПОказатели!$B$3:$D$17,2,0)+VLOOKUP("увелич продаж",ПОказатели!$B$3:$C$19,2,0)*(SUM($C48:AF48)-1))&gt;VLOOKUP("Продажа,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продаж",ПОказатели!$B$3:$C$19,2,0)*(SUM($C48:AF48)-1)))*AF48,0)</f>
        <v>83</v>
      </c>
      <c r="AG69" s="91">
        <f>IF(AG48&gt;0,IF((VLOOKUP("Продажа, начало",ПОказатели!$B$3:$D$17,2,0)+VLOOKUP("увелич продаж",ПОказатели!$B$3:$C$19,2,0)*(SUM($C48:AG48)-1))&gt;VLOOKUP("Продажа,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продаж",ПОказатели!$B$3:$C$19,2,0)*(SUM($C48:AG48)-1)))*AG48,0)</f>
        <v>85</v>
      </c>
      <c r="AH69" s="91">
        <f>IF(AH48&gt;0,IF((VLOOKUP("Продажа, начало",ПОказатели!$B$3:$D$17,2,0)+VLOOKUP("увелич продаж",ПОказатели!$B$3:$C$19,2,0)*(SUM($C48:AH48)-1))&gt;VLOOKUP("Продажа,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продаж",ПОказатели!$B$3:$C$19,2,0)*(SUM($C48:AH48)-1)))*AH48,0)</f>
        <v>85</v>
      </c>
      <c r="AI69" s="91">
        <f>IF(AI48&gt;0,IF((VLOOKUP("Продажа, начало",ПОказатели!$B$3:$D$17,2,0)+VLOOKUP("увелич продаж",ПОказатели!$B$3:$C$19,2,0)*(SUM($C48:AI48)-1))&gt;VLOOKUP("Продажа,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продаж",ПОказатели!$B$3:$C$19,2,0)*(SUM($C48:AI48)-1)))*AI48,0)</f>
        <v>85</v>
      </c>
      <c r="AJ69" s="91">
        <f>IF(AJ48&gt;0,IF((VLOOKUP("Продажа, начало",ПОказатели!$B$3:$D$17,2,0)+VLOOKUP("увелич продаж",ПОказатели!$B$3:$C$19,2,0)*(SUM($C48:AJ48)-1))&gt;VLOOKUP("Продажа,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продаж",ПОказатели!$B$3:$C$19,2,0)*(SUM($C48:AJ48)-1)))*AJ48,0)</f>
        <v>85</v>
      </c>
      <c r="AK69" s="168">
        <f>IF(AK48&gt;0,IF((VLOOKUP("Продажа, начало",ПОказатели!$B$3:$D$17,2,0)+VLOOKUP("увелич продаж",ПОказатели!$B$3:$C$19,2,0)*(SUM($C48:AK48)-1))&gt;VLOOKUP("Продажа,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продаж",ПОказатели!$B$3:$C$19,2,0)*(SUM($C48:AK48)-1)))*AK48,0)</f>
        <v>85</v>
      </c>
      <c r="AL69" s="167">
        <f>IF(AL48&gt;0,IF((VLOOKUP("Продажа, начало",ПОказатели!$B$3:$D$17,2,0)+VLOOKUP("увелич продаж",ПОказатели!$B$3:$C$19,2,0)*(SUM($C48:AL48)-1))&gt;VLOOKUP("Продажа,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продаж",ПОказатели!$B$3:$C$19,2,0)*(SUM($C48:AL48)-1)))*AL48,0)</f>
        <v>85</v>
      </c>
      <c r="AM69" s="91">
        <f>IF(AM48&gt;0,IF((VLOOKUP("Продажа, начало",ПОказатели!$B$3:$D$17,2,0)+VLOOKUP("увелич продаж",ПОказатели!$B$3:$C$19,2,0)*(SUM($C48:AM48)-1))&gt;VLOOKUP("Продажа,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продаж",ПОказатели!$B$3:$C$19,2,0)*(SUM($C48:AM48)-1)))*AM48,0)</f>
        <v>85</v>
      </c>
      <c r="AN69" s="91">
        <f>IF(AN48&gt;0,IF((VLOOKUP("Продажа, начало",ПОказатели!$B$3:$D$17,2,0)+VLOOKUP("увелич продаж",ПОказатели!$B$3:$C$19,2,0)*(SUM($C48:AN48)-1))&gt;VLOOKUP("Продажа,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продаж",ПОказатели!$B$3:$C$19,2,0)*(SUM($C48:AN48)-1)))*AN48,0)</f>
        <v>85</v>
      </c>
      <c r="AO69" s="91">
        <f>IF(AO48&gt;0,IF((VLOOKUP("Продажа, начало",ПОказатели!$B$3:$D$17,2,0)+VLOOKUP("увелич продаж",ПОказатели!$B$3:$C$19,2,0)*(SUM($C48:AO48)-1))&gt;VLOOKUP("Продажа,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продаж",ПОказатели!$B$3:$C$19,2,0)*(SUM($C48:AO48)-1)))*AO48,0)</f>
        <v>85</v>
      </c>
      <c r="AP69" s="91">
        <f>IF(AP48&gt;0,IF((VLOOKUP("Продажа, начало",ПОказатели!$B$3:$D$17,2,0)+VLOOKUP("увелич продаж",ПОказатели!$B$3:$C$19,2,0)*(SUM($C48:AP48)-1))&gt;VLOOKUP("Продажа,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продаж",ПОказатели!$B$3:$C$19,2,0)*(SUM($C48:AP48)-1)))*AP48,0)</f>
        <v>85</v>
      </c>
      <c r="AQ69" s="91">
        <f>IF(AQ48&gt;0,IF((VLOOKUP("Продажа, начало",ПОказатели!$B$3:$D$17,2,0)+VLOOKUP("увелич продаж",ПОказатели!$B$3:$C$19,2,0)*(SUM($C48:AQ48)-1))&gt;VLOOKUP("Продажа,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продаж",ПОказатели!$B$3:$C$19,2,0)*(SUM($C48:AQ48)-1)))*AQ48,0)</f>
        <v>85</v>
      </c>
      <c r="AR69" s="91">
        <f>IF(AR48&gt;0,IF((VLOOKUP("Продажа, начало",ПОказатели!$B$3:$D$17,2,0)+VLOOKUP("увелич продаж",ПОказатели!$B$3:$C$19,2,0)*(SUM($C48:AR48)-1))&gt;VLOOKUP("Продажа,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продаж",ПОказатели!$B$3:$C$19,2,0)*(SUM($C48:AR48)-1)))*AR48,0)</f>
        <v>85</v>
      </c>
      <c r="AS69" s="91">
        <f>IF(AS48&gt;0,IF((VLOOKUP("Продажа, начало",ПОказатели!$B$3:$D$17,2,0)+VLOOKUP("увелич продаж",ПОказатели!$B$3:$C$19,2,0)*(SUM($C48:AS48)-1))&gt;VLOOKUP("Продажа,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продаж",ПОказатели!$B$3:$C$19,2,0)*(SUM($C48:AS48)-1)))*AS48,0)</f>
        <v>85</v>
      </c>
      <c r="AT69" s="91">
        <f>IF(AT48&gt;0,IF((VLOOKUP("Продажа, начало",ПОказатели!$B$3:$D$17,2,0)+VLOOKUP("увелич продаж",ПОказатели!$B$3:$C$19,2,0)*(SUM($C48:AT48)-1))&gt;VLOOKUP("Продажа,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продаж",ПОказатели!$B$3:$C$19,2,0)*(SUM($C48:AT48)-1)))*AT48,0)</f>
        <v>85</v>
      </c>
      <c r="AU69" s="91">
        <f>IF(AU48&gt;0,IF((VLOOKUP("Продажа, начало",ПОказатели!$B$3:$D$17,2,0)+VLOOKUP("увелич продаж",ПОказатели!$B$3:$C$19,2,0)*(SUM($C48:AU48)-1))&gt;VLOOKUP("Продажа,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продаж",ПОказатели!$B$3:$C$19,2,0)*(SUM($C48:AU48)-1)))*AU48,0)</f>
        <v>85</v>
      </c>
      <c r="AV69" s="91">
        <f>IF(AV48&gt;0,IF((VLOOKUP("Продажа, начало",ПОказатели!$B$3:$D$17,2,0)+VLOOKUP("увелич продаж",ПОказатели!$B$3:$C$19,2,0)*(SUM($C48:AV48)-1))&gt;VLOOKUP("Продажа,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продаж",ПОказатели!$B$3:$C$19,2,0)*(SUM($C48:AV48)-1)))*AV48,0)</f>
        <v>85</v>
      </c>
      <c r="AW69" s="168">
        <f>IF(AW48&gt;0,IF((VLOOKUP("Продажа, начало",ПОказатели!$B$3:$D$17,2,0)+VLOOKUP("увелич продаж",ПОказатели!$B$3:$C$19,2,0)*(SUM($C48:AW48)-1))&gt;VLOOKUP("Продажа,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продаж",ПОказатели!$B$3:$C$19,2,0)*(SUM($C48:AW48)-1)))*AW48,0)</f>
        <v>85</v>
      </c>
      <c r="AX69" s="167">
        <f>IF(AX48&gt;0,IF((VLOOKUP("Продажа, начало",ПОказатели!$B$3:$D$17,2,0)+VLOOKUP("увелич продаж",ПОказатели!$B$3:$C$19,2,0)*(SUM($C48:AX48)-1))&gt;VLOOKUP("Продажа,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продаж",ПОказатели!$B$3:$C$19,2,0)*(SUM($C48:AX48)-1)))*AX48,0)</f>
        <v>85</v>
      </c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204"/>
      <c r="BJ69" s="221">
        <f t="shared" si="89"/>
        <v>0</v>
      </c>
      <c r="BK69" s="221">
        <f t="shared" si="90"/>
        <v>201</v>
      </c>
      <c r="BL69" s="221">
        <f t="shared" si="91"/>
        <v>964</v>
      </c>
      <c r="BM69" s="221">
        <f t="shared" si="92"/>
        <v>1020</v>
      </c>
      <c r="BN69" s="220"/>
    </row>
    <row r="70" spans="1:66" s="88" customFormat="1" ht="15.75" outlineLevel="1" x14ac:dyDescent="0.25">
      <c r="A70" s="130" t="s">
        <v>112</v>
      </c>
      <c r="B70" s="90">
        <v>12</v>
      </c>
      <c r="C70" s="167">
        <f>IF(C49&gt;0,IF((VLOOKUP("Продажа, начало",ПОказатели!$B$3:$D$17,2,0)+VLOOKUP("увелич продаж",ПОказатели!$B$3:$C$19,2,0)*(SUM($C49:C49)-1))&gt;VLOOKUP("Продажа,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продаж",ПОказатели!$B$3:$C$19,2,0)*(SUM($C49:C49)-1)))*C49,0)</f>
        <v>0</v>
      </c>
      <c r="D70" s="91">
        <f>IF(D49&gt;0,IF((VLOOKUP("Продажа, начало",ПОказатели!$B$3:$D$17,2,0)+VLOOKUP("увелич продаж",ПОказатели!$B$3:$C$19,2,0)*(SUM($C49:D49)-1))&gt;VLOOKUP("Продажа,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продаж",ПОказатели!$B$3:$C$19,2,0)*(SUM($C49:D49)-1)))*D49,0)</f>
        <v>0</v>
      </c>
      <c r="E70" s="91">
        <f>IF(E49&gt;0,IF((VLOOKUP("Продажа, начало",ПОказатели!$B$3:$D$17,2,0)+VLOOKUP("увелич продаж",ПОказатели!$B$3:$C$19,2,0)*(SUM($C49:E49)-1))&gt;VLOOKUP("Продажа,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продаж",ПОказатели!$B$3:$C$19,2,0)*(SUM($C49:E49)-1)))*E49,0)</f>
        <v>0</v>
      </c>
      <c r="F70" s="91">
        <f>IF(F49&gt;0,IF((VLOOKUP("Продажа, начало",ПОказатели!$B$3:$D$17,2,0)+VLOOKUP("увелич продаж",ПОказатели!$B$3:$C$19,2,0)*(SUM($C49:F49)-1))&gt;VLOOKUP("Продажа,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продаж",ПОказатели!$B$3:$C$19,2,0)*(SUM($C49:F49)-1)))*F49,0)</f>
        <v>0</v>
      </c>
      <c r="G70" s="91">
        <f>IF(G49&gt;0,IF((VLOOKUP("Продажа, начало",ПОказатели!$B$3:$D$17,2,0)+VLOOKUP("увелич продаж",ПОказатели!$B$3:$C$19,2,0)*(SUM($C49:G49)-1))&gt;VLOOKUP("Продажа,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продаж",ПОказатели!$B$3:$C$19,2,0)*(SUM($C49:G49)-1)))*G49,0)</f>
        <v>0</v>
      </c>
      <c r="H70" s="91">
        <f>IF(H49&gt;0,IF((VLOOKUP("Продажа, начало",ПОказатели!$B$3:$D$17,2,0)+VLOOKUP("увелич продаж",ПОказатели!$B$3:$C$19,2,0)*(SUM($C49:H49)-1))&gt;VLOOKUP("Продажа,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продаж",ПОказатели!$B$3:$C$19,2,0)*(SUM($C49:H49)-1)))*H49,0)</f>
        <v>0</v>
      </c>
      <c r="I70" s="91">
        <f>IF(I49&gt;0,IF((VLOOKUP("Продажа, начало",ПОказатели!$B$3:$D$17,2,0)+VLOOKUP("увелич продаж",ПОказатели!$B$3:$C$19,2,0)*(SUM($C49:I49)-1))&gt;VLOOKUP("Продажа,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продаж",ПОказатели!$B$3:$C$19,2,0)*(SUM($C49:I49)-1)))*I49,0)</f>
        <v>0</v>
      </c>
      <c r="J70" s="91">
        <f>IF(J49&gt;0,IF((VLOOKUP("Продажа, начало",ПОказатели!$B$3:$D$17,2,0)+VLOOKUP("увелич продаж",ПОказатели!$B$3:$C$19,2,0)*(SUM($C49:J49)-1))&gt;VLOOKUP("Продажа,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продаж",ПОказатели!$B$3:$C$19,2,0)*(SUM($C49:J49)-1)))*J49,0)</f>
        <v>0</v>
      </c>
      <c r="K70" s="91">
        <f>IF(K49&gt;0,IF((VLOOKUP("Продажа, начало",ПОказатели!$B$3:$D$17,2,0)+VLOOKUP("увелич продаж",ПОказатели!$B$3:$C$19,2,0)*(SUM($C49:K49)-1))&gt;VLOOKUP("Продажа,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продаж",ПОказатели!$B$3:$C$19,2,0)*(SUM($C49:K49)-1)))*K49,0)</f>
        <v>0</v>
      </c>
      <c r="L70" s="91">
        <f>IF(L49&gt;0,IF((VLOOKUP("Продажа, начало",ПОказатели!$B$3:$D$17,2,0)+VLOOKUP("увелич продаж",ПОказатели!$B$3:$C$19,2,0)*(SUM($C49:L49)-1))&gt;VLOOKUP("Продажа,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продаж",ПОказатели!$B$3:$C$19,2,0)*(SUM($C49:L49)-1)))*L49,0)</f>
        <v>0</v>
      </c>
      <c r="M70" s="168">
        <f>IF(M49&gt;0,IF((VLOOKUP("Продажа, начало",ПОказатели!$B$3:$D$17,2,0)+VLOOKUP("увелич продаж",ПОказатели!$B$3:$C$19,2,0)*(SUM($C49:M49)-1))&gt;VLOOKUP("Продажа,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продаж",ПОказатели!$B$3:$C$19,2,0)*(SUM($C49:M49)-1)))*M49,0)</f>
        <v>0</v>
      </c>
      <c r="N70" s="167">
        <f>IF(N49&gt;0,IF((VLOOKUP("Продажа, начало",ПОказатели!$B$3:$D$17,2,0)+VLOOKUP("увелич продаж",ПОказатели!$B$3:$C$19,2,0)*(SUM($C49:N49)-1))&gt;VLOOKUP("Продажа,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продаж",ПОказатели!$B$3:$C$19,2,0)*(SUM($C49:N49)-1)))*N49,0)</f>
        <v>0</v>
      </c>
      <c r="O70" s="91">
        <f>IF(O49&gt;0,IF((VLOOKUP("Продажа, начало",ПОказатели!$B$3:$D$17,2,0)+VLOOKUP("увелич продаж",ПОказатели!$B$3:$C$19,2,0)*(SUM($C49:O49)-1))&gt;VLOOKUP("Продажа,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продаж",ПОказатели!$B$3:$C$19,2,0)*(SUM($C49:O49)-1)))*O49,0)</f>
        <v>0</v>
      </c>
      <c r="P70" s="91">
        <f>IF(P49&gt;0,IF((VLOOKUP("Продажа, начало",ПОказатели!$B$3:$D$17,2,0)+VLOOKUP("увелич продаж",ПОказатели!$B$3:$C$19,2,0)*(SUM($C49:P49)-1))&gt;VLOOKUP("Продажа,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продаж",ПОказатели!$B$3:$C$19,2,0)*(SUM($C49:P49)-1)))*P49,0)</f>
        <v>0</v>
      </c>
      <c r="Q70" s="91">
        <f>IF(Q49&gt;0,IF((VLOOKUP("Продажа, начало",ПОказатели!$B$3:$D$17,2,0)+VLOOKUP("увелич продаж",ПОказатели!$B$3:$C$19,2,0)*(SUM($C49:Q49)-1))&gt;VLOOKUP("Продажа,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продаж",ПОказатели!$B$3:$C$19,2,0)*(SUM($C49:Q49)-1)))*Q49,0)</f>
        <v>0</v>
      </c>
      <c r="R70" s="91">
        <f>IF(R49&gt;0,IF((VLOOKUP("Продажа, начало",ПОказатели!$B$3:$D$17,2,0)+VLOOKUP("увелич продаж",ПОказатели!$B$3:$C$19,2,0)*(SUM($C49:R49)-1))&gt;VLOOKUP("Продажа,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продаж",ПОказатели!$B$3:$C$19,2,0)*(SUM($C49:R49)-1)))*R49,0)</f>
        <v>0</v>
      </c>
      <c r="S70" s="91">
        <f>IF(S49&gt;0,IF((VLOOKUP("Продажа, начало",ПОказатели!$B$3:$D$17,2,0)+VLOOKUP("увелич продаж",ПОказатели!$B$3:$C$19,2,0)*(SUM($C49:S49)-1))&gt;VLOOKUP("Продажа,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продаж",ПОказатели!$B$3:$C$19,2,0)*(SUM($C49:S49)-1)))*S49,0)</f>
        <v>0</v>
      </c>
      <c r="T70" s="91">
        <f>IF(T49&gt;0,IF((VLOOKUP("Продажа, начало",ПОказатели!$B$3:$D$17,2,0)+VLOOKUP("увелич продаж",ПОказатели!$B$3:$C$19,2,0)*(SUM($C49:T49)-1))&gt;VLOOKUP("Продажа,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продаж",ПОказатели!$B$3:$C$19,2,0)*(SUM($C49:T49)-1)))*T49,0)</f>
        <v>0</v>
      </c>
      <c r="U70" s="91">
        <f>IF(U49&gt;0,IF((VLOOKUP("Продажа, начало",ПОказатели!$B$3:$D$17,2,0)+VLOOKUP("увелич продаж",ПОказатели!$B$3:$C$19,2,0)*(SUM($C49:U49)-1))&gt;VLOOKUP("Продажа,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продаж",ПОказатели!$B$3:$C$19,2,0)*(SUM($C49:U49)-1)))*U49,0)</f>
        <v>0</v>
      </c>
      <c r="V70" s="91">
        <f>IF(V49&gt;0,IF((VLOOKUP("Продажа, начало",ПОказатели!$B$3:$D$17,2,0)+VLOOKUP("увелич продаж",ПОказатели!$B$3:$C$19,2,0)*(SUM($C49:V49)-1))&gt;VLOOKUP("Продажа,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продаж",ПОказатели!$B$3:$C$19,2,0)*(SUM($C49:V49)-1)))*V49,0)</f>
        <v>0</v>
      </c>
      <c r="W70" s="91">
        <f>IF(W49&gt;0,IF((VLOOKUP("Продажа, начало",ПОказатели!$B$3:$D$17,2,0)+VLOOKUP("увелич продаж",ПОказатели!$B$3:$C$19,2,0)*(SUM($C49:W49)-1))&gt;VLOOKUP("Продажа,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продаж",ПОказатели!$B$3:$C$19,2,0)*(SUM($C49:W49)-1)))*W49,0)</f>
        <v>0</v>
      </c>
      <c r="X70" s="91">
        <f>IF(X49&gt;0,IF((VLOOKUP("Продажа, начало",ПОказатели!$B$3:$D$17,2,0)+VLOOKUP("увелич продаж",ПОказатели!$B$3:$C$19,2,0)*(SUM($C49:X49)-1))&gt;VLOOKUP("Продажа,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продаж",ПОказатели!$B$3:$C$19,2,0)*(SUM($C49:X49)-1)))*X49,0)</f>
        <v>0</v>
      </c>
      <c r="Y70" s="168">
        <f>IF(Y49&gt;0,IF((VLOOKUP("Продажа, начало",ПОказатели!$B$3:$D$17,2,0)+VLOOKUP("увелич продаж",ПОказатели!$B$3:$C$19,2,0)*(SUM($C49:Y49)-1))&gt;VLOOKUP("Продажа,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продаж",ПОказатели!$B$3:$C$19,2,0)*(SUM($C49:Y49)-1)))*Y49,0)</f>
        <v>65</v>
      </c>
      <c r="Z70" s="167">
        <f>IF(Z49&gt;0,IF((VLOOKUP("Продажа, начало",ПОказатели!$B$3:$D$17,2,0)+VLOOKUP("увелич продаж",ПОказатели!$B$3:$C$19,2,0)*(SUM($C49:Z49)-1))&gt;VLOOKUP("Продажа,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продаж",ПОказатели!$B$3:$C$19,2,0)*(SUM($C49:Z49)-1)))*Z49,0)</f>
        <v>67</v>
      </c>
      <c r="AA70" s="91">
        <f>IF(AA49&gt;0,IF((VLOOKUP("Продажа, начало",ПОказатели!$B$3:$D$17,2,0)+VLOOKUP("увелич продаж",ПОказатели!$B$3:$C$19,2,0)*(SUM($C49:AA49)-1))&gt;VLOOKUP("Продажа,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продаж",ПОказатели!$B$3:$C$19,2,0)*(SUM($C49:AA49)-1)))*AA49,0)</f>
        <v>69</v>
      </c>
      <c r="AB70" s="91">
        <f>IF(AB49&gt;0,IF((VLOOKUP("Продажа, начало",ПОказатели!$B$3:$D$17,2,0)+VLOOKUP("увелич продаж",ПОказатели!$B$3:$C$19,2,0)*(SUM($C49:AB49)-1))&gt;VLOOKUP("Продажа,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продаж",ПОказатели!$B$3:$C$19,2,0)*(SUM($C49:AB49)-1)))*AB49,0)</f>
        <v>71</v>
      </c>
      <c r="AC70" s="91">
        <f>IF(AC49&gt;0,IF((VLOOKUP("Продажа, начало",ПОказатели!$B$3:$D$17,2,0)+VLOOKUP("увелич продаж",ПОказатели!$B$3:$C$19,2,0)*(SUM($C49:AC49)-1))&gt;VLOOKUP("Продажа,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продаж",ПОказатели!$B$3:$C$19,2,0)*(SUM($C49:AC49)-1)))*AC49,0)</f>
        <v>73</v>
      </c>
      <c r="AD70" s="91">
        <f>IF(AD49&gt;0,IF((VLOOKUP("Продажа, начало",ПОказатели!$B$3:$D$17,2,0)+VLOOKUP("увелич продаж",ПОказатели!$B$3:$C$19,2,0)*(SUM($C49:AD49)-1))&gt;VLOOKUP("Продажа,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продаж",ПОказатели!$B$3:$C$19,2,0)*(SUM($C49:AD49)-1)))*AD49,0)</f>
        <v>75</v>
      </c>
      <c r="AE70" s="91">
        <f>IF(AE49&gt;0,IF((VLOOKUP("Продажа, начало",ПОказатели!$B$3:$D$17,2,0)+VLOOKUP("увелич продаж",ПОказатели!$B$3:$C$19,2,0)*(SUM($C49:AE49)-1))&gt;VLOOKUP("Продажа,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продаж",ПОказатели!$B$3:$C$19,2,0)*(SUM($C49:AE49)-1)))*AE49,0)</f>
        <v>77</v>
      </c>
      <c r="AF70" s="91">
        <f>IF(AF49&gt;0,IF((VLOOKUP("Продажа, начало",ПОказатели!$B$3:$D$17,2,0)+VLOOKUP("увелич продаж",ПОказатели!$B$3:$C$19,2,0)*(SUM($C49:AF49)-1))&gt;VLOOKUP("Продажа,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продаж",ПОказатели!$B$3:$C$19,2,0)*(SUM($C49:AF49)-1)))*AF49,0)</f>
        <v>79</v>
      </c>
      <c r="AG70" s="91">
        <f>IF(AG49&gt;0,IF((VLOOKUP("Продажа, начало",ПОказатели!$B$3:$D$17,2,0)+VLOOKUP("увелич продаж",ПОказатели!$B$3:$C$19,2,0)*(SUM($C49:AG49)-1))&gt;VLOOKUP("Продажа,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продаж",ПОказатели!$B$3:$C$19,2,0)*(SUM($C49:AG49)-1)))*AG49,0)</f>
        <v>81</v>
      </c>
      <c r="AH70" s="91">
        <f>IF(AH49&gt;0,IF((VLOOKUP("Продажа, начало",ПОказатели!$B$3:$D$17,2,0)+VLOOKUP("увелич продаж",ПОказатели!$B$3:$C$19,2,0)*(SUM($C49:AH49)-1))&gt;VLOOKUP("Продажа,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продаж",ПОказатели!$B$3:$C$19,2,0)*(SUM($C49:AH49)-1)))*AH49,0)</f>
        <v>83</v>
      </c>
      <c r="AI70" s="91">
        <f>IF(AI49&gt;0,IF((VLOOKUP("Продажа, начало",ПОказатели!$B$3:$D$17,2,0)+VLOOKUP("увелич продаж",ПОказатели!$B$3:$C$19,2,0)*(SUM($C49:AI49)-1))&gt;VLOOKUP("Продажа,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продаж",ПОказатели!$B$3:$C$19,2,0)*(SUM($C49:AI49)-1)))*AI49,0)</f>
        <v>85</v>
      </c>
      <c r="AJ70" s="91">
        <f>IF(AJ49&gt;0,IF((VLOOKUP("Продажа, начало",ПОказатели!$B$3:$D$17,2,0)+VLOOKUP("увелич продаж",ПОказатели!$B$3:$C$19,2,0)*(SUM($C49:AJ49)-1))&gt;VLOOKUP("Продажа,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продаж",ПОказатели!$B$3:$C$19,2,0)*(SUM($C49:AJ49)-1)))*AJ49,0)</f>
        <v>85</v>
      </c>
      <c r="AK70" s="168">
        <f>IF(AK49&gt;0,IF((VLOOKUP("Продажа, начало",ПОказатели!$B$3:$D$17,2,0)+VLOOKUP("увелич продаж",ПОказатели!$B$3:$C$19,2,0)*(SUM($C49:AK49)-1))&gt;VLOOKUP("Продажа,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продаж",ПОказатели!$B$3:$C$19,2,0)*(SUM($C49:AK49)-1)))*AK49,0)</f>
        <v>85</v>
      </c>
      <c r="AL70" s="167">
        <f>IF(AL49&gt;0,IF((VLOOKUP("Продажа, начало",ПОказатели!$B$3:$D$17,2,0)+VLOOKUP("увелич продаж",ПОказатели!$B$3:$C$19,2,0)*(SUM($C49:AL49)-1))&gt;VLOOKUP("Продажа,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продаж",ПОказатели!$B$3:$C$19,2,0)*(SUM($C49:AL49)-1)))*AL49,0)</f>
        <v>85</v>
      </c>
      <c r="AM70" s="91">
        <f>IF(AM49&gt;0,IF((VLOOKUP("Продажа, начало",ПОказатели!$B$3:$D$17,2,0)+VLOOKUP("увелич продаж",ПОказатели!$B$3:$C$19,2,0)*(SUM($C49:AM49)-1))&gt;VLOOKUP("Продажа,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продаж",ПОказатели!$B$3:$C$19,2,0)*(SUM($C49:AM49)-1)))*AM49,0)</f>
        <v>85</v>
      </c>
      <c r="AN70" s="91">
        <f>IF(AN49&gt;0,IF((VLOOKUP("Продажа, начало",ПОказатели!$B$3:$D$17,2,0)+VLOOKUP("увелич продаж",ПОказатели!$B$3:$C$19,2,0)*(SUM($C49:AN49)-1))&gt;VLOOKUP("Продажа,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продаж",ПОказатели!$B$3:$C$19,2,0)*(SUM($C49:AN49)-1)))*AN49,0)</f>
        <v>85</v>
      </c>
      <c r="AO70" s="91">
        <f>IF(AO49&gt;0,IF((VLOOKUP("Продажа, начало",ПОказатели!$B$3:$D$17,2,0)+VLOOKUP("увелич продаж",ПОказатели!$B$3:$C$19,2,0)*(SUM($C49:AO49)-1))&gt;VLOOKUP("Продажа,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продаж",ПОказатели!$B$3:$C$19,2,0)*(SUM($C49:AO49)-1)))*AO49,0)</f>
        <v>85</v>
      </c>
      <c r="AP70" s="91">
        <f>IF(AP49&gt;0,IF((VLOOKUP("Продажа, начало",ПОказатели!$B$3:$D$17,2,0)+VLOOKUP("увелич продаж",ПОказатели!$B$3:$C$19,2,0)*(SUM($C49:AP49)-1))&gt;VLOOKUP("Продажа,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продаж",ПОказатели!$B$3:$C$19,2,0)*(SUM($C49:AP49)-1)))*AP49,0)</f>
        <v>85</v>
      </c>
      <c r="AQ70" s="91">
        <f>IF(AQ49&gt;0,IF((VLOOKUP("Продажа, начало",ПОказатели!$B$3:$D$17,2,0)+VLOOKUP("увелич продаж",ПОказатели!$B$3:$C$19,2,0)*(SUM($C49:AQ49)-1))&gt;VLOOKUP("Продажа,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продаж",ПОказатели!$B$3:$C$19,2,0)*(SUM($C49:AQ49)-1)))*AQ49,0)</f>
        <v>85</v>
      </c>
      <c r="AR70" s="91">
        <f>IF(AR49&gt;0,IF((VLOOKUP("Продажа, начало",ПОказатели!$B$3:$D$17,2,0)+VLOOKUP("увелич продаж",ПОказатели!$B$3:$C$19,2,0)*(SUM($C49:AR49)-1))&gt;VLOOKUP("Продажа,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продаж",ПОказатели!$B$3:$C$19,2,0)*(SUM($C49:AR49)-1)))*AR49,0)</f>
        <v>85</v>
      </c>
      <c r="AS70" s="91">
        <f>IF(AS49&gt;0,IF((VLOOKUP("Продажа, начало",ПОказатели!$B$3:$D$17,2,0)+VLOOKUP("увелич продаж",ПОказатели!$B$3:$C$19,2,0)*(SUM($C49:AS49)-1))&gt;VLOOKUP("Продажа,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продаж",ПОказатели!$B$3:$C$19,2,0)*(SUM($C49:AS49)-1)))*AS49,0)</f>
        <v>85</v>
      </c>
      <c r="AT70" s="91">
        <f>IF(AT49&gt;0,IF((VLOOKUP("Продажа, начало",ПОказатели!$B$3:$D$17,2,0)+VLOOKUP("увелич продаж",ПОказатели!$B$3:$C$19,2,0)*(SUM($C49:AT49)-1))&gt;VLOOKUP("Продажа,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продаж",ПОказатели!$B$3:$C$19,2,0)*(SUM($C49:AT49)-1)))*AT49,0)</f>
        <v>85</v>
      </c>
      <c r="AU70" s="91">
        <f>IF(AU49&gt;0,IF((VLOOKUP("Продажа, начало",ПОказатели!$B$3:$D$17,2,0)+VLOOKUP("увелич продаж",ПОказатели!$B$3:$C$19,2,0)*(SUM($C49:AU49)-1))&gt;VLOOKUP("Продажа,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продаж",ПОказатели!$B$3:$C$19,2,0)*(SUM($C49:AU49)-1)))*AU49,0)</f>
        <v>85</v>
      </c>
      <c r="AV70" s="91">
        <f>IF(AV49&gt;0,IF((VLOOKUP("Продажа, начало",ПОказатели!$B$3:$D$17,2,0)+VLOOKUP("увелич продаж",ПОказатели!$B$3:$C$19,2,0)*(SUM($C49:AV49)-1))&gt;VLOOKUP("Продажа,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продаж",ПОказатели!$B$3:$C$19,2,0)*(SUM($C49:AV49)-1)))*AV49,0)</f>
        <v>85</v>
      </c>
      <c r="AW70" s="168">
        <f>IF(AW49&gt;0,IF((VLOOKUP("Продажа, начало",ПОказатели!$B$3:$D$17,2,0)+VLOOKUP("увелич продаж",ПОказатели!$B$3:$C$19,2,0)*(SUM($C49:AW49)-1))&gt;VLOOKUP("Продажа,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продаж",ПОказатели!$B$3:$C$19,2,0)*(SUM($C49:AW49)-1)))*AW49,0)</f>
        <v>85</v>
      </c>
      <c r="AX70" s="167">
        <f>IF(AX49&gt;0,IF((VLOOKUP("Продажа, начало",ПОказатели!$B$3:$D$17,2,0)+VLOOKUP("увелич продаж",ПОказатели!$B$3:$C$19,2,0)*(SUM($C49:AX49)-1))&gt;VLOOKUP("Продажа,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продаж",ПОказатели!$B$3:$C$19,2,0)*(SUM($C49:AX49)-1)))*AX49,0)</f>
        <v>85</v>
      </c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204"/>
      <c r="BJ70" s="221">
        <f t="shared" si="89"/>
        <v>0</v>
      </c>
      <c r="BK70" s="221">
        <f t="shared" si="90"/>
        <v>65</v>
      </c>
      <c r="BL70" s="221">
        <f t="shared" si="91"/>
        <v>930</v>
      </c>
      <c r="BM70" s="221">
        <f t="shared" si="92"/>
        <v>1020</v>
      </c>
      <c r="BN70" s="220"/>
    </row>
    <row r="71" spans="1:66" s="88" customFormat="1" ht="15.75" outlineLevel="1" x14ac:dyDescent="0.25">
      <c r="A71" s="130" t="s">
        <v>112</v>
      </c>
      <c r="B71" s="90">
        <v>13</v>
      </c>
      <c r="C71" s="167">
        <f>IF(C50&gt;0,IF((VLOOKUP("Продажа, начало",ПОказатели!$B$3:$D$17,2,0)+VLOOKUP("увелич продаж",ПОказатели!$B$3:$C$19,2,0)*(SUM($C50:C50)-1))&gt;VLOOKUP("Продажа,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продаж",ПОказатели!$B$3:$C$19,2,0)*(SUM($C50:C50)-1)))*C50,0)</f>
        <v>0</v>
      </c>
      <c r="D71" s="91">
        <f>IF(D50&gt;0,IF((VLOOKUP("Продажа, начало",ПОказатели!$B$3:$D$17,2,0)+VLOOKUP("увелич продаж",ПОказатели!$B$3:$C$19,2,0)*(SUM($C50:D50)-1))&gt;VLOOKUP("Продажа,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продаж",ПОказатели!$B$3:$C$19,2,0)*(SUM($C50:D50)-1)))*D50,0)</f>
        <v>0</v>
      </c>
      <c r="E71" s="91">
        <f>IF(E50&gt;0,IF((VLOOKUP("Продажа, начало",ПОказатели!$B$3:$D$17,2,0)+VLOOKUP("увелич продаж",ПОказатели!$B$3:$C$19,2,0)*(SUM($C50:E50)-1))&gt;VLOOKUP("Продажа,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продаж",ПОказатели!$B$3:$C$19,2,0)*(SUM($C50:E50)-1)))*E50,0)</f>
        <v>0</v>
      </c>
      <c r="F71" s="91">
        <f>IF(F50&gt;0,IF((VLOOKUP("Продажа, начало",ПОказатели!$B$3:$D$17,2,0)+VLOOKUP("увелич продаж",ПОказатели!$B$3:$C$19,2,0)*(SUM($C50:F50)-1))&gt;VLOOKUP("Продажа,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продаж",ПОказатели!$B$3:$C$19,2,0)*(SUM($C50:F50)-1)))*F50,0)</f>
        <v>0</v>
      </c>
      <c r="G71" s="91">
        <f>IF(G50&gt;0,IF((VLOOKUP("Продажа, начало",ПОказатели!$B$3:$D$17,2,0)+VLOOKUP("увелич продаж",ПОказатели!$B$3:$C$19,2,0)*(SUM($C50:G50)-1))&gt;VLOOKUP("Продажа,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продаж",ПОказатели!$B$3:$C$19,2,0)*(SUM($C50:G50)-1)))*G50,0)</f>
        <v>0</v>
      </c>
      <c r="H71" s="91">
        <f>IF(H50&gt;0,IF((VLOOKUP("Продажа, начало",ПОказатели!$B$3:$D$17,2,0)+VLOOKUP("увелич продаж",ПОказатели!$B$3:$C$19,2,0)*(SUM($C50:H50)-1))&gt;VLOOKUP("Продажа,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продаж",ПОказатели!$B$3:$C$19,2,0)*(SUM($C50:H50)-1)))*H50,0)</f>
        <v>0</v>
      </c>
      <c r="I71" s="91">
        <f>IF(I50&gt;0,IF((VLOOKUP("Продажа, начало",ПОказатели!$B$3:$D$17,2,0)+VLOOKUP("увелич продаж",ПОказатели!$B$3:$C$19,2,0)*(SUM($C50:I50)-1))&gt;VLOOKUP("Продажа,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продаж",ПОказатели!$B$3:$C$19,2,0)*(SUM($C50:I50)-1)))*I50,0)</f>
        <v>0</v>
      </c>
      <c r="J71" s="91">
        <f>IF(J50&gt;0,IF((VLOOKUP("Продажа, начало",ПОказатели!$B$3:$D$17,2,0)+VLOOKUP("увелич продаж",ПОказатели!$B$3:$C$19,2,0)*(SUM($C50:J50)-1))&gt;VLOOKUP("Продажа,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продаж",ПОказатели!$B$3:$C$19,2,0)*(SUM($C50:J50)-1)))*J50,0)</f>
        <v>0</v>
      </c>
      <c r="K71" s="91">
        <f>IF(K50&gt;0,IF((VLOOKUP("Продажа, начало",ПОказатели!$B$3:$D$17,2,0)+VLOOKUP("увелич продаж",ПОказатели!$B$3:$C$19,2,0)*(SUM($C50:K50)-1))&gt;VLOOKUP("Продажа,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продаж",ПОказатели!$B$3:$C$19,2,0)*(SUM($C50:K50)-1)))*K50,0)</f>
        <v>0</v>
      </c>
      <c r="L71" s="91">
        <f>IF(L50&gt;0,IF((VLOOKUP("Продажа, начало",ПОказатели!$B$3:$D$17,2,0)+VLOOKUP("увелич продаж",ПОказатели!$B$3:$C$19,2,0)*(SUM($C50:L50)-1))&gt;VLOOKUP("Продажа,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продаж",ПОказатели!$B$3:$C$19,2,0)*(SUM($C50:L50)-1)))*L50,0)</f>
        <v>0</v>
      </c>
      <c r="M71" s="168">
        <f>IF(M50&gt;0,IF((VLOOKUP("Продажа, начало",ПОказатели!$B$3:$D$17,2,0)+VLOOKUP("увелич продаж",ПОказатели!$B$3:$C$19,2,0)*(SUM($C50:M50)-1))&gt;VLOOKUP("Продажа,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продаж",ПОказатели!$B$3:$C$19,2,0)*(SUM($C50:M50)-1)))*M50,0)</f>
        <v>0</v>
      </c>
      <c r="N71" s="167">
        <f>IF(N50&gt;0,IF((VLOOKUP("Продажа, начало",ПОказатели!$B$3:$D$17,2,0)+VLOOKUP("увелич продаж",ПОказатели!$B$3:$C$19,2,0)*(SUM($C50:N50)-1))&gt;VLOOKUP("Продажа,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продаж",ПОказатели!$B$3:$C$19,2,0)*(SUM($C50:N50)-1)))*N50,0)</f>
        <v>0</v>
      </c>
      <c r="O71" s="91">
        <f>IF(O50&gt;0,IF((VLOOKUP("Продажа, начало",ПОказатели!$B$3:$D$17,2,0)+VLOOKUP("увелич продаж",ПОказатели!$B$3:$C$19,2,0)*(SUM($C50:O50)-1))&gt;VLOOKUP("Продажа,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продаж",ПОказатели!$B$3:$C$19,2,0)*(SUM($C50:O50)-1)))*O50,0)</f>
        <v>0</v>
      </c>
      <c r="P71" s="91">
        <f>IF(P50&gt;0,IF((VLOOKUP("Продажа, начало",ПОказатели!$B$3:$D$17,2,0)+VLOOKUP("увелич продаж",ПОказатели!$B$3:$C$19,2,0)*(SUM($C50:P50)-1))&gt;VLOOKUP("Продажа,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продаж",ПОказатели!$B$3:$C$19,2,0)*(SUM($C50:P50)-1)))*P50,0)</f>
        <v>0</v>
      </c>
      <c r="Q71" s="91">
        <f>IF(Q50&gt;0,IF((VLOOKUP("Продажа, начало",ПОказатели!$B$3:$D$17,2,0)+VLOOKUP("увелич продаж",ПОказатели!$B$3:$C$19,2,0)*(SUM($C50:Q50)-1))&gt;VLOOKUP("Продажа,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продаж",ПОказатели!$B$3:$C$19,2,0)*(SUM($C50:Q50)-1)))*Q50,0)</f>
        <v>0</v>
      </c>
      <c r="R71" s="91">
        <f>IF(R50&gt;0,IF((VLOOKUP("Продажа, начало",ПОказатели!$B$3:$D$17,2,0)+VLOOKUP("увелич продаж",ПОказатели!$B$3:$C$19,2,0)*(SUM($C50:R50)-1))&gt;VLOOKUP("Продажа,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продаж",ПОказатели!$B$3:$C$19,2,0)*(SUM($C50:R50)-1)))*R50,0)</f>
        <v>0</v>
      </c>
      <c r="S71" s="91">
        <f>IF(S50&gt;0,IF((VLOOKUP("Продажа, начало",ПОказатели!$B$3:$D$17,2,0)+VLOOKUP("увелич продаж",ПОказатели!$B$3:$C$19,2,0)*(SUM($C50:S50)-1))&gt;VLOOKUP("Продажа,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продаж",ПОказатели!$B$3:$C$19,2,0)*(SUM($C50:S50)-1)))*S50,0)</f>
        <v>0</v>
      </c>
      <c r="T71" s="91">
        <f>IF(T50&gt;0,IF((VLOOKUP("Продажа, начало",ПОказатели!$B$3:$D$17,2,0)+VLOOKUP("увелич продаж",ПОказатели!$B$3:$C$19,2,0)*(SUM($C50:T50)-1))&gt;VLOOKUP("Продажа,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продаж",ПОказатели!$B$3:$C$19,2,0)*(SUM($C50:T50)-1)))*T50,0)</f>
        <v>0</v>
      </c>
      <c r="U71" s="91">
        <f>IF(U50&gt;0,IF((VLOOKUP("Продажа, начало",ПОказатели!$B$3:$D$17,2,0)+VLOOKUP("увелич продаж",ПОказатели!$B$3:$C$19,2,0)*(SUM($C50:U50)-1))&gt;VLOOKUP("Продажа,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продаж",ПОказатели!$B$3:$C$19,2,0)*(SUM($C50:U50)-1)))*U50,0)</f>
        <v>0</v>
      </c>
      <c r="V71" s="91">
        <f>IF(V50&gt;0,IF((VLOOKUP("Продажа, начало",ПОказатели!$B$3:$D$17,2,0)+VLOOKUP("увелич продаж",ПОказатели!$B$3:$C$19,2,0)*(SUM($C50:V50)-1))&gt;VLOOKUP("Продажа,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продаж",ПОказатели!$B$3:$C$19,2,0)*(SUM($C50:V50)-1)))*V50,0)</f>
        <v>0</v>
      </c>
      <c r="W71" s="91">
        <f>IF(W50&gt;0,IF((VLOOKUP("Продажа, начало",ПОказатели!$B$3:$D$17,2,0)+VLOOKUP("увелич продаж",ПОказатели!$B$3:$C$19,2,0)*(SUM($C50:W50)-1))&gt;VLOOKUP("Продажа,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продаж",ПОказатели!$B$3:$C$19,2,0)*(SUM($C50:W50)-1)))*W50,0)</f>
        <v>0</v>
      </c>
      <c r="X71" s="91">
        <f>IF(X50&gt;0,IF((VLOOKUP("Продажа, начало",ПОказатели!$B$3:$D$17,2,0)+VLOOKUP("увелич продаж",ПОказатели!$B$3:$C$19,2,0)*(SUM($C50:X50)-1))&gt;VLOOKUP("Продажа,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продаж",ПОказатели!$B$3:$C$19,2,0)*(SUM($C50:X50)-1)))*X50,0)</f>
        <v>0</v>
      </c>
      <c r="Y71" s="168">
        <f>IF(Y50&gt;0,IF((VLOOKUP("Продажа, начало",ПОказатели!$B$3:$D$17,2,0)+VLOOKUP("увелич продаж",ПОказатели!$B$3:$C$19,2,0)*(SUM($C50:Y50)-1))&gt;VLOOKUP("Продажа,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продаж",ПОказатели!$B$3:$C$19,2,0)*(SUM($C50:Y50)-1)))*Y50,0)</f>
        <v>0</v>
      </c>
      <c r="Z71" s="167">
        <f>IF(Z50&gt;0,IF((VLOOKUP("Продажа, начало",ПОказатели!$B$3:$D$17,2,0)+VLOOKUP("увелич продаж",ПОказатели!$B$3:$C$19,2,0)*(SUM($C50:Z50)-1))&gt;VLOOKUP("Продажа,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продаж",ПОказатели!$B$3:$C$19,2,0)*(SUM($C50:Z50)-1)))*Z50,0)</f>
        <v>0</v>
      </c>
      <c r="AA71" s="91">
        <f>IF(AA50&gt;0,IF((VLOOKUP("Продажа, начало",ПОказатели!$B$3:$D$17,2,0)+VLOOKUP("увелич продаж",ПОказатели!$B$3:$C$19,2,0)*(SUM($C50:AA50)-1))&gt;VLOOKUP("Продажа,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продаж",ПОказатели!$B$3:$C$19,2,0)*(SUM($C50:AA50)-1)))*AA50,0)</f>
        <v>65</v>
      </c>
      <c r="AB71" s="91">
        <f>IF(AB50&gt;0,IF((VLOOKUP("Продажа, начало",ПОказатели!$B$3:$D$17,2,0)+VLOOKUP("увелич продаж",ПОказатели!$B$3:$C$19,2,0)*(SUM($C50:AB50)-1))&gt;VLOOKUP("Продажа,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продаж",ПОказатели!$B$3:$C$19,2,0)*(SUM($C50:AB50)-1)))*AB50,0)</f>
        <v>67</v>
      </c>
      <c r="AC71" s="91">
        <f>IF(AC50&gt;0,IF((VLOOKUP("Продажа, начало",ПОказатели!$B$3:$D$17,2,0)+VLOOKUP("увелич продаж",ПОказатели!$B$3:$C$19,2,0)*(SUM($C50:AC50)-1))&gt;VLOOKUP("Продажа,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продаж",ПОказатели!$B$3:$C$19,2,0)*(SUM($C50:AC50)-1)))*AC50,0)</f>
        <v>69</v>
      </c>
      <c r="AD71" s="91">
        <f>IF(AD50&gt;0,IF((VLOOKUP("Продажа, начало",ПОказатели!$B$3:$D$17,2,0)+VLOOKUP("увелич продаж",ПОказатели!$B$3:$C$19,2,0)*(SUM($C50:AD50)-1))&gt;VLOOKUP("Продажа,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продаж",ПОказатели!$B$3:$C$19,2,0)*(SUM($C50:AD50)-1)))*AD50,0)</f>
        <v>71</v>
      </c>
      <c r="AE71" s="91">
        <f>IF(AE50&gt;0,IF((VLOOKUP("Продажа, начало",ПОказатели!$B$3:$D$17,2,0)+VLOOKUP("увелич продаж",ПОказатели!$B$3:$C$19,2,0)*(SUM($C50:AE50)-1))&gt;VLOOKUP("Продажа,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продаж",ПОказатели!$B$3:$C$19,2,0)*(SUM($C50:AE50)-1)))*AE50,0)</f>
        <v>73</v>
      </c>
      <c r="AF71" s="91">
        <f>IF(AF50&gt;0,IF((VLOOKUP("Продажа, начало",ПОказатели!$B$3:$D$17,2,0)+VLOOKUP("увелич продаж",ПОказатели!$B$3:$C$19,2,0)*(SUM($C50:AF50)-1))&gt;VLOOKUP("Продажа,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продаж",ПОказатели!$B$3:$C$19,2,0)*(SUM($C50:AF50)-1)))*AF50,0)</f>
        <v>75</v>
      </c>
      <c r="AG71" s="91">
        <f>IF(AG50&gt;0,IF((VLOOKUP("Продажа, начало",ПОказатели!$B$3:$D$17,2,0)+VLOOKUP("увелич продаж",ПОказатели!$B$3:$C$19,2,0)*(SUM($C50:AG50)-1))&gt;VLOOKUP("Продажа,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продаж",ПОказатели!$B$3:$C$19,2,0)*(SUM($C50:AG50)-1)))*AG50,0)</f>
        <v>77</v>
      </c>
      <c r="AH71" s="91">
        <f>IF(AH50&gt;0,IF((VLOOKUP("Продажа, начало",ПОказатели!$B$3:$D$17,2,0)+VLOOKUP("увелич продаж",ПОказатели!$B$3:$C$19,2,0)*(SUM($C50:AH50)-1))&gt;VLOOKUP("Продажа,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продаж",ПОказатели!$B$3:$C$19,2,0)*(SUM($C50:AH50)-1)))*AH50,0)</f>
        <v>79</v>
      </c>
      <c r="AI71" s="91">
        <f>IF(AI50&gt;0,IF((VLOOKUP("Продажа, начало",ПОказатели!$B$3:$D$17,2,0)+VLOOKUP("увелич продаж",ПОказатели!$B$3:$C$19,2,0)*(SUM($C50:AI50)-1))&gt;VLOOKUP("Продажа,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продаж",ПОказатели!$B$3:$C$19,2,0)*(SUM($C50:AI50)-1)))*AI50,0)</f>
        <v>81</v>
      </c>
      <c r="AJ71" s="91">
        <f>IF(AJ50&gt;0,IF((VLOOKUP("Продажа, начало",ПОказатели!$B$3:$D$17,2,0)+VLOOKUP("увелич продаж",ПОказатели!$B$3:$C$19,2,0)*(SUM($C50:AJ50)-1))&gt;VLOOKUP("Продажа,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продаж",ПОказатели!$B$3:$C$19,2,0)*(SUM($C50:AJ50)-1)))*AJ50,0)</f>
        <v>83</v>
      </c>
      <c r="AK71" s="168">
        <f>IF(AK50&gt;0,IF((VLOOKUP("Продажа, начало",ПОказатели!$B$3:$D$17,2,0)+VLOOKUP("увелич продаж",ПОказатели!$B$3:$C$19,2,0)*(SUM($C50:AK50)-1))&gt;VLOOKUP("Продажа,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продаж",ПОказатели!$B$3:$C$19,2,0)*(SUM($C50:AK50)-1)))*AK50,0)</f>
        <v>85</v>
      </c>
      <c r="AL71" s="167">
        <f>IF(AL50&gt;0,IF((VLOOKUP("Продажа, начало",ПОказатели!$B$3:$D$17,2,0)+VLOOKUP("увелич продаж",ПОказатели!$B$3:$C$19,2,0)*(SUM($C50:AL50)-1))&gt;VLOOKUP("Продажа,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продаж",ПОказатели!$B$3:$C$19,2,0)*(SUM($C50:AL50)-1)))*AL50,0)</f>
        <v>85</v>
      </c>
      <c r="AM71" s="91">
        <f>IF(AM50&gt;0,IF((VLOOKUP("Продажа, начало",ПОказатели!$B$3:$D$17,2,0)+VLOOKUP("увелич продаж",ПОказатели!$B$3:$C$19,2,0)*(SUM($C50:AM50)-1))&gt;VLOOKUP("Продажа,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продаж",ПОказатели!$B$3:$C$19,2,0)*(SUM($C50:AM50)-1)))*AM50,0)</f>
        <v>85</v>
      </c>
      <c r="AN71" s="91">
        <f>IF(AN50&gt;0,IF((VLOOKUP("Продажа, начало",ПОказатели!$B$3:$D$17,2,0)+VLOOKUP("увелич продаж",ПОказатели!$B$3:$C$19,2,0)*(SUM($C50:AN50)-1))&gt;VLOOKUP("Продажа,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продаж",ПОказатели!$B$3:$C$19,2,0)*(SUM($C50:AN50)-1)))*AN50,0)</f>
        <v>85</v>
      </c>
      <c r="AO71" s="91">
        <f>IF(AO50&gt;0,IF((VLOOKUP("Продажа, начало",ПОказатели!$B$3:$D$17,2,0)+VLOOKUP("увелич продаж",ПОказатели!$B$3:$C$19,2,0)*(SUM($C50:AO50)-1))&gt;VLOOKUP("Продажа,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продаж",ПОказатели!$B$3:$C$19,2,0)*(SUM($C50:AO50)-1)))*AO50,0)</f>
        <v>85</v>
      </c>
      <c r="AP71" s="91">
        <f>IF(AP50&gt;0,IF((VLOOKUP("Продажа, начало",ПОказатели!$B$3:$D$17,2,0)+VLOOKUP("увелич продаж",ПОказатели!$B$3:$C$19,2,0)*(SUM($C50:AP50)-1))&gt;VLOOKUP("Продажа,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продаж",ПОказатели!$B$3:$C$19,2,0)*(SUM($C50:AP50)-1)))*AP50,0)</f>
        <v>85</v>
      </c>
      <c r="AQ71" s="91">
        <f>IF(AQ50&gt;0,IF((VLOOKUP("Продажа, начало",ПОказатели!$B$3:$D$17,2,0)+VLOOKUP("увелич продаж",ПОказатели!$B$3:$C$19,2,0)*(SUM($C50:AQ50)-1))&gt;VLOOKUP("Продажа,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продаж",ПОказатели!$B$3:$C$19,2,0)*(SUM($C50:AQ50)-1)))*AQ50,0)</f>
        <v>85</v>
      </c>
      <c r="AR71" s="91">
        <f>IF(AR50&gt;0,IF((VLOOKUP("Продажа, начало",ПОказатели!$B$3:$D$17,2,0)+VLOOKUP("увелич продаж",ПОказатели!$B$3:$C$19,2,0)*(SUM($C50:AR50)-1))&gt;VLOOKUP("Продажа,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продаж",ПОказатели!$B$3:$C$19,2,0)*(SUM($C50:AR50)-1)))*AR50,0)</f>
        <v>85</v>
      </c>
      <c r="AS71" s="91">
        <f>IF(AS50&gt;0,IF((VLOOKUP("Продажа, начало",ПОказатели!$B$3:$D$17,2,0)+VLOOKUP("увелич продаж",ПОказатели!$B$3:$C$19,2,0)*(SUM($C50:AS50)-1))&gt;VLOOKUP("Продажа,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продаж",ПОказатели!$B$3:$C$19,2,0)*(SUM($C50:AS50)-1)))*AS50,0)</f>
        <v>85</v>
      </c>
      <c r="AT71" s="91">
        <f>IF(AT50&gt;0,IF((VLOOKUP("Продажа, начало",ПОказатели!$B$3:$D$17,2,0)+VLOOKUP("увелич продаж",ПОказатели!$B$3:$C$19,2,0)*(SUM($C50:AT50)-1))&gt;VLOOKUP("Продажа,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продаж",ПОказатели!$B$3:$C$19,2,0)*(SUM($C50:AT50)-1)))*AT50,0)</f>
        <v>85</v>
      </c>
      <c r="AU71" s="91">
        <f>IF(AU50&gt;0,IF((VLOOKUP("Продажа, начало",ПОказатели!$B$3:$D$17,2,0)+VLOOKUP("увелич продаж",ПОказатели!$B$3:$C$19,2,0)*(SUM($C50:AU50)-1))&gt;VLOOKUP("Продажа,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продаж",ПОказатели!$B$3:$C$19,2,0)*(SUM($C50:AU50)-1)))*AU50,0)</f>
        <v>85</v>
      </c>
      <c r="AV71" s="91">
        <f>IF(AV50&gt;0,IF((VLOOKUP("Продажа, начало",ПОказатели!$B$3:$D$17,2,0)+VLOOKUP("увелич продаж",ПОказатели!$B$3:$C$19,2,0)*(SUM($C50:AV50)-1))&gt;VLOOKUP("Продажа,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продаж",ПОказатели!$B$3:$C$19,2,0)*(SUM($C50:AV50)-1)))*AV50,0)</f>
        <v>85</v>
      </c>
      <c r="AW71" s="168">
        <f>IF(AW50&gt;0,IF((VLOOKUP("Продажа, начало",ПОказатели!$B$3:$D$17,2,0)+VLOOKUP("увелич продаж",ПОказатели!$B$3:$C$19,2,0)*(SUM($C50:AW50)-1))&gt;VLOOKUP("Продажа,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продаж",ПОказатели!$B$3:$C$19,2,0)*(SUM($C50:AW50)-1)))*AW50,0)</f>
        <v>85</v>
      </c>
      <c r="AX71" s="167">
        <f>IF(AX50&gt;0,IF((VLOOKUP("Продажа, начало",ПОказатели!$B$3:$D$17,2,0)+VLOOKUP("увелич продаж",ПОказатели!$B$3:$C$19,2,0)*(SUM($C50:AX50)-1))&gt;VLOOKUP("Продажа,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продаж",ПОказатели!$B$3:$C$19,2,0)*(SUM($C50:AX50)-1)))*AX50,0)</f>
        <v>85</v>
      </c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204"/>
      <c r="BJ71" s="221">
        <f t="shared" si="89"/>
        <v>0</v>
      </c>
      <c r="BK71" s="221">
        <f t="shared" si="90"/>
        <v>0</v>
      </c>
      <c r="BL71" s="221">
        <f t="shared" si="91"/>
        <v>825</v>
      </c>
      <c r="BM71" s="221">
        <f t="shared" si="92"/>
        <v>1020</v>
      </c>
      <c r="BN71" s="220"/>
    </row>
    <row r="72" spans="1:66" s="88" customFormat="1" ht="15.75" outlineLevel="1" x14ac:dyDescent="0.25">
      <c r="A72" s="130" t="s">
        <v>112</v>
      </c>
      <c r="B72" s="90">
        <v>14</v>
      </c>
      <c r="C72" s="167">
        <f>IF(C51&gt;0,IF((VLOOKUP("Продажа, начало",ПОказатели!$B$3:$D$17,2,0)+VLOOKUP("увелич продаж",ПОказатели!$B$3:$C$19,2,0)*(SUM($C51:C51)-1))&gt;VLOOKUP("Продажа,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продаж",ПОказатели!$B$3:$C$19,2,0)*(SUM($C51:C51)-1)))*C51,0)</f>
        <v>0</v>
      </c>
      <c r="D72" s="91">
        <f>IF(D51&gt;0,IF((VLOOKUP("Продажа, начало",ПОказатели!$B$3:$D$17,2,0)+VLOOKUP("увелич продаж",ПОказатели!$B$3:$C$19,2,0)*(SUM($C51:D51)-1))&gt;VLOOKUP("Продажа,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продаж",ПОказатели!$B$3:$C$19,2,0)*(SUM($C51:D51)-1)))*D51,0)</f>
        <v>0</v>
      </c>
      <c r="E72" s="91">
        <f>IF(E51&gt;0,IF((VLOOKUP("Продажа, начало",ПОказатели!$B$3:$D$17,2,0)+VLOOKUP("увелич продаж",ПОказатели!$B$3:$C$19,2,0)*(SUM($C51:E51)-1))&gt;VLOOKUP("Продажа,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продаж",ПОказатели!$B$3:$C$19,2,0)*(SUM($C51:E51)-1)))*E51,0)</f>
        <v>0</v>
      </c>
      <c r="F72" s="91">
        <f>IF(F51&gt;0,IF((VLOOKUP("Продажа, начало",ПОказатели!$B$3:$D$17,2,0)+VLOOKUP("увелич продаж",ПОказатели!$B$3:$C$19,2,0)*(SUM($C51:F51)-1))&gt;VLOOKUP("Продажа,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продаж",ПОказатели!$B$3:$C$19,2,0)*(SUM($C51:F51)-1)))*F51,0)</f>
        <v>0</v>
      </c>
      <c r="G72" s="91">
        <f>IF(G51&gt;0,IF((VLOOKUP("Продажа, начало",ПОказатели!$B$3:$D$17,2,0)+VLOOKUP("увелич продаж",ПОказатели!$B$3:$C$19,2,0)*(SUM($C51:G51)-1))&gt;VLOOKUP("Продажа,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продаж",ПОказатели!$B$3:$C$19,2,0)*(SUM($C51:G51)-1)))*G51,0)</f>
        <v>0</v>
      </c>
      <c r="H72" s="91">
        <f>IF(H51&gt;0,IF((VLOOKUP("Продажа, начало",ПОказатели!$B$3:$D$17,2,0)+VLOOKUP("увелич продаж",ПОказатели!$B$3:$C$19,2,0)*(SUM($C51:H51)-1))&gt;VLOOKUP("Продажа,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продаж",ПОказатели!$B$3:$C$19,2,0)*(SUM($C51:H51)-1)))*H51,0)</f>
        <v>0</v>
      </c>
      <c r="I72" s="91">
        <f>IF(I51&gt;0,IF((VLOOKUP("Продажа, начало",ПОказатели!$B$3:$D$17,2,0)+VLOOKUP("увелич продаж",ПОказатели!$B$3:$C$19,2,0)*(SUM($C51:I51)-1))&gt;VLOOKUP("Продажа,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продаж",ПОказатели!$B$3:$C$19,2,0)*(SUM($C51:I51)-1)))*I51,0)</f>
        <v>0</v>
      </c>
      <c r="J72" s="91">
        <f>IF(J51&gt;0,IF((VLOOKUP("Продажа, начало",ПОказатели!$B$3:$D$17,2,0)+VLOOKUP("увелич продаж",ПОказатели!$B$3:$C$19,2,0)*(SUM($C51:J51)-1))&gt;VLOOKUP("Продажа,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продаж",ПОказатели!$B$3:$C$19,2,0)*(SUM($C51:J51)-1)))*J51,0)</f>
        <v>0</v>
      </c>
      <c r="K72" s="91">
        <f>IF(K51&gt;0,IF((VLOOKUP("Продажа, начало",ПОказатели!$B$3:$D$17,2,0)+VLOOKUP("увелич продаж",ПОказатели!$B$3:$C$19,2,0)*(SUM($C51:K51)-1))&gt;VLOOKUP("Продажа,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продаж",ПОказатели!$B$3:$C$19,2,0)*(SUM($C51:K51)-1)))*K51,0)</f>
        <v>0</v>
      </c>
      <c r="L72" s="91">
        <f>IF(L51&gt;0,IF((VLOOKUP("Продажа, начало",ПОказатели!$B$3:$D$17,2,0)+VLOOKUP("увелич продаж",ПОказатели!$B$3:$C$19,2,0)*(SUM($C51:L51)-1))&gt;VLOOKUP("Продажа,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продаж",ПОказатели!$B$3:$C$19,2,0)*(SUM($C51:L51)-1)))*L51,0)</f>
        <v>0</v>
      </c>
      <c r="M72" s="168">
        <f>IF(M51&gt;0,IF((VLOOKUP("Продажа, начало",ПОказатели!$B$3:$D$17,2,0)+VLOOKUP("увелич продаж",ПОказатели!$B$3:$C$19,2,0)*(SUM($C51:M51)-1))&gt;VLOOKUP("Продажа,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продаж",ПОказатели!$B$3:$C$19,2,0)*(SUM($C51:M51)-1)))*M51,0)</f>
        <v>0</v>
      </c>
      <c r="N72" s="167">
        <f>IF(N51&gt;0,IF((VLOOKUP("Продажа, начало",ПОказатели!$B$3:$D$17,2,0)+VLOOKUP("увелич продаж",ПОказатели!$B$3:$C$19,2,0)*(SUM($C51:N51)-1))&gt;VLOOKUP("Продажа,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продаж",ПОказатели!$B$3:$C$19,2,0)*(SUM($C51:N51)-1)))*N51,0)</f>
        <v>0</v>
      </c>
      <c r="O72" s="91">
        <f>IF(O51&gt;0,IF((VLOOKUP("Продажа, начало",ПОказатели!$B$3:$D$17,2,0)+VLOOKUP("увелич продаж",ПОказатели!$B$3:$C$19,2,0)*(SUM($C51:O51)-1))&gt;VLOOKUP("Продажа,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продаж",ПОказатели!$B$3:$C$19,2,0)*(SUM($C51:O51)-1)))*O51,0)</f>
        <v>0</v>
      </c>
      <c r="P72" s="91">
        <f>IF(P51&gt;0,IF((VLOOKUP("Продажа, начало",ПОказатели!$B$3:$D$17,2,0)+VLOOKUP("увелич продаж",ПОказатели!$B$3:$C$19,2,0)*(SUM($C51:P51)-1))&gt;VLOOKUP("Продажа,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продаж",ПОказатели!$B$3:$C$19,2,0)*(SUM($C51:P51)-1)))*P51,0)</f>
        <v>0</v>
      </c>
      <c r="Q72" s="91">
        <f>IF(Q51&gt;0,IF((VLOOKUP("Продажа, начало",ПОказатели!$B$3:$D$17,2,0)+VLOOKUP("увелич продаж",ПОказатели!$B$3:$C$19,2,0)*(SUM($C51:Q51)-1))&gt;VLOOKUP("Продажа,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продаж",ПОказатели!$B$3:$C$19,2,0)*(SUM($C51:Q51)-1)))*Q51,0)</f>
        <v>0</v>
      </c>
      <c r="R72" s="91">
        <f>IF(R51&gt;0,IF((VLOOKUP("Продажа, начало",ПОказатели!$B$3:$D$17,2,0)+VLOOKUP("увелич продаж",ПОказатели!$B$3:$C$19,2,0)*(SUM($C51:R51)-1))&gt;VLOOKUP("Продажа,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продаж",ПОказатели!$B$3:$C$19,2,0)*(SUM($C51:R51)-1)))*R51,0)</f>
        <v>0</v>
      </c>
      <c r="S72" s="91">
        <f>IF(S51&gt;0,IF((VLOOKUP("Продажа, начало",ПОказатели!$B$3:$D$17,2,0)+VLOOKUP("увелич продаж",ПОказатели!$B$3:$C$19,2,0)*(SUM($C51:S51)-1))&gt;VLOOKUP("Продажа,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продаж",ПОказатели!$B$3:$C$19,2,0)*(SUM($C51:S51)-1)))*S51,0)</f>
        <v>0</v>
      </c>
      <c r="T72" s="91">
        <f>IF(T51&gt;0,IF((VLOOKUP("Продажа, начало",ПОказатели!$B$3:$D$17,2,0)+VLOOKUP("увелич продаж",ПОказатели!$B$3:$C$19,2,0)*(SUM($C51:T51)-1))&gt;VLOOKUP("Продажа,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продаж",ПОказатели!$B$3:$C$19,2,0)*(SUM($C51:T51)-1)))*T51,0)</f>
        <v>0</v>
      </c>
      <c r="U72" s="91">
        <f>IF(U51&gt;0,IF((VLOOKUP("Продажа, начало",ПОказатели!$B$3:$D$17,2,0)+VLOOKUP("увелич продаж",ПОказатели!$B$3:$C$19,2,0)*(SUM($C51:U51)-1))&gt;VLOOKUP("Продажа,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продаж",ПОказатели!$B$3:$C$19,2,0)*(SUM($C51:U51)-1)))*U51,0)</f>
        <v>0</v>
      </c>
      <c r="V72" s="91">
        <f>IF(V51&gt;0,IF((VLOOKUP("Продажа, начало",ПОказатели!$B$3:$D$17,2,0)+VLOOKUP("увелич продаж",ПОказатели!$B$3:$C$19,2,0)*(SUM($C51:V51)-1))&gt;VLOOKUP("Продажа,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продаж",ПОказатели!$B$3:$C$19,2,0)*(SUM($C51:V51)-1)))*V51,0)</f>
        <v>0</v>
      </c>
      <c r="W72" s="91">
        <f>IF(W51&gt;0,IF((VLOOKUP("Продажа, начало",ПОказатели!$B$3:$D$17,2,0)+VLOOKUP("увелич продаж",ПОказатели!$B$3:$C$19,2,0)*(SUM($C51:W51)-1))&gt;VLOOKUP("Продажа,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продаж",ПОказатели!$B$3:$C$19,2,0)*(SUM($C51:W51)-1)))*W51,0)</f>
        <v>0</v>
      </c>
      <c r="X72" s="91">
        <f>IF(X51&gt;0,IF((VLOOKUP("Продажа, начало",ПОказатели!$B$3:$D$17,2,0)+VLOOKUP("увелич продаж",ПОказатели!$B$3:$C$19,2,0)*(SUM($C51:X51)-1))&gt;VLOOKUP("Продажа,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продаж",ПОказатели!$B$3:$C$19,2,0)*(SUM($C51:X51)-1)))*X51,0)</f>
        <v>0</v>
      </c>
      <c r="Y72" s="168">
        <f>IF(Y51&gt;0,IF((VLOOKUP("Продажа, начало",ПОказатели!$B$3:$D$17,2,0)+VLOOKUP("увелич продаж",ПОказатели!$B$3:$C$19,2,0)*(SUM($C51:Y51)-1))&gt;VLOOKUP("Продажа,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продаж",ПОказатели!$B$3:$C$19,2,0)*(SUM($C51:Y51)-1)))*Y51,0)</f>
        <v>0</v>
      </c>
      <c r="Z72" s="167">
        <f>IF(Z51&gt;0,IF((VLOOKUP("Продажа, начало",ПОказатели!$B$3:$D$17,2,0)+VLOOKUP("увелич продаж",ПОказатели!$B$3:$C$19,2,0)*(SUM($C51:Z51)-1))&gt;VLOOKUP("Продажа,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продаж",ПОказатели!$B$3:$C$19,2,0)*(SUM($C51:Z51)-1)))*Z51,0)</f>
        <v>0</v>
      </c>
      <c r="AA72" s="91">
        <f>IF(AA51&gt;0,IF((VLOOKUP("Продажа, начало",ПОказатели!$B$3:$D$17,2,0)+VLOOKUP("увелич продаж",ПОказатели!$B$3:$C$19,2,0)*(SUM($C51:AA51)-1))&gt;VLOOKUP("Продажа,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продаж",ПОказатели!$B$3:$C$19,2,0)*(SUM($C51:AA51)-1)))*AA51,0)</f>
        <v>0</v>
      </c>
      <c r="AB72" s="91">
        <f>IF(AB51&gt;0,IF((VLOOKUP("Продажа, начало",ПОказатели!$B$3:$D$17,2,0)+VLOOKUP("увелич продаж",ПОказатели!$B$3:$C$19,2,0)*(SUM($C51:AB51)-1))&gt;VLOOKUP("Продажа,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продаж",ПОказатели!$B$3:$C$19,2,0)*(SUM($C51:AB51)-1)))*AB51,0)</f>
        <v>0</v>
      </c>
      <c r="AC72" s="91">
        <f>IF(AC51&gt;0,IF((VLOOKUP("Продажа, начало",ПОказатели!$B$3:$D$17,2,0)+VLOOKUP("увелич продаж",ПОказатели!$B$3:$C$19,2,0)*(SUM($C51:AC51)-1))&gt;VLOOKUP("Продажа,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продаж",ПОказатели!$B$3:$C$19,2,0)*(SUM($C51:AC51)-1)))*AC51,0)</f>
        <v>65</v>
      </c>
      <c r="AD72" s="91">
        <f>IF(AD51&gt;0,IF((VLOOKUP("Продажа, начало",ПОказатели!$B$3:$D$17,2,0)+VLOOKUP("увелич продаж",ПОказатели!$B$3:$C$19,2,0)*(SUM($C51:AD51)-1))&gt;VLOOKUP("Продажа,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продаж",ПОказатели!$B$3:$C$19,2,0)*(SUM($C51:AD51)-1)))*AD51,0)</f>
        <v>67</v>
      </c>
      <c r="AE72" s="91">
        <f>IF(AE51&gt;0,IF((VLOOKUP("Продажа, начало",ПОказатели!$B$3:$D$17,2,0)+VLOOKUP("увелич продаж",ПОказатели!$B$3:$C$19,2,0)*(SUM($C51:AE51)-1))&gt;VLOOKUP("Продажа,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продаж",ПОказатели!$B$3:$C$19,2,0)*(SUM($C51:AE51)-1)))*AE51,0)</f>
        <v>69</v>
      </c>
      <c r="AF72" s="91">
        <f>IF(AF51&gt;0,IF((VLOOKUP("Продажа, начало",ПОказатели!$B$3:$D$17,2,0)+VLOOKUP("увелич продаж",ПОказатели!$B$3:$C$19,2,0)*(SUM($C51:AF51)-1))&gt;VLOOKUP("Продажа,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продаж",ПОказатели!$B$3:$C$19,2,0)*(SUM($C51:AF51)-1)))*AF51,0)</f>
        <v>71</v>
      </c>
      <c r="AG72" s="91">
        <f>IF(AG51&gt;0,IF((VLOOKUP("Продажа, начало",ПОказатели!$B$3:$D$17,2,0)+VLOOKUP("увелич продаж",ПОказатели!$B$3:$C$19,2,0)*(SUM($C51:AG51)-1))&gt;VLOOKUP("Продажа,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продаж",ПОказатели!$B$3:$C$19,2,0)*(SUM($C51:AG51)-1)))*AG51,0)</f>
        <v>73</v>
      </c>
      <c r="AH72" s="91">
        <f>IF(AH51&gt;0,IF((VLOOKUP("Продажа, начало",ПОказатели!$B$3:$D$17,2,0)+VLOOKUP("увелич продаж",ПОказатели!$B$3:$C$19,2,0)*(SUM($C51:AH51)-1))&gt;VLOOKUP("Продажа,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продаж",ПОказатели!$B$3:$C$19,2,0)*(SUM($C51:AH51)-1)))*AH51,0)</f>
        <v>75</v>
      </c>
      <c r="AI72" s="91">
        <f>IF(AI51&gt;0,IF((VLOOKUP("Продажа, начало",ПОказатели!$B$3:$D$17,2,0)+VLOOKUP("увелич продаж",ПОказатели!$B$3:$C$19,2,0)*(SUM($C51:AI51)-1))&gt;VLOOKUP("Продажа,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продаж",ПОказатели!$B$3:$C$19,2,0)*(SUM($C51:AI51)-1)))*AI51,0)</f>
        <v>77</v>
      </c>
      <c r="AJ72" s="91">
        <f>IF(AJ51&gt;0,IF((VLOOKUP("Продажа, начало",ПОказатели!$B$3:$D$17,2,0)+VLOOKUP("увелич продаж",ПОказатели!$B$3:$C$19,2,0)*(SUM($C51:AJ51)-1))&gt;VLOOKUP("Продажа,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продаж",ПОказатели!$B$3:$C$19,2,0)*(SUM($C51:AJ51)-1)))*AJ51,0)</f>
        <v>79</v>
      </c>
      <c r="AK72" s="168">
        <f>IF(AK51&gt;0,IF((VLOOKUP("Продажа, начало",ПОказатели!$B$3:$D$17,2,0)+VLOOKUP("увелич продаж",ПОказатели!$B$3:$C$19,2,0)*(SUM($C51:AK51)-1))&gt;VLOOKUP("Продажа,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продаж",ПОказатели!$B$3:$C$19,2,0)*(SUM($C51:AK51)-1)))*AK51,0)</f>
        <v>81</v>
      </c>
      <c r="AL72" s="167">
        <f>IF(AL51&gt;0,IF((VLOOKUP("Продажа, начало",ПОказатели!$B$3:$D$17,2,0)+VLOOKUP("увелич продаж",ПОказатели!$B$3:$C$19,2,0)*(SUM($C51:AL51)-1))&gt;VLOOKUP("Продажа,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продаж",ПОказатели!$B$3:$C$19,2,0)*(SUM($C51:AL51)-1)))*AL51,0)</f>
        <v>83</v>
      </c>
      <c r="AM72" s="91">
        <f>IF(AM51&gt;0,IF((VLOOKUP("Продажа, начало",ПОказатели!$B$3:$D$17,2,0)+VLOOKUP("увелич продаж",ПОказатели!$B$3:$C$19,2,0)*(SUM($C51:AM51)-1))&gt;VLOOKUP("Продажа,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продаж",ПОказатели!$B$3:$C$19,2,0)*(SUM($C51:AM51)-1)))*AM51,0)</f>
        <v>85</v>
      </c>
      <c r="AN72" s="91">
        <f>IF(AN51&gt;0,IF((VLOOKUP("Продажа, начало",ПОказатели!$B$3:$D$17,2,0)+VLOOKUP("увелич продаж",ПОказатели!$B$3:$C$19,2,0)*(SUM($C51:AN51)-1))&gt;VLOOKUP("Продажа,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продаж",ПОказатели!$B$3:$C$19,2,0)*(SUM($C51:AN51)-1)))*AN51,0)</f>
        <v>85</v>
      </c>
      <c r="AO72" s="91">
        <f>IF(AO51&gt;0,IF((VLOOKUP("Продажа, начало",ПОказатели!$B$3:$D$17,2,0)+VLOOKUP("увелич продаж",ПОказатели!$B$3:$C$19,2,0)*(SUM($C51:AO51)-1))&gt;VLOOKUP("Продажа,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продаж",ПОказатели!$B$3:$C$19,2,0)*(SUM($C51:AO51)-1)))*AO51,0)</f>
        <v>85</v>
      </c>
      <c r="AP72" s="91">
        <f>IF(AP51&gt;0,IF((VLOOKUP("Продажа, начало",ПОказатели!$B$3:$D$17,2,0)+VLOOKUP("увелич продаж",ПОказатели!$B$3:$C$19,2,0)*(SUM($C51:AP51)-1))&gt;VLOOKUP("Продажа,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продаж",ПОказатели!$B$3:$C$19,2,0)*(SUM($C51:AP51)-1)))*AP51,0)</f>
        <v>85</v>
      </c>
      <c r="AQ72" s="91">
        <f>IF(AQ51&gt;0,IF((VLOOKUP("Продажа, начало",ПОказатели!$B$3:$D$17,2,0)+VLOOKUP("увелич продаж",ПОказатели!$B$3:$C$19,2,0)*(SUM($C51:AQ51)-1))&gt;VLOOKUP("Продажа,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продаж",ПОказатели!$B$3:$C$19,2,0)*(SUM($C51:AQ51)-1)))*AQ51,0)</f>
        <v>85</v>
      </c>
      <c r="AR72" s="91">
        <f>IF(AR51&gt;0,IF((VLOOKUP("Продажа, начало",ПОказатели!$B$3:$D$17,2,0)+VLOOKUP("увелич продаж",ПОказатели!$B$3:$C$19,2,0)*(SUM($C51:AR51)-1))&gt;VLOOKUP("Продажа,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продаж",ПОказатели!$B$3:$C$19,2,0)*(SUM($C51:AR51)-1)))*AR51,0)</f>
        <v>85</v>
      </c>
      <c r="AS72" s="91">
        <f>IF(AS51&gt;0,IF((VLOOKUP("Продажа, начало",ПОказатели!$B$3:$D$17,2,0)+VLOOKUP("увелич продаж",ПОказатели!$B$3:$C$19,2,0)*(SUM($C51:AS51)-1))&gt;VLOOKUP("Продажа,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продаж",ПОказатели!$B$3:$C$19,2,0)*(SUM($C51:AS51)-1)))*AS51,0)</f>
        <v>85</v>
      </c>
      <c r="AT72" s="91">
        <f>IF(AT51&gt;0,IF((VLOOKUP("Продажа, начало",ПОказатели!$B$3:$D$17,2,0)+VLOOKUP("увелич продаж",ПОказатели!$B$3:$C$19,2,0)*(SUM($C51:AT51)-1))&gt;VLOOKUP("Продажа,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продаж",ПОказатели!$B$3:$C$19,2,0)*(SUM($C51:AT51)-1)))*AT51,0)</f>
        <v>85</v>
      </c>
      <c r="AU72" s="91">
        <f>IF(AU51&gt;0,IF((VLOOKUP("Продажа, начало",ПОказатели!$B$3:$D$17,2,0)+VLOOKUP("увелич продаж",ПОказатели!$B$3:$C$19,2,0)*(SUM($C51:AU51)-1))&gt;VLOOKUP("Продажа,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продаж",ПОказатели!$B$3:$C$19,2,0)*(SUM($C51:AU51)-1)))*AU51,0)</f>
        <v>85</v>
      </c>
      <c r="AV72" s="91">
        <f>IF(AV51&gt;0,IF((VLOOKUP("Продажа, начало",ПОказатели!$B$3:$D$17,2,0)+VLOOKUP("увелич продаж",ПОказатели!$B$3:$C$19,2,0)*(SUM($C51:AV51)-1))&gt;VLOOKUP("Продажа,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продаж",ПОказатели!$B$3:$C$19,2,0)*(SUM($C51:AV51)-1)))*AV51,0)</f>
        <v>85</v>
      </c>
      <c r="AW72" s="168">
        <f>IF(AW51&gt;0,IF((VLOOKUP("Продажа, начало",ПОказатели!$B$3:$D$17,2,0)+VLOOKUP("увелич продаж",ПОказатели!$B$3:$C$19,2,0)*(SUM($C51:AW51)-1))&gt;VLOOKUP("Продажа,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продаж",ПОказатели!$B$3:$C$19,2,0)*(SUM($C51:AW51)-1)))*AW51,0)</f>
        <v>85</v>
      </c>
      <c r="AX72" s="167">
        <f>IF(AX51&gt;0,IF((VLOOKUP("Продажа, начало",ПОказатели!$B$3:$D$17,2,0)+VLOOKUP("увелич продаж",ПОказатели!$B$3:$C$19,2,0)*(SUM($C51:AX51)-1))&gt;VLOOKUP("Продажа,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продаж",ПОказатели!$B$3:$C$19,2,0)*(SUM($C51:AX51)-1)))*AX51,0)</f>
        <v>85</v>
      </c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204"/>
      <c r="BJ72" s="221">
        <f t="shared" si="89"/>
        <v>0</v>
      </c>
      <c r="BK72" s="221">
        <f t="shared" si="90"/>
        <v>0</v>
      </c>
      <c r="BL72" s="221">
        <f t="shared" si="91"/>
        <v>657</v>
      </c>
      <c r="BM72" s="221">
        <f t="shared" si="92"/>
        <v>1018</v>
      </c>
      <c r="BN72" s="220"/>
    </row>
    <row r="73" spans="1:66" s="88" customFormat="1" ht="15.75" outlineLevel="1" x14ac:dyDescent="0.25">
      <c r="A73" s="130" t="s">
        <v>112</v>
      </c>
      <c r="B73" s="90">
        <v>15</v>
      </c>
      <c r="C73" s="167">
        <f>IF(C52&gt;0,IF((VLOOKUP("Продажа, начало",ПОказатели!$B$3:$D$17,2,0)+VLOOKUP("увелич продаж",ПОказатели!$B$3:$C$19,2,0)*(SUM($C52:C52)-1))&gt;VLOOKUP("Продажа,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продаж",ПОказатели!$B$3:$C$19,2,0)*(SUM($C52:C52)-1)))*C52,0)</f>
        <v>0</v>
      </c>
      <c r="D73" s="91">
        <f>IF(D52&gt;0,IF((VLOOKUP("Продажа, начало",ПОказатели!$B$3:$D$17,2,0)+VLOOKUP("увелич продаж",ПОказатели!$B$3:$C$19,2,0)*(SUM($C52:D52)-1))&gt;VLOOKUP("Продажа,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продаж",ПОказатели!$B$3:$C$19,2,0)*(SUM($C52:D52)-1)))*D52,0)</f>
        <v>0</v>
      </c>
      <c r="E73" s="91">
        <f>IF(E52&gt;0,IF((VLOOKUP("Продажа, начало",ПОказатели!$B$3:$D$17,2,0)+VLOOKUP("увелич продаж",ПОказатели!$B$3:$C$19,2,0)*(SUM($C52:E52)-1))&gt;VLOOKUP("Продажа,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продаж",ПОказатели!$B$3:$C$19,2,0)*(SUM($C52:E52)-1)))*E52,0)</f>
        <v>0</v>
      </c>
      <c r="F73" s="91">
        <f>IF(F52&gt;0,IF((VLOOKUP("Продажа, начало",ПОказатели!$B$3:$D$17,2,0)+VLOOKUP("увелич продаж",ПОказатели!$B$3:$C$19,2,0)*(SUM($C52:F52)-1))&gt;VLOOKUP("Продажа,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продаж",ПОказатели!$B$3:$C$19,2,0)*(SUM($C52:F52)-1)))*F52,0)</f>
        <v>0</v>
      </c>
      <c r="G73" s="91">
        <f>IF(G52&gt;0,IF((VLOOKUP("Продажа, начало",ПОказатели!$B$3:$D$17,2,0)+VLOOKUP("увелич продаж",ПОказатели!$B$3:$C$19,2,0)*(SUM($C52:G52)-1))&gt;VLOOKUP("Продажа,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продаж",ПОказатели!$B$3:$C$19,2,0)*(SUM($C52:G52)-1)))*G52,0)</f>
        <v>0</v>
      </c>
      <c r="H73" s="91">
        <f>IF(H52&gt;0,IF((VLOOKUP("Продажа, начало",ПОказатели!$B$3:$D$17,2,0)+VLOOKUP("увелич продаж",ПОказатели!$B$3:$C$19,2,0)*(SUM($C52:H52)-1))&gt;VLOOKUP("Продажа,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продаж",ПОказатели!$B$3:$C$19,2,0)*(SUM($C52:H52)-1)))*H52,0)</f>
        <v>0</v>
      </c>
      <c r="I73" s="91">
        <f>IF(I52&gt;0,IF((VLOOKUP("Продажа, начало",ПОказатели!$B$3:$D$17,2,0)+VLOOKUP("увелич продаж",ПОказатели!$B$3:$C$19,2,0)*(SUM($C52:I52)-1))&gt;VLOOKUP("Продажа,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продаж",ПОказатели!$B$3:$C$19,2,0)*(SUM($C52:I52)-1)))*I52,0)</f>
        <v>0</v>
      </c>
      <c r="J73" s="91">
        <f>IF(J52&gt;0,IF((VLOOKUP("Продажа, начало",ПОказатели!$B$3:$D$17,2,0)+VLOOKUP("увелич продаж",ПОказатели!$B$3:$C$19,2,0)*(SUM($C52:J52)-1))&gt;VLOOKUP("Продажа,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продаж",ПОказатели!$B$3:$C$19,2,0)*(SUM($C52:J52)-1)))*J52,0)</f>
        <v>0</v>
      </c>
      <c r="K73" s="91">
        <f>IF(K52&gt;0,IF((VLOOKUP("Продажа, начало",ПОказатели!$B$3:$D$17,2,0)+VLOOKUP("увелич продаж",ПОказатели!$B$3:$C$19,2,0)*(SUM($C52:K52)-1))&gt;VLOOKUP("Продажа,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продаж",ПОказатели!$B$3:$C$19,2,0)*(SUM($C52:K52)-1)))*K52,0)</f>
        <v>0</v>
      </c>
      <c r="L73" s="91">
        <f>IF(L52&gt;0,IF((VLOOKUP("Продажа, начало",ПОказатели!$B$3:$D$17,2,0)+VLOOKUP("увелич продаж",ПОказатели!$B$3:$C$19,2,0)*(SUM($C52:L52)-1))&gt;VLOOKUP("Продажа,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продаж",ПОказатели!$B$3:$C$19,2,0)*(SUM($C52:L52)-1)))*L52,0)</f>
        <v>0</v>
      </c>
      <c r="M73" s="168">
        <f>IF(M52&gt;0,IF((VLOOKUP("Продажа, начало",ПОказатели!$B$3:$D$17,2,0)+VLOOKUP("увелич продаж",ПОказатели!$B$3:$C$19,2,0)*(SUM($C52:M52)-1))&gt;VLOOKUP("Продажа,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продаж",ПОказатели!$B$3:$C$19,2,0)*(SUM($C52:M52)-1)))*M52,0)</f>
        <v>0</v>
      </c>
      <c r="N73" s="167">
        <f>IF(N52&gt;0,IF((VLOOKUP("Продажа, начало",ПОказатели!$B$3:$D$17,2,0)+VLOOKUP("увелич продаж",ПОказатели!$B$3:$C$19,2,0)*(SUM($C52:N52)-1))&gt;VLOOKUP("Продажа,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продаж",ПОказатели!$B$3:$C$19,2,0)*(SUM($C52:N52)-1)))*N52,0)</f>
        <v>0</v>
      </c>
      <c r="O73" s="91">
        <f>IF(O52&gt;0,IF((VLOOKUP("Продажа, начало",ПОказатели!$B$3:$D$17,2,0)+VLOOKUP("увелич продаж",ПОказатели!$B$3:$C$19,2,0)*(SUM($C52:O52)-1))&gt;VLOOKUP("Продажа,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продаж",ПОказатели!$B$3:$C$19,2,0)*(SUM($C52:O52)-1)))*O52,0)</f>
        <v>0</v>
      </c>
      <c r="P73" s="91">
        <f>IF(P52&gt;0,IF((VLOOKUP("Продажа, начало",ПОказатели!$B$3:$D$17,2,0)+VLOOKUP("увелич продаж",ПОказатели!$B$3:$C$19,2,0)*(SUM($C52:P52)-1))&gt;VLOOKUP("Продажа,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продаж",ПОказатели!$B$3:$C$19,2,0)*(SUM($C52:P52)-1)))*P52,0)</f>
        <v>0</v>
      </c>
      <c r="Q73" s="91">
        <f>IF(Q52&gt;0,IF((VLOOKUP("Продажа, начало",ПОказатели!$B$3:$D$17,2,0)+VLOOKUP("увелич продаж",ПОказатели!$B$3:$C$19,2,0)*(SUM($C52:Q52)-1))&gt;VLOOKUP("Продажа,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продаж",ПОказатели!$B$3:$C$19,2,0)*(SUM($C52:Q52)-1)))*Q52,0)</f>
        <v>0</v>
      </c>
      <c r="R73" s="91">
        <f>IF(R52&gt;0,IF((VLOOKUP("Продажа, начало",ПОказатели!$B$3:$D$17,2,0)+VLOOKUP("увелич продаж",ПОказатели!$B$3:$C$19,2,0)*(SUM($C52:R52)-1))&gt;VLOOKUP("Продажа,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продаж",ПОказатели!$B$3:$C$19,2,0)*(SUM($C52:R52)-1)))*R52,0)</f>
        <v>0</v>
      </c>
      <c r="S73" s="91">
        <f>IF(S52&gt;0,IF((VLOOKUP("Продажа, начало",ПОказатели!$B$3:$D$17,2,0)+VLOOKUP("увелич продаж",ПОказатели!$B$3:$C$19,2,0)*(SUM($C52:S52)-1))&gt;VLOOKUP("Продажа,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продаж",ПОказатели!$B$3:$C$19,2,0)*(SUM($C52:S52)-1)))*S52,0)</f>
        <v>0</v>
      </c>
      <c r="T73" s="91">
        <f>IF(T52&gt;0,IF((VLOOKUP("Продажа, начало",ПОказатели!$B$3:$D$17,2,0)+VLOOKUP("увелич продаж",ПОказатели!$B$3:$C$19,2,0)*(SUM($C52:T52)-1))&gt;VLOOKUP("Продажа,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продаж",ПОказатели!$B$3:$C$19,2,0)*(SUM($C52:T52)-1)))*T52,0)</f>
        <v>0</v>
      </c>
      <c r="U73" s="91">
        <f>IF(U52&gt;0,IF((VLOOKUP("Продажа, начало",ПОказатели!$B$3:$D$17,2,0)+VLOOKUP("увелич продаж",ПОказатели!$B$3:$C$19,2,0)*(SUM($C52:U52)-1))&gt;VLOOKUP("Продажа,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продаж",ПОказатели!$B$3:$C$19,2,0)*(SUM($C52:U52)-1)))*U52,0)</f>
        <v>0</v>
      </c>
      <c r="V73" s="91">
        <f>IF(V52&gt;0,IF((VLOOKUP("Продажа, начало",ПОказатели!$B$3:$D$17,2,0)+VLOOKUP("увелич продаж",ПОказатели!$B$3:$C$19,2,0)*(SUM($C52:V52)-1))&gt;VLOOKUP("Продажа,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продаж",ПОказатели!$B$3:$C$19,2,0)*(SUM($C52:V52)-1)))*V52,0)</f>
        <v>0</v>
      </c>
      <c r="W73" s="91">
        <f>IF(W52&gt;0,IF((VLOOKUP("Продажа, начало",ПОказатели!$B$3:$D$17,2,0)+VLOOKUP("увелич продаж",ПОказатели!$B$3:$C$19,2,0)*(SUM($C52:W52)-1))&gt;VLOOKUP("Продажа,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продаж",ПОказатели!$B$3:$C$19,2,0)*(SUM($C52:W52)-1)))*W52,0)</f>
        <v>0</v>
      </c>
      <c r="X73" s="91">
        <f>IF(X52&gt;0,IF((VLOOKUP("Продажа, начало",ПОказатели!$B$3:$D$17,2,0)+VLOOKUP("увелич продаж",ПОказатели!$B$3:$C$19,2,0)*(SUM($C52:X52)-1))&gt;VLOOKUP("Продажа,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продаж",ПОказатели!$B$3:$C$19,2,0)*(SUM($C52:X52)-1)))*X52,0)</f>
        <v>0</v>
      </c>
      <c r="Y73" s="168">
        <f>IF(Y52&gt;0,IF((VLOOKUP("Продажа, начало",ПОказатели!$B$3:$D$17,2,0)+VLOOKUP("увелич продаж",ПОказатели!$B$3:$C$19,2,0)*(SUM($C52:Y52)-1))&gt;VLOOKUP("Продажа,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продаж",ПОказатели!$B$3:$C$19,2,0)*(SUM($C52:Y52)-1)))*Y52,0)</f>
        <v>0</v>
      </c>
      <c r="Z73" s="167">
        <f>IF(Z52&gt;0,IF((VLOOKUP("Продажа, начало",ПОказатели!$B$3:$D$17,2,0)+VLOOKUP("увелич продаж",ПОказатели!$B$3:$C$19,2,0)*(SUM($C52:Z52)-1))&gt;VLOOKUP("Продажа,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продаж",ПОказатели!$B$3:$C$19,2,0)*(SUM($C52:Z52)-1)))*Z52,0)</f>
        <v>0</v>
      </c>
      <c r="AA73" s="91">
        <f>IF(AA52&gt;0,IF((VLOOKUP("Продажа, начало",ПОказатели!$B$3:$D$17,2,0)+VLOOKUP("увелич продаж",ПОказатели!$B$3:$C$19,2,0)*(SUM($C52:AA52)-1))&gt;VLOOKUP("Продажа,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продаж",ПОказатели!$B$3:$C$19,2,0)*(SUM($C52:AA52)-1)))*AA52,0)</f>
        <v>0</v>
      </c>
      <c r="AB73" s="91">
        <f>IF(AB52&gt;0,IF((VLOOKUP("Продажа, начало",ПОказатели!$B$3:$D$17,2,0)+VLOOKUP("увелич продаж",ПОказатели!$B$3:$C$19,2,0)*(SUM($C52:AB52)-1))&gt;VLOOKUP("Продажа,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продаж",ПОказатели!$B$3:$C$19,2,0)*(SUM($C52:AB52)-1)))*AB52,0)</f>
        <v>0</v>
      </c>
      <c r="AC73" s="91">
        <f>IF(AC52&gt;0,IF((VLOOKUP("Продажа, начало",ПОказатели!$B$3:$D$17,2,0)+VLOOKUP("увелич продаж",ПОказатели!$B$3:$C$19,2,0)*(SUM($C52:AC52)-1))&gt;VLOOKUP("Продажа,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продаж",ПОказатели!$B$3:$C$19,2,0)*(SUM($C52:AC52)-1)))*AC52,0)</f>
        <v>0</v>
      </c>
      <c r="AD73" s="91">
        <f>IF(AD52&gt;0,IF((VLOOKUP("Продажа, начало",ПОказатели!$B$3:$D$17,2,0)+VLOOKUP("увелич продаж",ПОказатели!$B$3:$C$19,2,0)*(SUM($C52:AD52)-1))&gt;VLOOKUP("Продажа,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продаж",ПОказатели!$B$3:$C$19,2,0)*(SUM($C52:AD52)-1)))*AD52,0)</f>
        <v>0</v>
      </c>
      <c r="AE73" s="91">
        <f>IF(AE52&gt;0,IF((VLOOKUP("Продажа, начало",ПОказатели!$B$3:$D$17,2,0)+VLOOKUP("увелич продаж",ПОказатели!$B$3:$C$19,2,0)*(SUM($C52:AE52)-1))&gt;VLOOKUP("Продажа,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продаж",ПОказатели!$B$3:$C$19,2,0)*(SUM($C52:AE52)-1)))*AE52,0)</f>
        <v>65</v>
      </c>
      <c r="AF73" s="91">
        <f>IF(AF52&gt;0,IF((VLOOKUP("Продажа, начало",ПОказатели!$B$3:$D$17,2,0)+VLOOKUP("увелич продаж",ПОказатели!$B$3:$C$19,2,0)*(SUM($C52:AF52)-1))&gt;VLOOKUP("Продажа,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продаж",ПОказатели!$B$3:$C$19,2,0)*(SUM($C52:AF52)-1)))*AF52,0)</f>
        <v>67</v>
      </c>
      <c r="AG73" s="91">
        <f>IF(AG52&gt;0,IF((VLOOKUP("Продажа, начало",ПОказатели!$B$3:$D$17,2,0)+VLOOKUP("увелич продаж",ПОказатели!$B$3:$C$19,2,0)*(SUM($C52:AG52)-1))&gt;VLOOKUP("Продажа,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продаж",ПОказатели!$B$3:$C$19,2,0)*(SUM($C52:AG52)-1)))*AG52,0)</f>
        <v>69</v>
      </c>
      <c r="AH73" s="91">
        <f>IF(AH52&gt;0,IF((VLOOKUP("Продажа, начало",ПОказатели!$B$3:$D$17,2,0)+VLOOKUP("увелич продаж",ПОказатели!$B$3:$C$19,2,0)*(SUM($C52:AH52)-1))&gt;VLOOKUP("Продажа,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продаж",ПОказатели!$B$3:$C$19,2,0)*(SUM($C52:AH52)-1)))*AH52,0)</f>
        <v>71</v>
      </c>
      <c r="AI73" s="91">
        <f>IF(AI52&gt;0,IF((VLOOKUP("Продажа, начало",ПОказатели!$B$3:$D$17,2,0)+VLOOKUP("увелич продаж",ПОказатели!$B$3:$C$19,2,0)*(SUM($C52:AI52)-1))&gt;VLOOKUP("Продажа,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продаж",ПОказатели!$B$3:$C$19,2,0)*(SUM($C52:AI52)-1)))*AI52,0)</f>
        <v>73</v>
      </c>
      <c r="AJ73" s="91">
        <f>IF(AJ52&gt;0,IF((VLOOKUP("Продажа, начало",ПОказатели!$B$3:$D$17,2,0)+VLOOKUP("увелич продаж",ПОказатели!$B$3:$C$19,2,0)*(SUM($C52:AJ52)-1))&gt;VLOOKUP("Продажа,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продаж",ПОказатели!$B$3:$C$19,2,0)*(SUM($C52:AJ52)-1)))*AJ52,0)</f>
        <v>75</v>
      </c>
      <c r="AK73" s="168">
        <f>IF(AK52&gt;0,IF((VLOOKUP("Продажа, начало",ПОказатели!$B$3:$D$17,2,0)+VLOOKUP("увелич продаж",ПОказатели!$B$3:$C$19,2,0)*(SUM($C52:AK52)-1))&gt;VLOOKUP("Продажа,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продаж",ПОказатели!$B$3:$C$19,2,0)*(SUM($C52:AK52)-1)))*AK52,0)</f>
        <v>77</v>
      </c>
      <c r="AL73" s="167">
        <f>IF(AL52&gt;0,IF((VLOOKUP("Продажа, начало",ПОказатели!$B$3:$D$17,2,0)+VLOOKUP("увелич продаж",ПОказатели!$B$3:$C$19,2,0)*(SUM($C52:AL52)-1))&gt;VLOOKUP("Продажа,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продаж",ПОказатели!$B$3:$C$19,2,0)*(SUM($C52:AL52)-1)))*AL52,0)</f>
        <v>79</v>
      </c>
      <c r="AM73" s="91">
        <f>IF(AM52&gt;0,IF((VLOOKUP("Продажа, начало",ПОказатели!$B$3:$D$17,2,0)+VLOOKUP("увелич продаж",ПОказатели!$B$3:$C$19,2,0)*(SUM($C52:AM52)-1))&gt;VLOOKUP("Продажа,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продаж",ПОказатели!$B$3:$C$19,2,0)*(SUM($C52:AM52)-1)))*AM52,0)</f>
        <v>81</v>
      </c>
      <c r="AN73" s="91">
        <f>IF(AN52&gt;0,IF((VLOOKUP("Продажа, начало",ПОказатели!$B$3:$D$17,2,0)+VLOOKUP("увелич продаж",ПОказатели!$B$3:$C$19,2,0)*(SUM($C52:AN52)-1))&gt;VLOOKUP("Продажа,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продаж",ПОказатели!$B$3:$C$19,2,0)*(SUM($C52:AN52)-1)))*AN52,0)</f>
        <v>83</v>
      </c>
      <c r="AO73" s="91">
        <f>IF(AO52&gt;0,IF((VLOOKUP("Продажа, начало",ПОказатели!$B$3:$D$17,2,0)+VLOOKUP("увелич продаж",ПОказатели!$B$3:$C$19,2,0)*(SUM($C52:AO52)-1))&gt;VLOOKUP("Продажа,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продаж",ПОказатели!$B$3:$C$19,2,0)*(SUM($C52:AO52)-1)))*AO52,0)</f>
        <v>85</v>
      </c>
      <c r="AP73" s="91">
        <f>IF(AP52&gt;0,IF((VLOOKUP("Продажа, начало",ПОказатели!$B$3:$D$17,2,0)+VLOOKUP("увелич продаж",ПОказатели!$B$3:$C$19,2,0)*(SUM($C52:AP52)-1))&gt;VLOOKUP("Продажа,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продаж",ПОказатели!$B$3:$C$19,2,0)*(SUM($C52:AP52)-1)))*AP52,0)</f>
        <v>85</v>
      </c>
      <c r="AQ73" s="91">
        <f>IF(AQ52&gt;0,IF((VLOOKUP("Продажа, начало",ПОказатели!$B$3:$D$17,2,0)+VLOOKUP("увелич продаж",ПОказатели!$B$3:$C$19,2,0)*(SUM($C52:AQ52)-1))&gt;VLOOKUP("Продажа,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продаж",ПОказатели!$B$3:$C$19,2,0)*(SUM($C52:AQ52)-1)))*AQ52,0)</f>
        <v>85</v>
      </c>
      <c r="AR73" s="91">
        <f>IF(AR52&gt;0,IF((VLOOKUP("Продажа, начало",ПОказатели!$B$3:$D$17,2,0)+VLOOKUP("увелич продаж",ПОказатели!$B$3:$C$19,2,0)*(SUM($C52:AR52)-1))&gt;VLOOKUP("Продажа,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продаж",ПОказатели!$B$3:$C$19,2,0)*(SUM($C52:AR52)-1)))*AR52,0)</f>
        <v>85</v>
      </c>
      <c r="AS73" s="91">
        <f>IF(AS52&gt;0,IF((VLOOKUP("Продажа, начало",ПОказатели!$B$3:$D$17,2,0)+VLOOKUP("увелич продаж",ПОказатели!$B$3:$C$19,2,0)*(SUM($C52:AS52)-1))&gt;VLOOKUP("Продажа,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продаж",ПОказатели!$B$3:$C$19,2,0)*(SUM($C52:AS52)-1)))*AS52,0)</f>
        <v>85</v>
      </c>
      <c r="AT73" s="91">
        <f>IF(AT52&gt;0,IF((VLOOKUP("Продажа, начало",ПОказатели!$B$3:$D$17,2,0)+VLOOKUP("увелич продаж",ПОказатели!$B$3:$C$19,2,0)*(SUM($C52:AT52)-1))&gt;VLOOKUP("Продажа,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продаж",ПОказатели!$B$3:$C$19,2,0)*(SUM($C52:AT52)-1)))*AT52,0)</f>
        <v>85</v>
      </c>
      <c r="AU73" s="91">
        <f>IF(AU52&gt;0,IF((VLOOKUP("Продажа, начало",ПОказатели!$B$3:$D$17,2,0)+VLOOKUP("увелич продаж",ПОказатели!$B$3:$C$19,2,0)*(SUM($C52:AU52)-1))&gt;VLOOKUP("Продажа,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продаж",ПОказатели!$B$3:$C$19,2,0)*(SUM($C52:AU52)-1)))*AU52,0)</f>
        <v>85</v>
      </c>
      <c r="AV73" s="91">
        <f>IF(AV52&gt;0,IF((VLOOKUP("Продажа, начало",ПОказатели!$B$3:$D$17,2,0)+VLOOKUP("увелич продаж",ПОказатели!$B$3:$C$19,2,0)*(SUM($C52:AV52)-1))&gt;VLOOKUP("Продажа,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продаж",ПОказатели!$B$3:$C$19,2,0)*(SUM($C52:AV52)-1)))*AV52,0)</f>
        <v>85</v>
      </c>
      <c r="AW73" s="168">
        <f>IF(AW52&gt;0,IF((VLOOKUP("Продажа, начало",ПОказатели!$B$3:$D$17,2,0)+VLOOKUP("увелич продаж",ПОказатели!$B$3:$C$19,2,0)*(SUM($C52:AW52)-1))&gt;VLOOKUP("Продажа,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продаж",ПОказатели!$B$3:$C$19,2,0)*(SUM($C52:AW52)-1)))*AW52,0)</f>
        <v>85</v>
      </c>
      <c r="AX73" s="167">
        <f>IF(AX52&gt;0,IF((VLOOKUP("Продажа, начало",ПОказатели!$B$3:$D$17,2,0)+VLOOKUP("увелич продаж",ПОказатели!$B$3:$C$19,2,0)*(SUM($C52:AX52)-1))&gt;VLOOKUP("Продажа,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продаж",ПОказатели!$B$3:$C$19,2,0)*(SUM($C52:AX52)-1)))*AX52,0)</f>
        <v>85</v>
      </c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204"/>
      <c r="BJ73" s="221">
        <f t="shared" si="89"/>
        <v>0</v>
      </c>
      <c r="BK73" s="221">
        <f t="shared" si="90"/>
        <v>0</v>
      </c>
      <c r="BL73" s="221">
        <f t="shared" si="91"/>
        <v>497</v>
      </c>
      <c r="BM73" s="221">
        <f t="shared" si="92"/>
        <v>1008</v>
      </c>
      <c r="BN73" s="220"/>
    </row>
    <row r="74" spans="1:66" s="88" customFormat="1" ht="15.75" outlineLevel="1" x14ac:dyDescent="0.25">
      <c r="A74" s="130" t="s">
        <v>112</v>
      </c>
      <c r="B74" s="90">
        <v>16</v>
      </c>
      <c r="C74" s="167">
        <f>IF(C53&gt;0,IF((VLOOKUP("Продажа, начало",ПОказатели!$B$3:$D$17,2,0)+VLOOKUP("увелич продаж",ПОказатели!$B$3:$C$19,2,0)*(SUM($C53:C53)-1))&gt;VLOOKUP("Продажа,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продаж",ПОказатели!$B$3:$C$19,2,0)*(SUM($C53:C53)-1)))*C53,0)</f>
        <v>0</v>
      </c>
      <c r="D74" s="91">
        <f>IF(D53&gt;0,IF((VLOOKUP("Продажа, начало",ПОказатели!$B$3:$D$17,2,0)+VLOOKUP("увелич продаж",ПОказатели!$B$3:$C$19,2,0)*(SUM($C53:D53)-1))&gt;VLOOKUP("Продажа,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продаж",ПОказатели!$B$3:$C$19,2,0)*(SUM($C53:D53)-1)))*D53,0)</f>
        <v>0</v>
      </c>
      <c r="E74" s="91">
        <f>IF(E53&gt;0,IF((VLOOKUP("Продажа, начало",ПОказатели!$B$3:$D$17,2,0)+VLOOKUP("увелич продаж",ПОказатели!$B$3:$C$19,2,0)*(SUM($C53:E53)-1))&gt;VLOOKUP("Продажа,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продаж",ПОказатели!$B$3:$C$19,2,0)*(SUM($C53:E53)-1)))*E53,0)</f>
        <v>0</v>
      </c>
      <c r="F74" s="91">
        <f>IF(F53&gt;0,IF((VLOOKUP("Продажа, начало",ПОказатели!$B$3:$D$17,2,0)+VLOOKUP("увелич продаж",ПОказатели!$B$3:$C$19,2,0)*(SUM($C53:F53)-1))&gt;VLOOKUP("Продажа,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продаж",ПОказатели!$B$3:$C$19,2,0)*(SUM($C53:F53)-1)))*F53,0)</f>
        <v>0</v>
      </c>
      <c r="G74" s="91">
        <f>IF(G53&gt;0,IF((VLOOKUP("Продажа, начало",ПОказатели!$B$3:$D$17,2,0)+VLOOKUP("увелич продаж",ПОказатели!$B$3:$C$19,2,0)*(SUM($C53:G53)-1))&gt;VLOOKUP("Продажа,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продаж",ПОказатели!$B$3:$C$19,2,0)*(SUM($C53:G53)-1)))*G53,0)</f>
        <v>0</v>
      </c>
      <c r="H74" s="91">
        <f>IF(H53&gt;0,IF((VLOOKUP("Продажа, начало",ПОказатели!$B$3:$D$17,2,0)+VLOOKUP("увелич продаж",ПОказатели!$B$3:$C$19,2,0)*(SUM($C53:H53)-1))&gt;VLOOKUP("Продажа,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продаж",ПОказатели!$B$3:$C$19,2,0)*(SUM($C53:H53)-1)))*H53,0)</f>
        <v>0</v>
      </c>
      <c r="I74" s="91">
        <f>IF(I53&gt;0,IF((VLOOKUP("Продажа, начало",ПОказатели!$B$3:$D$17,2,0)+VLOOKUP("увелич продаж",ПОказатели!$B$3:$C$19,2,0)*(SUM($C53:I53)-1))&gt;VLOOKUP("Продажа,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продаж",ПОказатели!$B$3:$C$19,2,0)*(SUM($C53:I53)-1)))*I53,0)</f>
        <v>0</v>
      </c>
      <c r="J74" s="91">
        <f>IF(J53&gt;0,IF((VLOOKUP("Продажа, начало",ПОказатели!$B$3:$D$17,2,0)+VLOOKUP("увелич продаж",ПОказатели!$B$3:$C$19,2,0)*(SUM($C53:J53)-1))&gt;VLOOKUP("Продажа,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продаж",ПОказатели!$B$3:$C$19,2,0)*(SUM($C53:J53)-1)))*J53,0)</f>
        <v>0</v>
      </c>
      <c r="K74" s="91">
        <f>IF(K53&gt;0,IF((VLOOKUP("Продажа, начало",ПОказатели!$B$3:$D$17,2,0)+VLOOKUP("увелич продаж",ПОказатели!$B$3:$C$19,2,0)*(SUM($C53:K53)-1))&gt;VLOOKUP("Продажа,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продаж",ПОказатели!$B$3:$C$19,2,0)*(SUM($C53:K53)-1)))*K53,0)</f>
        <v>0</v>
      </c>
      <c r="L74" s="91">
        <f>IF(L53&gt;0,IF((VLOOKUP("Продажа, начало",ПОказатели!$B$3:$D$17,2,0)+VLOOKUP("увелич продаж",ПОказатели!$B$3:$C$19,2,0)*(SUM($C53:L53)-1))&gt;VLOOKUP("Продажа,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продаж",ПОказатели!$B$3:$C$19,2,0)*(SUM($C53:L53)-1)))*L53,0)</f>
        <v>0</v>
      </c>
      <c r="M74" s="168">
        <f>IF(M53&gt;0,IF((VLOOKUP("Продажа, начало",ПОказатели!$B$3:$D$17,2,0)+VLOOKUP("увелич продаж",ПОказатели!$B$3:$C$19,2,0)*(SUM($C53:M53)-1))&gt;VLOOKUP("Продажа,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продаж",ПОказатели!$B$3:$C$19,2,0)*(SUM($C53:M53)-1)))*M53,0)</f>
        <v>0</v>
      </c>
      <c r="N74" s="167">
        <f>IF(N53&gt;0,IF((VLOOKUP("Продажа, начало",ПОказатели!$B$3:$D$17,2,0)+VLOOKUP("увелич продаж",ПОказатели!$B$3:$C$19,2,0)*(SUM($C53:N53)-1))&gt;VLOOKUP("Продажа,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продаж",ПОказатели!$B$3:$C$19,2,0)*(SUM($C53:N53)-1)))*N53,0)</f>
        <v>0</v>
      </c>
      <c r="O74" s="91">
        <f>IF(O53&gt;0,IF((VLOOKUP("Продажа, начало",ПОказатели!$B$3:$D$17,2,0)+VLOOKUP("увелич продаж",ПОказатели!$B$3:$C$19,2,0)*(SUM($C53:O53)-1))&gt;VLOOKUP("Продажа,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продаж",ПОказатели!$B$3:$C$19,2,0)*(SUM($C53:O53)-1)))*O53,0)</f>
        <v>0</v>
      </c>
      <c r="P74" s="91">
        <f>IF(P53&gt;0,IF((VLOOKUP("Продажа, начало",ПОказатели!$B$3:$D$17,2,0)+VLOOKUP("увелич продаж",ПОказатели!$B$3:$C$19,2,0)*(SUM($C53:P53)-1))&gt;VLOOKUP("Продажа,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продаж",ПОказатели!$B$3:$C$19,2,0)*(SUM($C53:P53)-1)))*P53,0)</f>
        <v>0</v>
      </c>
      <c r="Q74" s="91">
        <f>IF(Q53&gt;0,IF((VLOOKUP("Продажа, начало",ПОказатели!$B$3:$D$17,2,0)+VLOOKUP("увелич продаж",ПОказатели!$B$3:$C$19,2,0)*(SUM($C53:Q53)-1))&gt;VLOOKUP("Продажа,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продаж",ПОказатели!$B$3:$C$19,2,0)*(SUM($C53:Q53)-1)))*Q53,0)</f>
        <v>0</v>
      </c>
      <c r="R74" s="91">
        <f>IF(R53&gt;0,IF((VLOOKUP("Продажа, начало",ПОказатели!$B$3:$D$17,2,0)+VLOOKUP("увелич продаж",ПОказатели!$B$3:$C$19,2,0)*(SUM($C53:R53)-1))&gt;VLOOKUP("Продажа,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продаж",ПОказатели!$B$3:$C$19,2,0)*(SUM($C53:R53)-1)))*R53,0)</f>
        <v>0</v>
      </c>
      <c r="S74" s="91">
        <f>IF(S53&gt;0,IF((VLOOKUP("Продажа, начало",ПОказатели!$B$3:$D$17,2,0)+VLOOKUP("увелич продаж",ПОказатели!$B$3:$C$19,2,0)*(SUM($C53:S53)-1))&gt;VLOOKUP("Продажа,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продаж",ПОказатели!$B$3:$C$19,2,0)*(SUM($C53:S53)-1)))*S53,0)</f>
        <v>0</v>
      </c>
      <c r="T74" s="91">
        <f>IF(T53&gt;0,IF((VLOOKUP("Продажа, начало",ПОказатели!$B$3:$D$17,2,0)+VLOOKUP("увелич продаж",ПОказатели!$B$3:$C$19,2,0)*(SUM($C53:T53)-1))&gt;VLOOKUP("Продажа,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продаж",ПОказатели!$B$3:$C$19,2,0)*(SUM($C53:T53)-1)))*T53,0)</f>
        <v>0</v>
      </c>
      <c r="U74" s="91">
        <f>IF(U53&gt;0,IF((VLOOKUP("Продажа, начало",ПОказатели!$B$3:$D$17,2,0)+VLOOKUP("увелич продаж",ПОказатели!$B$3:$C$19,2,0)*(SUM($C53:U53)-1))&gt;VLOOKUP("Продажа,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продаж",ПОказатели!$B$3:$C$19,2,0)*(SUM($C53:U53)-1)))*U53,0)</f>
        <v>0</v>
      </c>
      <c r="V74" s="91">
        <f>IF(V53&gt;0,IF((VLOOKUP("Продажа, начало",ПОказатели!$B$3:$D$17,2,0)+VLOOKUP("увелич продаж",ПОказатели!$B$3:$C$19,2,0)*(SUM($C53:V53)-1))&gt;VLOOKUP("Продажа,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продаж",ПОказатели!$B$3:$C$19,2,0)*(SUM($C53:V53)-1)))*V53,0)</f>
        <v>0</v>
      </c>
      <c r="W74" s="91">
        <f>IF(W53&gt;0,IF((VLOOKUP("Продажа, начало",ПОказатели!$B$3:$D$17,2,0)+VLOOKUP("увелич продаж",ПОказатели!$B$3:$C$19,2,0)*(SUM($C53:W53)-1))&gt;VLOOKUP("Продажа,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продаж",ПОказатели!$B$3:$C$19,2,0)*(SUM($C53:W53)-1)))*W53,0)</f>
        <v>0</v>
      </c>
      <c r="X74" s="91">
        <f>IF(X53&gt;0,IF((VLOOKUP("Продажа, начало",ПОказатели!$B$3:$D$17,2,0)+VLOOKUP("увелич продаж",ПОказатели!$B$3:$C$19,2,0)*(SUM($C53:X53)-1))&gt;VLOOKUP("Продажа,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продаж",ПОказатели!$B$3:$C$19,2,0)*(SUM($C53:X53)-1)))*X53,0)</f>
        <v>0</v>
      </c>
      <c r="Y74" s="168">
        <f>IF(Y53&gt;0,IF((VLOOKUP("Продажа, начало",ПОказатели!$B$3:$D$17,2,0)+VLOOKUP("увелич продаж",ПОказатели!$B$3:$C$19,2,0)*(SUM($C53:Y53)-1))&gt;VLOOKUP("Продажа,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продаж",ПОказатели!$B$3:$C$19,2,0)*(SUM($C53:Y53)-1)))*Y53,0)</f>
        <v>0</v>
      </c>
      <c r="Z74" s="167">
        <f>IF(Z53&gt;0,IF((VLOOKUP("Продажа, начало",ПОказатели!$B$3:$D$17,2,0)+VLOOKUP("увелич продаж",ПОказатели!$B$3:$C$19,2,0)*(SUM($C53:Z53)-1))&gt;VLOOKUP("Продажа,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продаж",ПОказатели!$B$3:$C$19,2,0)*(SUM($C53:Z53)-1)))*Z53,0)</f>
        <v>0</v>
      </c>
      <c r="AA74" s="91">
        <f>IF(AA53&gt;0,IF((VLOOKUP("Продажа, начало",ПОказатели!$B$3:$D$17,2,0)+VLOOKUP("увелич продаж",ПОказатели!$B$3:$C$19,2,0)*(SUM($C53:AA53)-1))&gt;VLOOKUP("Продажа,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продаж",ПОказатели!$B$3:$C$19,2,0)*(SUM($C53:AA53)-1)))*AA53,0)</f>
        <v>0</v>
      </c>
      <c r="AB74" s="91">
        <f>IF(AB53&gt;0,IF((VLOOKUP("Продажа, начало",ПОказатели!$B$3:$D$17,2,0)+VLOOKUP("увелич продаж",ПОказатели!$B$3:$C$19,2,0)*(SUM($C53:AB53)-1))&gt;VLOOKUP("Продажа,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продаж",ПОказатели!$B$3:$C$19,2,0)*(SUM($C53:AB53)-1)))*AB53,0)</f>
        <v>0</v>
      </c>
      <c r="AC74" s="91">
        <f>IF(AC53&gt;0,IF((VLOOKUP("Продажа, начало",ПОказатели!$B$3:$D$17,2,0)+VLOOKUP("увелич продаж",ПОказатели!$B$3:$C$19,2,0)*(SUM($C53:AC53)-1))&gt;VLOOKUP("Продажа,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продаж",ПОказатели!$B$3:$C$19,2,0)*(SUM($C53:AC53)-1)))*AC53,0)</f>
        <v>0</v>
      </c>
      <c r="AD74" s="91">
        <f>IF(AD53&gt;0,IF((VLOOKUP("Продажа, начало",ПОказатели!$B$3:$D$17,2,0)+VLOOKUP("увелич продаж",ПОказатели!$B$3:$C$19,2,0)*(SUM($C53:AD53)-1))&gt;VLOOKUP("Продажа,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продаж",ПОказатели!$B$3:$C$19,2,0)*(SUM($C53:AD53)-1)))*AD53,0)</f>
        <v>0</v>
      </c>
      <c r="AE74" s="91">
        <f>IF(AE53&gt;0,IF((VLOOKUP("Продажа, начало",ПОказатели!$B$3:$D$17,2,0)+VLOOKUP("увелич продаж",ПОказатели!$B$3:$C$19,2,0)*(SUM($C53:AE53)-1))&gt;VLOOKUP("Продажа,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продаж",ПОказатели!$B$3:$C$19,2,0)*(SUM($C53:AE53)-1)))*AE53,0)</f>
        <v>0</v>
      </c>
      <c r="AF74" s="91">
        <f>IF(AF53&gt;0,IF((VLOOKUP("Продажа, начало",ПОказатели!$B$3:$D$17,2,0)+VLOOKUP("увелич продаж",ПОказатели!$B$3:$C$19,2,0)*(SUM($C53:AF53)-1))&gt;VLOOKUP("Продажа,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продаж",ПОказатели!$B$3:$C$19,2,0)*(SUM($C53:AF53)-1)))*AF53,0)</f>
        <v>0</v>
      </c>
      <c r="AG74" s="91">
        <f>IF(AG53&gt;0,IF((VLOOKUP("Продажа, начало",ПОказатели!$B$3:$D$17,2,0)+VLOOKUP("увелич продаж",ПОказатели!$B$3:$C$19,2,0)*(SUM($C53:AG53)-1))&gt;VLOOKUP("Продажа,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продаж",ПОказатели!$B$3:$C$19,2,0)*(SUM($C53:AG53)-1)))*AG53,0)</f>
        <v>65</v>
      </c>
      <c r="AH74" s="91">
        <f>IF(AH53&gt;0,IF((VLOOKUP("Продажа, начало",ПОказатели!$B$3:$D$17,2,0)+VLOOKUP("увелич продаж",ПОказатели!$B$3:$C$19,2,0)*(SUM($C53:AH53)-1))&gt;VLOOKUP("Продажа,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продаж",ПОказатели!$B$3:$C$19,2,0)*(SUM($C53:AH53)-1)))*AH53,0)</f>
        <v>67</v>
      </c>
      <c r="AI74" s="91">
        <f>IF(AI53&gt;0,IF((VLOOKUP("Продажа, начало",ПОказатели!$B$3:$D$17,2,0)+VLOOKUP("увелич продаж",ПОказатели!$B$3:$C$19,2,0)*(SUM($C53:AI53)-1))&gt;VLOOKUP("Продажа,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продаж",ПОказатели!$B$3:$C$19,2,0)*(SUM($C53:AI53)-1)))*AI53,0)</f>
        <v>69</v>
      </c>
      <c r="AJ74" s="91">
        <f>IF(AJ53&gt;0,IF((VLOOKUP("Продажа, начало",ПОказатели!$B$3:$D$17,2,0)+VLOOKUP("увелич продаж",ПОказатели!$B$3:$C$19,2,0)*(SUM($C53:AJ53)-1))&gt;VLOOKUP("Продажа,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продаж",ПОказатели!$B$3:$C$19,2,0)*(SUM($C53:AJ53)-1)))*AJ53,0)</f>
        <v>71</v>
      </c>
      <c r="AK74" s="168">
        <f>IF(AK53&gt;0,IF((VLOOKUP("Продажа, начало",ПОказатели!$B$3:$D$17,2,0)+VLOOKUP("увелич продаж",ПОказатели!$B$3:$C$19,2,0)*(SUM($C53:AK53)-1))&gt;VLOOKUP("Продажа,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продаж",ПОказатели!$B$3:$C$19,2,0)*(SUM($C53:AK53)-1)))*AK53,0)</f>
        <v>73</v>
      </c>
      <c r="AL74" s="167">
        <f>IF(AL53&gt;0,IF((VLOOKUP("Продажа, начало",ПОказатели!$B$3:$D$17,2,0)+VLOOKUP("увелич продаж",ПОказатели!$B$3:$C$19,2,0)*(SUM($C53:AL53)-1))&gt;VLOOKUP("Продажа,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продаж",ПОказатели!$B$3:$C$19,2,0)*(SUM($C53:AL53)-1)))*AL53,0)</f>
        <v>75</v>
      </c>
      <c r="AM74" s="91">
        <f>IF(AM53&gt;0,IF((VLOOKUP("Продажа, начало",ПОказатели!$B$3:$D$17,2,0)+VLOOKUP("увелич продаж",ПОказатели!$B$3:$C$19,2,0)*(SUM($C53:AM53)-1))&gt;VLOOKUP("Продажа,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продаж",ПОказатели!$B$3:$C$19,2,0)*(SUM($C53:AM53)-1)))*AM53,0)</f>
        <v>77</v>
      </c>
      <c r="AN74" s="91">
        <f>IF(AN53&gt;0,IF((VLOOKUP("Продажа, начало",ПОказатели!$B$3:$D$17,2,0)+VLOOKUP("увелич продаж",ПОказатели!$B$3:$C$19,2,0)*(SUM($C53:AN53)-1))&gt;VLOOKUP("Продажа,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продаж",ПОказатели!$B$3:$C$19,2,0)*(SUM($C53:AN53)-1)))*AN53,0)</f>
        <v>79</v>
      </c>
      <c r="AO74" s="91">
        <f>IF(AO53&gt;0,IF((VLOOKUP("Продажа, начало",ПОказатели!$B$3:$D$17,2,0)+VLOOKUP("увелич продаж",ПОказатели!$B$3:$C$19,2,0)*(SUM($C53:AO53)-1))&gt;VLOOKUP("Продажа,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продаж",ПОказатели!$B$3:$C$19,2,0)*(SUM($C53:AO53)-1)))*AO53,0)</f>
        <v>81</v>
      </c>
      <c r="AP74" s="91">
        <f>IF(AP53&gt;0,IF((VLOOKUP("Продажа, начало",ПОказатели!$B$3:$D$17,2,0)+VLOOKUP("увелич продаж",ПОказатели!$B$3:$C$19,2,0)*(SUM($C53:AP53)-1))&gt;VLOOKUP("Продажа,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продаж",ПОказатели!$B$3:$C$19,2,0)*(SUM($C53:AP53)-1)))*AP53,0)</f>
        <v>83</v>
      </c>
      <c r="AQ74" s="91">
        <f>IF(AQ53&gt;0,IF((VLOOKUP("Продажа, начало",ПОказатели!$B$3:$D$17,2,0)+VLOOKUP("увелич продаж",ПОказатели!$B$3:$C$19,2,0)*(SUM($C53:AQ53)-1))&gt;VLOOKUP("Продажа,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продаж",ПОказатели!$B$3:$C$19,2,0)*(SUM($C53:AQ53)-1)))*AQ53,0)</f>
        <v>85</v>
      </c>
      <c r="AR74" s="91">
        <f>IF(AR53&gt;0,IF((VLOOKUP("Продажа, начало",ПОказатели!$B$3:$D$17,2,0)+VLOOKUP("увелич продаж",ПОказатели!$B$3:$C$19,2,0)*(SUM($C53:AR53)-1))&gt;VLOOKUP("Продажа,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продаж",ПОказатели!$B$3:$C$19,2,0)*(SUM($C53:AR53)-1)))*AR53,0)</f>
        <v>85</v>
      </c>
      <c r="AS74" s="91">
        <f>IF(AS53&gt;0,IF((VLOOKUP("Продажа, начало",ПОказатели!$B$3:$D$17,2,0)+VLOOKUP("увелич продаж",ПОказатели!$B$3:$C$19,2,0)*(SUM($C53:AS53)-1))&gt;VLOOKUP("Продажа,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продаж",ПОказатели!$B$3:$C$19,2,0)*(SUM($C53:AS53)-1)))*AS53,0)</f>
        <v>85</v>
      </c>
      <c r="AT74" s="91">
        <f>IF(AT53&gt;0,IF((VLOOKUP("Продажа, начало",ПОказатели!$B$3:$D$17,2,0)+VLOOKUP("увелич продаж",ПОказатели!$B$3:$C$19,2,0)*(SUM($C53:AT53)-1))&gt;VLOOKUP("Продажа,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продаж",ПОказатели!$B$3:$C$19,2,0)*(SUM($C53:AT53)-1)))*AT53,0)</f>
        <v>85</v>
      </c>
      <c r="AU74" s="91">
        <f>IF(AU53&gt;0,IF((VLOOKUP("Продажа, начало",ПОказатели!$B$3:$D$17,2,0)+VLOOKUP("увелич продаж",ПОказатели!$B$3:$C$19,2,0)*(SUM($C53:AU53)-1))&gt;VLOOKUP("Продажа,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продаж",ПОказатели!$B$3:$C$19,2,0)*(SUM($C53:AU53)-1)))*AU53,0)</f>
        <v>85</v>
      </c>
      <c r="AV74" s="91">
        <f>IF(AV53&gt;0,IF((VLOOKUP("Продажа, начало",ПОказатели!$B$3:$D$17,2,0)+VLOOKUP("увелич продаж",ПОказатели!$B$3:$C$19,2,0)*(SUM($C53:AV53)-1))&gt;VLOOKUP("Продажа,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продаж",ПОказатели!$B$3:$C$19,2,0)*(SUM($C53:AV53)-1)))*AV53,0)</f>
        <v>85</v>
      </c>
      <c r="AW74" s="168">
        <f>IF(AW53&gt;0,IF((VLOOKUP("Продажа, начало",ПОказатели!$B$3:$D$17,2,0)+VLOOKUP("увелич продаж",ПОказатели!$B$3:$C$19,2,0)*(SUM($C53:AW53)-1))&gt;VLOOKUP("Продажа,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продаж",ПОказатели!$B$3:$C$19,2,0)*(SUM($C53:AW53)-1)))*AW53,0)</f>
        <v>85</v>
      </c>
      <c r="AX74" s="167">
        <f>IF(AX53&gt;0,IF((VLOOKUP("Продажа, начало",ПОказатели!$B$3:$D$17,2,0)+VLOOKUP("увелич продаж",ПОказатели!$B$3:$C$19,2,0)*(SUM($C53:AX53)-1))&gt;VLOOKUP("Продажа,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продаж",ПОказатели!$B$3:$C$19,2,0)*(SUM($C53:AX53)-1)))*AX53,0)</f>
        <v>85</v>
      </c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204"/>
      <c r="BJ74" s="221">
        <f t="shared" si="89"/>
        <v>0</v>
      </c>
      <c r="BK74" s="221">
        <f t="shared" si="90"/>
        <v>0</v>
      </c>
      <c r="BL74" s="221">
        <f t="shared" si="91"/>
        <v>345</v>
      </c>
      <c r="BM74" s="221">
        <f t="shared" si="92"/>
        <v>990</v>
      </c>
      <c r="BN74" s="220"/>
    </row>
    <row r="75" spans="1:66" s="88" customFormat="1" ht="15.75" outlineLevel="1" x14ac:dyDescent="0.25">
      <c r="A75" s="130" t="s">
        <v>112</v>
      </c>
      <c r="B75" s="90">
        <v>17</v>
      </c>
      <c r="C75" s="167">
        <f>IF(C54&gt;0,IF((VLOOKUP("Продажа, начало",ПОказатели!$B$3:$D$17,2,0)+VLOOKUP("увелич продаж",ПОказатели!$B$3:$C$19,2,0)*(SUM($C54:C54)-1))&gt;VLOOKUP("Продажа,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продаж",ПОказатели!$B$3:$C$19,2,0)*(SUM($C54:C54)-1)))*C54,0)</f>
        <v>0</v>
      </c>
      <c r="D75" s="91">
        <f>IF(D54&gt;0,IF((VLOOKUP("Продажа, начало",ПОказатели!$B$3:$D$17,2,0)+VLOOKUP("увелич продаж",ПОказатели!$B$3:$C$19,2,0)*(SUM($C54:D54)-1))&gt;VLOOKUP("Продажа,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продаж",ПОказатели!$B$3:$C$19,2,0)*(SUM($C54:D54)-1)))*D54,0)</f>
        <v>0</v>
      </c>
      <c r="E75" s="91">
        <f>IF(E54&gt;0,IF((VLOOKUP("Продажа, начало",ПОказатели!$B$3:$D$17,2,0)+VLOOKUP("увелич продаж",ПОказатели!$B$3:$C$19,2,0)*(SUM($C54:E54)-1))&gt;VLOOKUP("Продажа,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продаж",ПОказатели!$B$3:$C$19,2,0)*(SUM($C54:E54)-1)))*E54,0)</f>
        <v>0</v>
      </c>
      <c r="F75" s="91">
        <f>IF(F54&gt;0,IF((VLOOKUP("Продажа, начало",ПОказатели!$B$3:$D$17,2,0)+VLOOKUP("увелич продаж",ПОказатели!$B$3:$C$19,2,0)*(SUM($C54:F54)-1))&gt;VLOOKUP("Продажа,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продаж",ПОказатели!$B$3:$C$19,2,0)*(SUM($C54:F54)-1)))*F54,0)</f>
        <v>0</v>
      </c>
      <c r="G75" s="91">
        <f>IF(G54&gt;0,IF((VLOOKUP("Продажа, начало",ПОказатели!$B$3:$D$17,2,0)+VLOOKUP("увелич продаж",ПОказатели!$B$3:$C$19,2,0)*(SUM($C54:G54)-1))&gt;VLOOKUP("Продажа,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продаж",ПОказатели!$B$3:$C$19,2,0)*(SUM($C54:G54)-1)))*G54,0)</f>
        <v>0</v>
      </c>
      <c r="H75" s="91">
        <f>IF(H54&gt;0,IF((VLOOKUP("Продажа, начало",ПОказатели!$B$3:$D$17,2,0)+VLOOKUP("увелич продаж",ПОказатели!$B$3:$C$19,2,0)*(SUM($C54:H54)-1))&gt;VLOOKUP("Продажа,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продаж",ПОказатели!$B$3:$C$19,2,0)*(SUM($C54:H54)-1)))*H54,0)</f>
        <v>0</v>
      </c>
      <c r="I75" s="91">
        <f>IF(I54&gt;0,IF((VLOOKUP("Продажа, начало",ПОказатели!$B$3:$D$17,2,0)+VLOOKUP("увелич продаж",ПОказатели!$B$3:$C$19,2,0)*(SUM($C54:I54)-1))&gt;VLOOKUP("Продажа,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продаж",ПОказатели!$B$3:$C$19,2,0)*(SUM($C54:I54)-1)))*I54,0)</f>
        <v>0</v>
      </c>
      <c r="J75" s="91">
        <f>IF(J54&gt;0,IF((VLOOKUP("Продажа, начало",ПОказатели!$B$3:$D$17,2,0)+VLOOKUP("увелич продаж",ПОказатели!$B$3:$C$19,2,0)*(SUM($C54:J54)-1))&gt;VLOOKUP("Продажа,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продаж",ПОказатели!$B$3:$C$19,2,0)*(SUM($C54:J54)-1)))*J54,0)</f>
        <v>0</v>
      </c>
      <c r="K75" s="91">
        <f>IF(K54&gt;0,IF((VLOOKUP("Продажа, начало",ПОказатели!$B$3:$D$17,2,0)+VLOOKUP("увелич продаж",ПОказатели!$B$3:$C$19,2,0)*(SUM($C54:K54)-1))&gt;VLOOKUP("Продажа,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продаж",ПОказатели!$B$3:$C$19,2,0)*(SUM($C54:K54)-1)))*K54,0)</f>
        <v>0</v>
      </c>
      <c r="L75" s="91">
        <f>IF(L54&gt;0,IF((VLOOKUP("Продажа, начало",ПОказатели!$B$3:$D$17,2,0)+VLOOKUP("увелич продаж",ПОказатели!$B$3:$C$19,2,0)*(SUM($C54:L54)-1))&gt;VLOOKUP("Продажа,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продаж",ПОказатели!$B$3:$C$19,2,0)*(SUM($C54:L54)-1)))*L54,0)</f>
        <v>0</v>
      </c>
      <c r="M75" s="168">
        <f>IF(M54&gt;0,IF((VLOOKUP("Продажа, начало",ПОказатели!$B$3:$D$17,2,0)+VLOOKUP("увелич продаж",ПОказатели!$B$3:$C$19,2,0)*(SUM($C54:M54)-1))&gt;VLOOKUP("Продажа,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продаж",ПОказатели!$B$3:$C$19,2,0)*(SUM($C54:M54)-1)))*M54,0)</f>
        <v>0</v>
      </c>
      <c r="N75" s="167">
        <f>IF(N54&gt;0,IF((VLOOKUP("Продажа, начало",ПОказатели!$B$3:$D$17,2,0)+VLOOKUP("увелич продаж",ПОказатели!$B$3:$C$19,2,0)*(SUM($C54:N54)-1))&gt;VLOOKUP("Продажа,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продаж",ПОказатели!$B$3:$C$19,2,0)*(SUM($C54:N54)-1)))*N54,0)</f>
        <v>0</v>
      </c>
      <c r="O75" s="91">
        <f>IF(O54&gt;0,IF((VLOOKUP("Продажа, начало",ПОказатели!$B$3:$D$17,2,0)+VLOOKUP("увелич продаж",ПОказатели!$B$3:$C$19,2,0)*(SUM($C54:O54)-1))&gt;VLOOKUP("Продажа,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продаж",ПОказатели!$B$3:$C$19,2,0)*(SUM($C54:O54)-1)))*O54,0)</f>
        <v>0</v>
      </c>
      <c r="P75" s="91">
        <f>IF(P54&gt;0,IF((VLOOKUP("Продажа, начало",ПОказатели!$B$3:$D$17,2,0)+VLOOKUP("увелич продаж",ПОказатели!$B$3:$C$19,2,0)*(SUM($C54:P54)-1))&gt;VLOOKUP("Продажа,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продаж",ПОказатели!$B$3:$C$19,2,0)*(SUM($C54:P54)-1)))*P54,0)</f>
        <v>0</v>
      </c>
      <c r="Q75" s="91">
        <f>IF(Q54&gt;0,IF((VLOOKUP("Продажа, начало",ПОказатели!$B$3:$D$17,2,0)+VLOOKUP("увелич продаж",ПОказатели!$B$3:$C$19,2,0)*(SUM($C54:Q54)-1))&gt;VLOOKUP("Продажа,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продаж",ПОказатели!$B$3:$C$19,2,0)*(SUM($C54:Q54)-1)))*Q54,0)</f>
        <v>0</v>
      </c>
      <c r="R75" s="91">
        <f>IF(R54&gt;0,IF((VLOOKUP("Продажа, начало",ПОказатели!$B$3:$D$17,2,0)+VLOOKUP("увелич продаж",ПОказатели!$B$3:$C$19,2,0)*(SUM($C54:R54)-1))&gt;VLOOKUP("Продажа,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продаж",ПОказатели!$B$3:$C$19,2,0)*(SUM($C54:R54)-1)))*R54,0)</f>
        <v>0</v>
      </c>
      <c r="S75" s="91">
        <f>IF(S54&gt;0,IF((VLOOKUP("Продажа, начало",ПОказатели!$B$3:$D$17,2,0)+VLOOKUP("увелич продаж",ПОказатели!$B$3:$C$19,2,0)*(SUM($C54:S54)-1))&gt;VLOOKUP("Продажа,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продаж",ПОказатели!$B$3:$C$19,2,0)*(SUM($C54:S54)-1)))*S54,0)</f>
        <v>0</v>
      </c>
      <c r="T75" s="91">
        <f>IF(T54&gt;0,IF((VLOOKUP("Продажа, начало",ПОказатели!$B$3:$D$17,2,0)+VLOOKUP("увелич продаж",ПОказатели!$B$3:$C$19,2,0)*(SUM($C54:T54)-1))&gt;VLOOKUP("Продажа,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продаж",ПОказатели!$B$3:$C$19,2,0)*(SUM($C54:T54)-1)))*T54,0)</f>
        <v>0</v>
      </c>
      <c r="U75" s="91">
        <f>IF(U54&gt;0,IF((VLOOKUP("Продажа, начало",ПОказатели!$B$3:$D$17,2,0)+VLOOKUP("увелич продаж",ПОказатели!$B$3:$C$19,2,0)*(SUM($C54:U54)-1))&gt;VLOOKUP("Продажа,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продаж",ПОказатели!$B$3:$C$19,2,0)*(SUM($C54:U54)-1)))*U54,0)</f>
        <v>0</v>
      </c>
      <c r="V75" s="91">
        <f>IF(V54&gt;0,IF((VLOOKUP("Продажа, начало",ПОказатели!$B$3:$D$17,2,0)+VLOOKUP("увелич продаж",ПОказатели!$B$3:$C$19,2,0)*(SUM($C54:V54)-1))&gt;VLOOKUP("Продажа,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продаж",ПОказатели!$B$3:$C$19,2,0)*(SUM($C54:V54)-1)))*V54,0)</f>
        <v>0</v>
      </c>
      <c r="W75" s="91">
        <f>IF(W54&gt;0,IF((VLOOKUP("Продажа, начало",ПОказатели!$B$3:$D$17,2,0)+VLOOKUP("увелич продаж",ПОказатели!$B$3:$C$19,2,0)*(SUM($C54:W54)-1))&gt;VLOOKUP("Продажа,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продаж",ПОказатели!$B$3:$C$19,2,0)*(SUM($C54:W54)-1)))*W54,0)</f>
        <v>0</v>
      </c>
      <c r="X75" s="91">
        <f>IF(X54&gt;0,IF((VLOOKUP("Продажа, начало",ПОказатели!$B$3:$D$17,2,0)+VLOOKUP("увелич продаж",ПОказатели!$B$3:$C$19,2,0)*(SUM($C54:X54)-1))&gt;VLOOKUP("Продажа,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продаж",ПОказатели!$B$3:$C$19,2,0)*(SUM($C54:X54)-1)))*X54,0)</f>
        <v>0</v>
      </c>
      <c r="Y75" s="168">
        <f>IF(Y54&gt;0,IF((VLOOKUP("Продажа, начало",ПОказатели!$B$3:$D$17,2,0)+VLOOKUP("увелич продаж",ПОказатели!$B$3:$C$19,2,0)*(SUM($C54:Y54)-1))&gt;VLOOKUP("Продажа,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продаж",ПОказатели!$B$3:$C$19,2,0)*(SUM($C54:Y54)-1)))*Y54,0)</f>
        <v>0</v>
      </c>
      <c r="Z75" s="167">
        <f>IF(Z54&gt;0,IF((VLOOKUP("Продажа, начало",ПОказатели!$B$3:$D$17,2,0)+VLOOKUP("увелич продаж",ПОказатели!$B$3:$C$19,2,0)*(SUM($C54:Z54)-1))&gt;VLOOKUP("Продажа,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продаж",ПОказатели!$B$3:$C$19,2,0)*(SUM($C54:Z54)-1)))*Z54,0)</f>
        <v>0</v>
      </c>
      <c r="AA75" s="91">
        <f>IF(AA54&gt;0,IF((VLOOKUP("Продажа, начало",ПОказатели!$B$3:$D$17,2,0)+VLOOKUP("увелич продаж",ПОказатели!$B$3:$C$19,2,0)*(SUM($C54:AA54)-1))&gt;VLOOKUP("Продажа,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продаж",ПОказатели!$B$3:$C$19,2,0)*(SUM($C54:AA54)-1)))*AA54,0)</f>
        <v>0</v>
      </c>
      <c r="AB75" s="91">
        <f>IF(AB54&gt;0,IF((VLOOKUP("Продажа, начало",ПОказатели!$B$3:$D$17,2,0)+VLOOKUP("увелич продаж",ПОказатели!$B$3:$C$19,2,0)*(SUM($C54:AB54)-1))&gt;VLOOKUP("Продажа,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продаж",ПОказатели!$B$3:$C$19,2,0)*(SUM($C54:AB54)-1)))*AB54,0)</f>
        <v>0</v>
      </c>
      <c r="AC75" s="91">
        <f>IF(AC54&gt;0,IF((VLOOKUP("Продажа, начало",ПОказатели!$B$3:$D$17,2,0)+VLOOKUP("увелич продаж",ПОказатели!$B$3:$C$19,2,0)*(SUM($C54:AC54)-1))&gt;VLOOKUP("Продажа,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продаж",ПОказатели!$B$3:$C$19,2,0)*(SUM($C54:AC54)-1)))*AC54,0)</f>
        <v>0</v>
      </c>
      <c r="AD75" s="91">
        <f>IF(AD54&gt;0,IF((VLOOKUP("Продажа, начало",ПОказатели!$B$3:$D$17,2,0)+VLOOKUP("увелич продаж",ПОказатели!$B$3:$C$19,2,0)*(SUM($C54:AD54)-1))&gt;VLOOKUP("Продажа,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продаж",ПОказатели!$B$3:$C$19,2,0)*(SUM($C54:AD54)-1)))*AD54,0)</f>
        <v>0</v>
      </c>
      <c r="AE75" s="91">
        <f>IF(AE54&gt;0,IF((VLOOKUP("Продажа, начало",ПОказатели!$B$3:$D$17,2,0)+VLOOKUP("увелич продаж",ПОказатели!$B$3:$C$19,2,0)*(SUM($C54:AE54)-1))&gt;VLOOKUP("Продажа,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продаж",ПОказатели!$B$3:$C$19,2,0)*(SUM($C54:AE54)-1)))*AE54,0)</f>
        <v>0</v>
      </c>
      <c r="AF75" s="91">
        <f>IF(AF54&gt;0,IF((VLOOKUP("Продажа, начало",ПОказатели!$B$3:$D$17,2,0)+VLOOKUP("увелич продаж",ПОказатели!$B$3:$C$19,2,0)*(SUM($C54:AF54)-1))&gt;VLOOKUP("Продажа,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продаж",ПОказатели!$B$3:$C$19,2,0)*(SUM($C54:AF54)-1)))*AF54,0)</f>
        <v>0</v>
      </c>
      <c r="AG75" s="91">
        <f>IF(AG54&gt;0,IF((VLOOKUP("Продажа, начало",ПОказатели!$B$3:$D$17,2,0)+VLOOKUP("увелич продаж",ПОказатели!$B$3:$C$19,2,0)*(SUM($C54:AG54)-1))&gt;VLOOKUP("Продажа,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продаж",ПОказатели!$B$3:$C$19,2,0)*(SUM($C54:AG54)-1)))*AG54,0)</f>
        <v>0</v>
      </c>
      <c r="AH75" s="91">
        <f>IF(AH54&gt;0,IF((VLOOKUP("Продажа, начало",ПОказатели!$B$3:$D$17,2,0)+VLOOKUP("увелич продаж",ПОказатели!$B$3:$C$19,2,0)*(SUM($C54:AH54)-1))&gt;VLOOKUP("Продажа,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продаж",ПОказатели!$B$3:$C$19,2,0)*(SUM($C54:AH54)-1)))*AH54,0)</f>
        <v>0</v>
      </c>
      <c r="AI75" s="91">
        <f>IF(AI54&gt;0,IF((VLOOKUP("Продажа, начало",ПОказатели!$B$3:$D$17,2,0)+VLOOKUP("увелич продаж",ПОказатели!$B$3:$C$19,2,0)*(SUM($C54:AI54)-1))&gt;VLOOKUP("Продажа,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продаж",ПОказатели!$B$3:$C$19,2,0)*(SUM($C54:AI54)-1)))*AI54,0)</f>
        <v>65</v>
      </c>
      <c r="AJ75" s="91">
        <f>IF(AJ54&gt;0,IF((VLOOKUP("Продажа, начало",ПОказатели!$B$3:$D$17,2,0)+VLOOKUP("увелич продаж",ПОказатели!$B$3:$C$19,2,0)*(SUM($C54:AJ54)-1))&gt;VLOOKUP("Продажа,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продаж",ПОказатели!$B$3:$C$19,2,0)*(SUM($C54:AJ54)-1)))*AJ54,0)</f>
        <v>67</v>
      </c>
      <c r="AK75" s="168">
        <f>IF(AK54&gt;0,IF((VLOOKUP("Продажа, начало",ПОказатели!$B$3:$D$17,2,0)+VLOOKUP("увелич продаж",ПОказатели!$B$3:$C$19,2,0)*(SUM($C54:AK54)-1))&gt;VLOOKUP("Продажа,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продаж",ПОказатели!$B$3:$C$19,2,0)*(SUM($C54:AK54)-1)))*AK54,0)</f>
        <v>69</v>
      </c>
      <c r="AL75" s="167">
        <f>IF(AL54&gt;0,IF((VLOOKUP("Продажа, начало",ПОказатели!$B$3:$D$17,2,0)+VLOOKUP("увелич продаж",ПОказатели!$B$3:$C$19,2,0)*(SUM($C54:AL54)-1))&gt;VLOOKUP("Продажа,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продаж",ПОказатели!$B$3:$C$19,2,0)*(SUM($C54:AL54)-1)))*AL54,0)</f>
        <v>71</v>
      </c>
      <c r="AM75" s="91">
        <f>IF(AM54&gt;0,IF((VLOOKUP("Продажа, начало",ПОказатели!$B$3:$D$17,2,0)+VLOOKUP("увелич продаж",ПОказатели!$B$3:$C$19,2,0)*(SUM($C54:AM54)-1))&gt;VLOOKUP("Продажа,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продаж",ПОказатели!$B$3:$C$19,2,0)*(SUM($C54:AM54)-1)))*AM54,0)</f>
        <v>73</v>
      </c>
      <c r="AN75" s="91">
        <f>IF(AN54&gt;0,IF((VLOOKUP("Продажа, начало",ПОказатели!$B$3:$D$17,2,0)+VLOOKUP("увелич продаж",ПОказатели!$B$3:$C$19,2,0)*(SUM($C54:AN54)-1))&gt;VLOOKUP("Продажа,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продаж",ПОказатели!$B$3:$C$19,2,0)*(SUM($C54:AN54)-1)))*AN54,0)</f>
        <v>75</v>
      </c>
      <c r="AO75" s="91">
        <f>IF(AO54&gt;0,IF((VLOOKUP("Продажа, начало",ПОказатели!$B$3:$D$17,2,0)+VLOOKUP("увелич продаж",ПОказатели!$B$3:$C$19,2,0)*(SUM($C54:AO54)-1))&gt;VLOOKUP("Продажа,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продаж",ПОказатели!$B$3:$C$19,2,0)*(SUM($C54:AO54)-1)))*AO54,0)</f>
        <v>77</v>
      </c>
      <c r="AP75" s="91">
        <f>IF(AP54&gt;0,IF((VLOOKUP("Продажа, начало",ПОказатели!$B$3:$D$17,2,0)+VLOOKUP("увелич продаж",ПОказатели!$B$3:$C$19,2,0)*(SUM($C54:AP54)-1))&gt;VLOOKUP("Продажа,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продаж",ПОказатели!$B$3:$C$19,2,0)*(SUM($C54:AP54)-1)))*AP54,0)</f>
        <v>79</v>
      </c>
      <c r="AQ75" s="91">
        <f>IF(AQ54&gt;0,IF((VLOOKUP("Продажа, начало",ПОказатели!$B$3:$D$17,2,0)+VLOOKUP("увелич продаж",ПОказатели!$B$3:$C$19,2,0)*(SUM($C54:AQ54)-1))&gt;VLOOKUP("Продажа,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продаж",ПОказатели!$B$3:$C$19,2,0)*(SUM($C54:AQ54)-1)))*AQ54,0)</f>
        <v>81</v>
      </c>
      <c r="AR75" s="91">
        <f>IF(AR54&gt;0,IF((VLOOKUP("Продажа, начало",ПОказатели!$B$3:$D$17,2,0)+VLOOKUP("увелич продаж",ПОказатели!$B$3:$C$19,2,0)*(SUM($C54:AR54)-1))&gt;VLOOKUP("Продажа,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продаж",ПОказатели!$B$3:$C$19,2,0)*(SUM($C54:AR54)-1)))*AR54,0)</f>
        <v>83</v>
      </c>
      <c r="AS75" s="91">
        <f>IF(AS54&gt;0,IF((VLOOKUP("Продажа, начало",ПОказатели!$B$3:$D$17,2,0)+VLOOKUP("увелич продаж",ПОказатели!$B$3:$C$19,2,0)*(SUM($C54:AS54)-1))&gt;VLOOKUP("Продажа,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продаж",ПОказатели!$B$3:$C$19,2,0)*(SUM($C54:AS54)-1)))*AS54,0)</f>
        <v>85</v>
      </c>
      <c r="AT75" s="91">
        <f>IF(AT54&gt;0,IF((VLOOKUP("Продажа, начало",ПОказатели!$B$3:$D$17,2,0)+VLOOKUP("увелич продаж",ПОказатели!$B$3:$C$19,2,0)*(SUM($C54:AT54)-1))&gt;VLOOKUP("Продажа,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продаж",ПОказатели!$B$3:$C$19,2,0)*(SUM($C54:AT54)-1)))*AT54,0)</f>
        <v>85</v>
      </c>
      <c r="AU75" s="91">
        <f>IF(AU54&gt;0,IF((VLOOKUP("Продажа, начало",ПОказатели!$B$3:$D$17,2,0)+VLOOKUP("увелич продаж",ПОказатели!$B$3:$C$19,2,0)*(SUM($C54:AU54)-1))&gt;VLOOKUP("Продажа,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продаж",ПОказатели!$B$3:$C$19,2,0)*(SUM($C54:AU54)-1)))*AU54,0)</f>
        <v>85</v>
      </c>
      <c r="AV75" s="91">
        <f>IF(AV54&gt;0,IF((VLOOKUP("Продажа, начало",ПОказатели!$B$3:$D$17,2,0)+VLOOKUP("увелич продаж",ПОказатели!$B$3:$C$19,2,0)*(SUM($C54:AV54)-1))&gt;VLOOKUP("Продажа,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продаж",ПОказатели!$B$3:$C$19,2,0)*(SUM($C54:AV54)-1)))*AV54,0)</f>
        <v>85</v>
      </c>
      <c r="AW75" s="168">
        <f>IF(AW54&gt;0,IF((VLOOKUP("Продажа, начало",ПОказатели!$B$3:$D$17,2,0)+VLOOKUP("увелич продаж",ПОказатели!$B$3:$C$19,2,0)*(SUM($C54:AW54)-1))&gt;VLOOKUP("Продажа,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продаж",ПОказатели!$B$3:$C$19,2,0)*(SUM($C54:AW54)-1)))*AW54,0)</f>
        <v>85</v>
      </c>
      <c r="AX75" s="167">
        <f>IF(AX54&gt;0,IF((VLOOKUP("Продажа, начало",ПОказатели!$B$3:$D$17,2,0)+VLOOKUP("увелич продаж",ПОказатели!$B$3:$C$19,2,0)*(SUM($C54:AX54)-1))&gt;VLOOKUP("Продажа,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продаж",ПОказатели!$B$3:$C$19,2,0)*(SUM($C54:AX54)-1)))*AX54,0)</f>
        <v>85</v>
      </c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204"/>
      <c r="BJ75" s="221">
        <f t="shared" si="89"/>
        <v>0</v>
      </c>
      <c r="BK75" s="221">
        <f t="shared" si="90"/>
        <v>0</v>
      </c>
      <c r="BL75" s="221">
        <f t="shared" si="91"/>
        <v>201</v>
      </c>
      <c r="BM75" s="221">
        <f t="shared" si="92"/>
        <v>964</v>
      </c>
      <c r="BN75" s="220"/>
    </row>
    <row r="76" spans="1:66" s="88" customFormat="1" ht="16.5" outlineLevel="1" thickBot="1" x14ac:dyDescent="0.3">
      <c r="A76" s="132" t="s">
        <v>112</v>
      </c>
      <c r="B76" s="133">
        <v>18</v>
      </c>
      <c r="C76" s="169">
        <f>IF(C55&gt;0,IF((VLOOKUP("Продажа, начало",ПОказатели!$B$3:$D$17,2,0)+VLOOKUP("увелич продаж",ПОказатели!$B$3:$C$19,2,0)*(SUM($C55:C55)-1))&gt;VLOOKUP("Продажа,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продаж",ПОказатели!$B$3:$C$19,2,0)*(SUM($C55:C55)-1)))*C55,0)</f>
        <v>0</v>
      </c>
      <c r="D76" s="134">
        <f>IF(D55&gt;0,IF((VLOOKUP("Продажа, начало",ПОказатели!$B$3:$D$17,2,0)+VLOOKUP("увелич продаж",ПОказатели!$B$3:$C$19,2,0)*(SUM($C55:D55)-1))&gt;VLOOKUP("Продажа,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продаж",ПОказатели!$B$3:$C$19,2,0)*(SUM($C55:D55)-1)))*D55,0)</f>
        <v>0</v>
      </c>
      <c r="E76" s="134">
        <f>IF(E55&gt;0,IF((VLOOKUP("Продажа, начало",ПОказатели!$B$3:$D$17,2,0)+VLOOKUP("увелич продаж",ПОказатели!$B$3:$C$19,2,0)*(SUM($C55:E55)-1))&gt;VLOOKUP("Продажа,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продаж",ПОказатели!$B$3:$C$19,2,0)*(SUM($C55:E55)-1)))*E55,0)</f>
        <v>0</v>
      </c>
      <c r="F76" s="134">
        <f>IF(F55&gt;0,IF((VLOOKUP("Продажа, начало",ПОказатели!$B$3:$D$17,2,0)+VLOOKUP("увелич продаж",ПОказатели!$B$3:$C$19,2,0)*(SUM($C55:F55)-1))&gt;VLOOKUP("Продажа,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продаж",ПОказатели!$B$3:$C$19,2,0)*(SUM($C55:F55)-1)))*F55,0)</f>
        <v>0</v>
      </c>
      <c r="G76" s="134">
        <f>IF(G55&gt;0,IF((VLOOKUP("Продажа, начало",ПОказатели!$B$3:$D$17,2,0)+VLOOKUP("увелич продаж",ПОказатели!$B$3:$C$19,2,0)*(SUM($C55:G55)-1))&gt;VLOOKUP("Продажа,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продаж",ПОказатели!$B$3:$C$19,2,0)*(SUM($C55:G55)-1)))*G55,0)</f>
        <v>0</v>
      </c>
      <c r="H76" s="134">
        <f>IF(H55&gt;0,IF((VLOOKUP("Продажа, начало",ПОказатели!$B$3:$D$17,2,0)+VLOOKUP("увелич продаж",ПОказатели!$B$3:$C$19,2,0)*(SUM($C55:H55)-1))&gt;VLOOKUP("Продажа,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продаж",ПОказатели!$B$3:$C$19,2,0)*(SUM($C55:H55)-1)))*H55,0)</f>
        <v>0</v>
      </c>
      <c r="I76" s="134">
        <f>IF(I55&gt;0,IF((VLOOKUP("Продажа, начало",ПОказатели!$B$3:$D$17,2,0)+VLOOKUP("увелич продаж",ПОказатели!$B$3:$C$19,2,0)*(SUM($C55:I55)-1))&gt;VLOOKUP("Продажа,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продаж",ПОказатели!$B$3:$C$19,2,0)*(SUM($C55:I55)-1)))*I55,0)</f>
        <v>0</v>
      </c>
      <c r="J76" s="134">
        <f>IF(J55&gt;0,IF((VLOOKUP("Продажа, начало",ПОказатели!$B$3:$D$17,2,0)+VLOOKUP("увелич продаж",ПОказатели!$B$3:$C$19,2,0)*(SUM($C55:J55)-1))&gt;VLOOKUP("Продажа,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продаж",ПОказатели!$B$3:$C$19,2,0)*(SUM($C55:J55)-1)))*J55,0)</f>
        <v>0</v>
      </c>
      <c r="K76" s="134">
        <f>IF(K55&gt;0,IF((VLOOKUP("Продажа, начало",ПОказатели!$B$3:$D$17,2,0)+VLOOKUP("увелич продаж",ПОказатели!$B$3:$C$19,2,0)*(SUM($C55:K55)-1))&gt;VLOOKUP("Продажа,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продаж",ПОказатели!$B$3:$C$19,2,0)*(SUM($C55:K55)-1)))*K55,0)</f>
        <v>0</v>
      </c>
      <c r="L76" s="134">
        <f>IF(L55&gt;0,IF((VLOOKUP("Продажа, начало",ПОказатели!$B$3:$D$17,2,0)+VLOOKUP("увелич продаж",ПОказатели!$B$3:$C$19,2,0)*(SUM($C55:L55)-1))&gt;VLOOKUP("Продажа,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продаж",ПОказатели!$B$3:$C$19,2,0)*(SUM($C55:L55)-1)))*L55,0)</f>
        <v>0</v>
      </c>
      <c r="M76" s="170">
        <f>IF(M55&gt;0,IF((VLOOKUP("Продажа, начало",ПОказатели!$B$3:$D$17,2,0)+VLOOKUP("увелич продаж",ПОказатели!$B$3:$C$19,2,0)*(SUM($C55:M55)-1))&gt;VLOOKUP("Продажа,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продаж",ПОказатели!$B$3:$C$19,2,0)*(SUM($C55:M55)-1)))*M55,0)</f>
        <v>0</v>
      </c>
      <c r="N76" s="169">
        <f>IF(N55&gt;0,IF((VLOOKUP("Продажа, начало",ПОказатели!$B$3:$D$17,2,0)+VLOOKUP("увелич продаж",ПОказатели!$B$3:$C$19,2,0)*(SUM($C55:N55)-1))&gt;VLOOKUP("Продажа,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продаж",ПОказатели!$B$3:$C$19,2,0)*(SUM($C55:N55)-1)))*N55,0)</f>
        <v>0</v>
      </c>
      <c r="O76" s="134">
        <f>IF(O55&gt;0,IF((VLOOKUP("Продажа, начало",ПОказатели!$B$3:$D$17,2,0)+VLOOKUP("увелич продаж",ПОказатели!$B$3:$C$19,2,0)*(SUM($C55:O55)-1))&gt;VLOOKUP("Продажа,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продаж",ПОказатели!$B$3:$C$19,2,0)*(SUM($C55:O55)-1)))*O55,0)</f>
        <v>0</v>
      </c>
      <c r="P76" s="134">
        <f>IF(P55&gt;0,IF((VLOOKUP("Продажа, начало",ПОказатели!$B$3:$D$17,2,0)+VLOOKUP("увелич продаж",ПОказатели!$B$3:$C$19,2,0)*(SUM($C55:P55)-1))&gt;VLOOKUP("Продажа,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продаж",ПОказатели!$B$3:$C$19,2,0)*(SUM($C55:P55)-1)))*P55,0)</f>
        <v>0</v>
      </c>
      <c r="Q76" s="134">
        <f>IF(Q55&gt;0,IF((VLOOKUP("Продажа, начало",ПОказатели!$B$3:$D$17,2,0)+VLOOKUP("увелич продаж",ПОказатели!$B$3:$C$19,2,0)*(SUM($C55:Q55)-1))&gt;VLOOKUP("Продажа,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продаж",ПОказатели!$B$3:$C$19,2,0)*(SUM($C55:Q55)-1)))*Q55,0)</f>
        <v>0</v>
      </c>
      <c r="R76" s="134">
        <f>IF(R55&gt;0,IF((VLOOKUP("Продажа, начало",ПОказатели!$B$3:$D$17,2,0)+VLOOKUP("увелич продаж",ПОказатели!$B$3:$C$19,2,0)*(SUM($C55:R55)-1))&gt;VLOOKUP("Продажа,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продаж",ПОказатели!$B$3:$C$19,2,0)*(SUM($C55:R55)-1)))*R55,0)</f>
        <v>0</v>
      </c>
      <c r="S76" s="134">
        <f>IF(S55&gt;0,IF((VLOOKUP("Продажа, начало",ПОказатели!$B$3:$D$17,2,0)+VLOOKUP("увелич продаж",ПОказатели!$B$3:$C$19,2,0)*(SUM($C55:S55)-1))&gt;VLOOKUP("Продажа,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продаж",ПОказатели!$B$3:$C$19,2,0)*(SUM($C55:S55)-1)))*S55,0)</f>
        <v>0</v>
      </c>
      <c r="T76" s="134">
        <f>IF(T55&gt;0,IF((VLOOKUP("Продажа, начало",ПОказатели!$B$3:$D$17,2,0)+VLOOKUP("увелич продаж",ПОказатели!$B$3:$C$19,2,0)*(SUM($C55:T55)-1))&gt;VLOOKUP("Продажа,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продаж",ПОказатели!$B$3:$C$19,2,0)*(SUM($C55:T55)-1)))*T55,0)</f>
        <v>0</v>
      </c>
      <c r="U76" s="134">
        <f>IF(U55&gt;0,IF((VLOOKUP("Продажа, начало",ПОказатели!$B$3:$D$17,2,0)+VLOOKUP("увелич продаж",ПОказатели!$B$3:$C$19,2,0)*(SUM($C55:U55)-1))&gt;VLOOKUP("Продажа,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продаж",ПОказатели!$B$3:$C$19,2,0)*(SUM($C55:U55)-1)))*U55,0)</f>
        <v>0</v>
      </c>
      <c r="V76" s="134">
        <f>IF(V55&gt;0,IF((VLOOKUP("Продажа, начало",ПОказатели!$B$3:$D$17,2,0)+VLOOKUP("увелич продаж",ПОказатели!$B$3:$C$19,2,0)*(SUM($C55:V55)-1))&gt;VLOOKUP("Продажа,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продаж",ПОказатели!$B$3:$C$19,2,0)*(SUM($C55:V55)-1)))*V55,0)</f>
        <v>0</v>
      </c>
      <c r="W76" s="134">
        <f>IF(W55&gt;0,IF((VLOOKUP("Продажа, начало",ПОказатели!$B$3:$D$17,2,0)+VLOOKUP("увелич продаж",ПОказатели!$B$3:$C$19,2,0)*(SUM($C55:W55)-1))&gt;VLOOKUP("Продажа,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продаж",ПОказатели!$B$3:$C$19,2,0)*(SUM($C55:W55)-1)))*W55,0)</f>
        <v>0</v>
      </c>
      <c r="X76" s="134">
        <f>IF(X55&gt;0,IF((VLOOKUP("Продажа, начало",ПОказатели!$B$3:$D$17,2,0)+VLOOKUP("увелич продаж",ПОказатели!$B$3:$C$19,2,0)*(SUM($C55:X55)-1))&gt;VLOOKUP("Продажа,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продаж",ПОказатели!$B$3:$C$19,2,0)*(SUM($C55:X55)-1)))*X55,0)</f>
        <v>0</v>
      </c>
      <c r="Y76" s="170">
        <f>IF(Y55&gt;0,IF((VLOOKUP("Продажа, начало",ПОказатели!$B$3:$D$17,2,0)+VLOOKUP("увелич продаж",ПОказатели!$B$3:$C$19,2,0)*(SUM($C55:Y55)-1))&gt;VLOOKUP("Продажа,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продаж",ПОказатели!$B$3:$C$19,2,0)*(SUM($C55:Y55)-1)))*Y55,0)</f>
        <v>0</v>
      </c>
      <c r="Z76" s="169">
        <f>IF(Z55&gt;0,IF((VLOOKUP("Продажа, начало",ПОказатели!$B$3:$D$17,2,0)+VLOOKUP("увелич продаж",ПОказатели!$B$3:$C$19,2,0)*(SUM($C55:Z55)-1))&gt;VLOOKUP("Продажа,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продаж",ПОказатели!$B$3:$C$19,2,0)*(SUM($C55:Z55)-1)))*Z55,0)</f>
        <v>0</v>
      </c>
      <c r="AA76" s="134">
        <f>IF(AA55&gt;0,IF((VLOOKUP("Продажа, начало",ПОказатели!$B$3:$D$17,2,0)+VLOOKUP("увелич продаж",ПОказатели!$B$3:$C$19,2,0)*(SUM($C55:AA55)-1))&gt;VLOOKUP("Продажа,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продаж",ПОказатели!$B$3:$C$19,2,0)*(SUM($C55:AA55)-1)))*AA55,0)</f>
        <v>0</v>
      </c>
      <c r="AB76" s="134">
        <f>IF(AB55&gt;0,IF((VLOOKUP("Продажа, начало",ПОказатели!$B$3:$D$17,2,0)+VLOOKUP("увелич продаж",ПОказатели!$B$3:$C$19,2,0)*(SUM($C55:AB55)-1))&gt;VLOOKUP("Продажа,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продаж",ПОказатели!$B$3:$C$19,2,0)*(SUM($C55:AB55)-1)))*AB55,0)</f>
        <v>0</v>
      </c>
      <c r="AC76" s="134">
        <f>IF(AC55&gt;0,IF((VLOOKUP("Продажа, начало",ПОказатели!$B$3:$D$17,2,0)+VLOOKUP("увелич продаж",ПОказатели!$B$3:$C$19,2,0)*(SUM($C55:AC55)-1))&gt;VLOOKUP("Продажа,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продаж",ПОказатели!$B$3:$C$19,2,0)*(SUM($C55:AC55)-1)))*AC55,0)</f>
        <v>0</v>
      </c>
      <c r="AD76" s="134">
        <f>IF(AD55&gt;0,IF((VLOOKUP("Продажа, начало",ПОказатели!$B$3:$D$17,2,0)+VLOOKUP("увелич продаж",ПОказатели!$B$3:$C$19,2,0)*(SUM($C55:AD55)-1))&gt;VLOOKUP("Продажа,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продаж",ПОказатели!$B$3:$C$19,2,0)*(SUM($C55:AD55)-1)))*AD55,0)</f>
        <v>0</v>
      </c>
      <c r="AE76" s="134">
        <f>IF(AE55&gt;0,IF((VLOOKUP("Продажа, начало",ПОказатели!$B$3:$D$17,2,0)+VLOOKUP("увелич продаж",ПОказатели!$B$3:$C$19,2,0)*(SUM($C55:AE55)-1))&gt;VLOOKUP("Продажа,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продаж",ПОказатели!$B$3:$C$19,2,0)*(SUM($C55:AE55)-1)))*AE55,0)</f>
        <v>0</v>
      </c>
      <c r="AF76" s="134">
        <f>IF(AF55&gt;0,IF((VLOOKUP("Продажа, начало",ПОказатели!$B$3:$D$17,2,0)+VLOOKUP("увелич продаж",ПОказатели!$B$3:$C$19,2,0)*(SUM($C55:AF55)-1))&gt;VLOOKUP("Продажа,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продаж",ПОказатели!$B$3:$C$19,2,0)*(SUM($C55:AF55)-1)))*AF55,0)</f>
        <v>0</v>
      </c>
      <c r="AG76" s="134">
        <f>IF(AG55&gt;0,IF((VLOOKUP("Продажа, начало",ПОказатели!$B$3:$D$17,2,0)+VLOOKUP("увелич продаж",ПОказатели!$B$3:$C$19,2,0)*(SUM($C55:AG55)-1))&gt;VLOOKUP("Продажа,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продаж",ПОказатели!$B$3:$C$19,2,0)*(SUM($C55:AG55)-1)))*AG55,0)</f>
        <v>0</v>
      </c>
      <c r="AH76" s="134">
        <f>IF(AH55&gt;0,IF((VLOOKUP("Продажа, начало",ПОказатели!$B$3:$D$17,2,0)+VLOOKUP("увелич продаж",ПОказатели!$B$3:$C$19,2,0)*(SUM($C55:AH55)-1))&gt;VLOOKUP("Продажа,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продаж",ПОказатели!$B$3:$C$19,2,0)*(SUM($C55:AH55)-1)))*AH55,0)</f>
        <v>0</v>
      </c>
      <c r="AI76" s="134">
        <f>IF(AI55&gt;0,IF((VLOOKUP("Продажа, начало",ПОказатели!$B$3:$D$17,2,0)+VLOOKUP("увелич продаж",ПОказатели!$B$3:$C$19,2,0)*(SUM($C55:AI55)-1))&gt;VLOOKUP("Продажа,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продаж",ПОказатели!$B$3:$C$19,2,0)*(SUM($C55:AI55)-1)))*AI55,0)</f>
        <v>0</v>
      </c>
      <c r="AJ76" s="134">
        <f>IF(AJ55&gt;0,IF((VLOOKUP("Продажа, начало",ПОказатели!$B$3:$D$17,2,0)+VLOOKUP("увелич продаж",ПОказатели!$B$3:$C$19,2,0)*(SUM($C55:AJ55)-1))&gt;VLOOKUP("Продажа,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продаж",ПОказатели!$B$3:$C$19,2,0)*(SUM($C55:AJ55)-1)))*AJ55,0)</f>
        <v>0</v>
      </c>
      <c r="AK76" s="170">
        <f>IF(AK55&gt;0,IF((VLOOKUP("Продажа, начало",ПОказатели!$B$3:$D$17,2,0)+VLOOKUP("увелич продаж",ПОказатели!$B$3:$C$19,2,0)*(SUM($C55:AK55)-1))&gt;VLOOKUP("Продажа,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продаж",ПОказатели!$B$3:$C$19,2,0)*(SUM($C55:AK55)-1)))*AK55,0)</f>
        <v>65</v>
      </c>
      <c r="AL76" s="169">
        <f>IF(AL55&gt;0,IF((VLOOKUP("Продажа, начало",ПОказатели!$B$3:$D$17,2,0)+VLOOKUP("увелич продаж",ПОказатели!$B$3:$C$19,2,0)*(SUM($C55:AL55)-1))&gt;VLOOKUP("Продажа,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продаж",ПОказатели!$B$3:$C$19,2,0)*(SUM($C55:AL55)-1)))*AL55,0)</f>
        <v>67</v>
      </c>
      <c r="AM76" s="134">
        <f>IF(AM55&gt;0,IF((VLOOKUP("Продажа, начало",ПОказатели!$B$3:$D$17,2,0)+VLOOKUP("увелич продаж",ПОказатели!$B$3:$C$19,2,0)*(SUM($C55:AM55)-1))&gt;VLOOKUP("Продажа,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продаж",ПОказатели!$B$3:$C$19,2,0)*(SUM($C55:AM55)-1)))*AM55,0)</f>
        <v>69</v>
      </c>
      <c r="AN76" s="134">
        <f>IF(AN55&gt;0,IF((VLOOKUP("Продажа, начало",ПОказатели!$B$3:$D$17,2,0)+VLOOKUP("увелич продаж",ПОказатели!$B$3:$C$19,2,0)*(SUM($C55:AN55)-1))&gt;VLOOKUP("Продажа,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продаж",ПОказатели!$B$3:$C$19,2,0)*(SUM($C55:AN55)-1)))*AN55,0)</f>
        <v>71</v>
      </c>
      <c r="AO76" s="134">
        <f>IF(AO55&gt;0,IF((VLOOKUP("Продажа, начало",ПОказатели!$B$3:$D$17,2,0)+VLOOKUP("увелич продаж",ПОказатели!$B$3:$C$19,2,0)*(SUM($C55:AO55)-1))&gt;VLOOKUP("Продажа,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продаж",ПОказатели!$B$3:$C$19,2,0)*(SUM($C55:AO55)-1)))*AO55,0)</f>
        <v>73</v>
      </c>
      <c r="AP76" s="134">
        <f>IF(AP55&gt;0,IF((VLOOKUP("Продажа, начало",ПОказатели!$B$3:$D$17,2,0)+VLOOKUP("увелич продаж",ПОказатели!$B$3:$C$19,2,0)*(SUM($C55:AP55)-1))&gt;VLOOKUP("Продажа,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продаж",ПОказатели!$B$3:$C$19,2,0)*(SUM($C55:AP55)-1)))*AP55,0)</f>
        <v>75</v>
      </c>
      <c r="AQ76" s="134">
        <f>IF(AQ55&gt;0,IF((VLOOKUP("Продажа, начало",ПОказатели!$B$3:$D$17,2,0)+VLOOKUP("увелич продаж",ПОказатели!$B$3:$C$19,2,0)*(SUM($C55:AQ55)-1))&gt;VLOOKUP("Продажа,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продаж",ПОказатели!$B$3:$C$19,2,0)*(SUM($C55:AQ55)-1)))*AQ55,0)</f>
        <v>77</v>
      </c>
      <c r="AR76" s="134">
        <f>IF(AR55&gt;0,IF((VLOOKUP("Продажа, начало",ПОказатели!$B$3:$D$17,2,0)+VLOOKUP("увелич продаж",ПОказатели!$B$3:$C$19,2,0)*(SUM($C55:AR55)-1))&gt;VLOOKUP("Продажа,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продаж",ПОказатели!$B$3:$C$19,2,0)*(SUM($C55:AR55)-1)))*AR55,0)</f>
        <v>79</v>
      </c>
      <c r="AS76" s="134">
        <f>IF(AS55&gt;0,IF((VLOOKUP("Продажа, начало",ПОказатели!$B$3:$D$17,2,0)+VLOOKUP("увелич продаж",ПОказатели!$B$3:$C$19,2,0)*(SUM($C55:AS55)-1))&gt;VLOOKUP("Продажа,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продаж",ПОказатели!$B$3:$C$19,2,0)*(SUM($C55:AS55)-1)))*AS55,0)</f>
        <v>81</v>
      </c>
      <c r="AT76" s="134">
        <f>IF(AT55&gt;0,IF((VLOOKUP("Продажа, начало",ПОказатели!$B$3:$D$17,2,0)+VLOOKUP("увелич продаж",ПОказатели!$B$3:$C$19,2,0)*(SUM($C55:AT55)-1))&gt;VLOOKUP("Продажа,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продаж",ПОказатели!$B$3:$C$19,2,0)*(SUM($C55:AT55)-1)))*AT55,0)</f>
        <v>83</v>
      </c>
      <c r="AU76" s="134">
        <f>IF(AU55&gt;0,IF((VLOOKUP("Продажа, начало",ПОказатели!$B$3:$D$17,2,0)+VLOOKUP("увелич продаж",ПОказатели!$B$3:$C$19,2,0)*(SUM($C55:AU55)-1))&gt;VLOOKUP("Продажа,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продаж",ПОказатели!$B$3:$C$19,2,0)*(SUM($C55:AU55)-1)))*AU55,0)</f>
        <v>85</v>
      </c>
      <c r="AV76" s="134">
        <f>IF(AV55&gt;0,IF((VLOOKUP("Продажа, начало",ПОказатели!$B$3:$D$17,2,0)+VLOOKUP("увелич продаж",ПОказатели!$B$3:$C$19,2,0)*(SUM($C55:AV55)-1))&gt;VLOOKUP("Продажа,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продаж",ПОказатели!$B$3:$C$19,2,0)*(SUM($C55:AV55)-1)))*AV55,0)</f>
        <v>85</v>
      </c>
      <c r="AW76" s="170">
        <f>IF(AW55&gt;0,IF((VLOOKUP("Продажа, начало",ПОказатели!$B$3:$D$17,2,0)+VLOOKUP("увелич продаж",ПОказатели!$B$3:$C$19,2,0)*(SUM($C55:AW55)-1))&gt;VLOOKUP("Продажа,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продаж",ПОказатели!$B$3:$C$19,2,0)*(SUM($C55:AW55)-1)))*AW55,0)</f>
        <v>85</v>
      </c>
      <c r="AX76" s="169">
        <f>IF(AX55&gt;0,IF((VLOOKUP("Продажа, начало",ПОказатели!$B$3:$D$17,2,0)+VLOOKUP("увелич продаж",ПОказатели!$B$3:$C$19,2,0)*(SUM($C55:AX55)-1))&gt;VLOOKUP("Продажа, макс",ПОказатели!$B$3:$C$19,2,0),VLOOKUP("Продажа, макс",ПОказатели!$B$3:$C$19,2,0),(VLOOKUP("Продажа, начало",ПОказатели!$B$3:$D$17,2,0)+VLOOKUP("увелич продаж",ПОказатели!$B$3:$C$19,2,0)*(SUM($C55:AX55)-1)))*AX55,0)</f>
        <v>85</v>
      </c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205"/>
      <c r="BJ76" s="222">
        <f t="shared" si="89"/>
        <v>0</v>
      </c>
      <c r="BK76" s="222">
        <f t="shared" si="90"/>
        <v>0</v>
      </c>
      <c r="BL76" s="222">
        <f t="shared" si="91"/>
        <v>65</v>
      </c>
      <c r="BM76" s="222">
        <f t="shared" si="92"/>
        <v>930</v>
      </c>
      <c r="BN76" s="220"/>
    </row>
    <row r="77" spans="1:66" s="234" customFormat="1" ht="33" customHeight="1" x14ac:dyDescent="0.2">
      <c r="A77" s="239" t="s">
        <v>112</v>
      </c>
      <c r="B77" s="240" t="s">
        <v>86</v>
      </c>
      <c r="C77" s="173">
        <f t="shared" ref="C77:AX77" si="93">C58*C56</f>
        <v>292500</v>
      </c>
      <c r="D77" s="136">
        <f t="shared" si="93"/>
        <v>301500</v>
      </c>
      <c r="E77" s="136">
        <f t="shared" si="93"/>
        <v>603000</v>
      </c>
      <c r="F77" s="136">
        <f t="shared" si="93"/>
        <v>621000</v>
      </c>
      <c r="G77" s="136">
        <f t="shared" si="93"/>
        <v>931500</v>
      </c>
      <c r="H77" s="136">
        <f t="shared" si="93"/>
        <v>958500</v>
      </c>
      <c r="I77" s="136">
        <f t="shared" si="93"/>
        <v>1278000</v>
      </c>
      <c r="J77" s="136">
        <f t="shared" si="93"/>
        <v>1314000</v>
      </c>
      <c r="K77" s="136">
        <f t="shared" si="93"/>
        <v>1642500</v>
      </c>
      <c r="L77" s="136">
        <f t="shared" si="93"/>
        <v>1687500</v>
      </c>
      <c r="M77" s="174">
        <f t="shared" si="93"/>
        <v>2025000</v>
      </c>
      <c r="N77" s="173">
        <f t="shared" si="93"/>
        <v>2070000</v>
      </c>
      <c r="O77" s="136">
        <f t="shared" si="93"/>
        <v>2407500</v>
      </c>
      <c r="P77" s="136">
        <f>P58*P56</f>
        <v>2452500</v>
      </c>
      <c r="Q77" s="136">
        <f t="shared" si="93"/>
        <v>2790000</v>
      </c>
      <c r="R77" s="136">
        <f t="shared" si="93"/>
        <v>2835000</v>
      </c>
      <c r="S77" s="136">
        <f t="shared" si="93"/>
        <v>3172500</v>
      </c>
      <c r="T77" s="136">
        <f t="shared" si="93"/>
        <v>3217500</v>
      </c>
      <c r="U77" s="136">
        <f t="shared" si="93"/>
        <v>3555000</v>
      </c>
      <c r="V77" s="136">
        <f t="shared" si="93"/>
        <v>3600000</v>
      </c>
      <c r="W77" s="136">
        <f t="shared" si="93"/>
        <v>3937500</v>
      </c>
      <c r="X77" s="136">
        <f t="shared" si="93"/>
        <v>3982500</v>
      </c>
      <c r="Y77" s="174">
        <f t="shared" si="93"/>
        <v>4320000</v>
      </c>
      <c r="Z77" s="173">
        <f t="shared" si="93"/>
        <v>4365000</v>
      </c>
      <c r="AA77" s="136">
        <f t="shared" si="93"/>
        <v>4702500</v>
      </c>
      <c r="AB77" s="136">
        <f t="shared" si="93"/>
        <v>4747500</v>
      </c>
      <c r="AC77" s="136">
        <f t="shared" si="93"/>
        <v>5085000</v>
      </c>
      <c r="AD77" s="136">
        <f t="shared" si="93"/>
        <v>5130000</v>
      </c>
      <c r="AE77" s="136">
        <f t="shared" si="93"/>
        <v>5467500</v>
      </c>
      <c r="AF77" s="136">
        <f t="shared" si="93"/>
        <v>5512500</v>
      </c>
      <c r="AG77" s="136">
        <f t="shared" si="93"/>
        <v>5850000</v>
      </c>
      <c r="AH77" s="136">
        <f t="shared" si="93"/>
        <v>5895000</v>
      </c>
      <c r="AI77" s="136">
        <f t="shared" si="93"/>
        <v>6232500</v>
      </c>
      <c r="AJ77" s="136">
        <f t="shared" si="93"/>
        <v>6277500</v>
      </c>
      <c r="AK77" s="174">
        <f t="shared" si="93"/>
        <v>6615000</v>
      </c>
      <c r="AL77" s="173">
        <f t="shared" si="93"/>
        <v>6660000</v>
      </c>
      <c r="AM77" s="136">
        <f t="shared" si="93"/>
        <v>6705000</v>
      </c>
      <c r="AN77" s="136">
        <f t="shared" si="93"/>
        <v>6741000</v>
      </c>
      <c r="AO77" s="136">
        <f t="shared" si="93"/>
        <v>6777000</v>
      </c>
      <c r="AP77" s="136">
        <f t="shared" si="93"/>
        <v>6804000</v>
      </c>
      <c r="AQ77" s="136">
        <f t="shared" si="93"/>
        <v>6831000</v>
      </c>
      <c r="AR77" s="136">
        <f t="shared" si="93"/>
        <v>6849000</v>
      </c>
      <c r="AS77" s="136">
        <f t="shared" si="93"/>
        <v>6867000</v>
      </c>
      <c r="AT77" s="136">
        <f t="shared" si="93"/>
        <v>6876000</v>
      </c>
      <c r="AU77" s="136">
        <f t="shared" si="93"/>
        <v>6885000</v>
      </c>
      <c r="AV77" s="136">
        <f t="shared" si="93"/>
        <v>6885000</v>
      </c>
      <c r="AW77" s="174">
        <f t="shared" si="93"/>
        <v>6885000</v>
      </c>
      <c r="AX77" s="173">
        <f t="shared" si="93"/>
        <v>6885000</v>
      </c>
      <c r="AY77" s="240"/>
      <c r="AZ77" s="240"/>
      <c r="BA77" s="240"/>
      <c r="BB77" s="240"/>
      <c r="BC77" s="240"/>
      <c r="BD77" s="240"/>
      <c r="BE77" s="240"/>
      <c r="BF77" s="240"/>
      <c r="BG77" s="240"/>
      <c r="BH77" s="240"/>
      <c r="BI77" s="241"/>
      <c r="BJ77" s="224">
        <f t="shared" si="89"/>
        <v>11655000</v>
      </c>
      <c r="BK77" s="224">
        <f t="shared" si="90"/>
        <v>38340000</v>
      </c>
      <c r="BL77" s="224">
        <f t="shared" si="91"/>
        <v>65880000</v>
      </c>
      <c r="BM77" s="224">
        <f t="shared" si="92"/>
        <v>81765000</v>
      </c>
      <c r="BN77" s="233"/>
    </row>
    <row r="78" spans="1:66" s="88" customFormat="1" ht="15.75" outlineLevel="1" x14ac:dyDescent="0.25">
      <c r="A78" s="130" t="s">
        <v>112</v>
      </c>
      <c r="B78" s="90">
        <v>1</v>
      </c>
      <c r="C78" s="167">
        <f>C59*C$56</f>
        <v>292500</v>
      </c>
      <c r="D78" s="91">
        <f t="shared" ref="D78:AX83" si="94">D59*D$56</f>
        <v>301500</v>
      </c>
      <c r="E78" s="91">
        <f t="shared" si="94"/>
        <v>310500</v>
      </c>
      <c r="F78" s="91">
        <f t="shared" si="94"/>
        <v>319500</v>
      </c>
      <c r="G78" s="91">
        <f t="shared" si="94"/>
        <v>328500</v>
      </c>
      <c r="H78" s="91">
        <f t="shared" si="94"/>
        <v>337500</v>
      </c>
      <c r="I78" s="91">
        <f t="shared" si="94"/>
        <v>346500</v>
      </c>
      <c r="J78" s="91">
        <f t="shared" si="94"/>
        <v>355500</v>
      </c>
      <c r="K78" s="91">
        <f t="shared" si="94"/>
        <v>364500</v>
      </c>
      <c r="L78" s="91">
        <f t="shared" si="94"/>
        <v>373500</v>
      </c>
      <c r="M78" s="168">
        <f t="shared" si="94"/>
        <v>382500</v>
      </c>
      <c r="N78" s="167">
        <f t="shared" si="94"/>
        <v>382500</v>
      </c>
      <c r="O78" s="91">
        <f t="shared" si="94"/>
        <v>382500</v>
      </c>
      <c r="P78" s="91">
        <f t="shared" si="94"/>
        <v>382500</v>
      </c>
      <c r="Q78" s="91">
        <f t="shared" si="94"/>
        <v>382500</v>
      </c>
      <c r="R78" s="91">
        <f t="shared" si="94"/>
        <v>382500</v>
      </c>
      <c r="S78" s="91">
        <f t="shared" si="94"/>
        <v>382500</v>
      </c>
      <c r="T78" s="91">
        <f t="shared" si="94"/>
        <v>382500</v>
      </c>
      <c r="U78" s="91">
        <f t="shared" si="94"/>
        <v>382500</v>
      </c>
      <c r="V78" s="91">
        <f t="shared" si="94"/>
        <v>382500</v>
      </c>
      <c r="W78" s="91">
        <f t="shared" si="94"/>
        <v>382500</v>
      </c>
      <c r="X78" s="91">
        <f t="shared" si="94"/>
        <v>382500</v>
      </c>
      <c r="Y78" s="168">
        <f t="shared" si="94"/>
        <v>382500</v>
      </c>
      <c r="Z78" s="167">
        <f t="shared" si="94"/>
        <v>382500</v>
      </c>
      <c r="AA78" s="91">
        <f t="shared" si="94"/>
        <v>382500</v>
      </c>
      <c r="AB78" s="91">
        <f t="shared" si="94"/>
        <v>382500</v>
      </c>
      <c r="AC78" s="91">
        <f t="shared" si="94"/>
        <v>382500</v>
      </c>
      <c r="AD78" s="91">
        <f t="shared" si="94"/>
        <v>382500</v>
      </c>
      <c r="AE78" s="91">
        <f t="shared" si="94"/>
        <v>382500</v>
      </c>
      <c r="AF78" s="91">
        <f t="shared" si="94"/>
        <v>382500</v>
      </c>
      <c r="AG78" s="91">
        <f t="shared" si="94"/>
        <v>382500</v>
      </c>
      <c r="AH78" s="91">
        <f t="shared" si="94"/>
        <v>382500</v>
      </c>
      <c r="AI78" s="91">
        <f t="shared" si="94"/>
        <v>382500</v>
      </c>
      <c r="AJ78" s="91">
        <f t="shared" si="94"/>
        <v>382500</v>
      </c>
      <c r="AK78" s="168">
        <f t="shared" si="94"/>
        <v>382500</v>
      </c>
      <c r="AL78" s="167">
        <f t="shared" si="94"/>
        <v>382500</v>
      </c>
      <c r="AM78" s="91">
        <f t="shared" si="94"/>
        <v>382500</v>
      </c>
      <c r="AN78" s="91">
        <f t="shared" si="94"/>
        <v>382500</v>
      </c>
      <c r="AO78" s="91">
        <f t="shared" si="94"/>
        <v>382500</v>
      </c>
      <c r="AP78" s="91">
        <f t="shared" si="94"/>
        <v>382500</v>
      </c>
      <c r="AQ78" s="91">
        <f t="shared" si="94"/>
        <v>382500</v>
      </c>
      <c r="AR78" s="91">
        <f t="shared" si="94"/>
        <v>382500</v>
      </c>
      <c r="AS78" s="91">
        <f t="shared" si="94"/>
        <v>382500</v>
      </c>
      <c r="AT78" s="91">
        <f t="shared" si="94"/>
        <v>382500</v>
      </c>
      <c r="AU78" s="91">
        <f t="shared" si="94"/>
        <v>382500</v>
      </c>
      <c r="AV78" s="91">
        <f t="shared" si="94"/>
        <v>382500</v>
      </c>
      <c r="AW78" s="168">
        <f t="shared" si="94"/>
        <v>382500</v>
      </c>
      <c r="AX78" s="167">
        <f t="shared" si="94"/>
        <v>382500</v>
      </c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204"/>
      <c r="BJ78" s="221">
        <f t="shared" si="89"/>
        <v>3712500</v>
      </c>
      <c r="BK78" s="221">
        <f t="shared" si="90"/>
        <v>4590000</v>
      </c>
      <c r="BL78" s="221">
        <f t="shared" si="91"/>
        <v>4590000</v>
      </c>
      <c r="BM78" s="221">
        <f t="shared" si="92"/>
        <v>4590000</v>
      </c>
      <c r="BN78" s="220"/>
    </row>
    <row r="79" spans="1:66" s="88" customFormat="1" ht="15.75" outlineLevel="1" x14ac:dyDescent="0.25">
      <c r="A79" s="130" t="s">
        <v>112</v>
      </c>
      <c r="B79" s="90">
        <v>2</v>
      </c>
      <c r="C79" s="167">
        <f t="shared" ref="C79:R95" si="95">C60*C$56</f>
        <v>0</v>
      </c>
      <c r="D79" s="91">
        <f t="shared" si="95"/>
        <v>0</v>
      </c>
      <c r="E79" s="91">
        <f t="shared" si="95"/>
        <v>292500</v>
      </c>
      <c r="F79" s="91">
        <f t="shared" si="95"/>
        <v>301500</v>
      </c>
      <c r="G79" s="91">
        <f t="shared" si="95"/>
        <v>310500</v>
      </c>
      <c r="H79" s="91">
        <f t="shared" si="95"/>
        <v>319500</v>
      </c>
      <c r="I79" s="91">
        <f t="shared" si="95"/>
        <v>328500</v>
      </c>
      <c r="J79" s="91">
        <f t="shared" si="95"/>
        <v>337500</v>
      </c>
      <c r="K79" s="91">
        <f t="shared" si="95"/>
        <v>346500</v>
      </c>
      <c r="L79" s="91">
        <f t="shared" si="95"/>
        <v>355500</v>
      </c>
      <c r="M79" s="168">
        <f t="shared" si="95"/>
        <v>364500</v>
      </c>
      <c r="N79" s="167">
        <f t="shared" si="95"/>
        <v>373500</v>
      </c>
      <c r="O79" s="91">
        <f t="shared" si="95"/>
        <v>382500</v>
      </c>
      <c r="P79" s="91">
        <f t="shared" si="95"/>
        <v>382500</v>
      </c>
      <c r="Q79" s="91">
        <f t="shared" si="95"/>
        <v>382500</v>
      </c>
      <c r="R79" s="91">
        <f t="shared" si="95"/>
        <v>382500</v>
      </c>
      <c r="S79" s="91">
        <f t="shared" si="94"/>
        <v>382500</v>
      </c>
      <c r="T79" s="91">
        <f t="shared" si="94"/>
        <v>382500</v>
      </c>
      <c r="U79" s="91">
        <f t="shared" si="94"/>
        <v>382500</v>
      </c>
      <c r="V79" s="91">
        <f t="shared" si="94"/>
        <v>382500</v>
      </c>
      <c r="W79" s="91">
        <f t="shared" si="94"/>
        <v>382500</v>
      </c>
      <c r="X79" s="91">
        <f t="shared" si="94"/>
        <v>382500</v>
      </c>
      <c r="Y79" s="168">
        <f t="shared" si="94"/>
        <v>382500</v>
      </c>
      <c r="Z79" s="167">
        <f t="shared" si="94"/>
        <v>382500</v>
      </c>
      <c r="AA79" s="91">
        <f t="shared" si="94"/>
        <v>382500</v>
      </c>
      <c r="AB79" s="91">
        <f t="shared" si="94"/>
        <v>382500</v>
      </c>
      <c r="AC79" s="91">
        <f t="shared" si="94"/>
        <v>382500</v>
      </c>
      <c r="AD79" s="91">
        <f t="shared" si="94"/>
        <v>382500</v>
      </c>
      <c r="AE79" s="91">
        <f t="shared" si="94"/>
        <v>382500</v>
      </c>
      <c r="AF79" s="91">
        <f t="shared" si="94"/>
        <v>382500</v>
      </c>
      <c r="AG79" s="91">
        <f t="shared" si="94"/>
        <v>382500</v>
      </c>
      <c r="AH79" s="91">
        <f t="shared" si="94"/>
        <v>382500</v>
      </c>
      <c r="AI79" s="91">
        <f t="shared" si="94"/>
        <v>382500</v>
      </c>
      <c r="AJ79" s="91">
        <f t="shared" si="94"/>
        <v>382500</v>
      </c>
      <c r="AK79" s="168">
        <f t="shared" si="94"/>
        <v>382500</v>
      </c>
      <c r="AL79" s="167">
        <f t="shared" si="94"/>
        <v>382500</v>
      </c>
      <c r="AM79" s="91">
        <f t="shared" si="94"/>
        <v>382500</v>
      </c>
      <c r="AN79" s="91">
        <f t="shared" si="94"/>
        <v>382500</v>
      </c>
      <c r="AO79" s="91">
        <f t="shared" si="94"/>
        <v>382500</v>
      </c>
      <c r="AP79" s="91">
        <f t="shared" si="94"/>
        <v>382500</v>
      </c>
      <c r="AQ79" s="91">
        <f t="shared" si="94"/>
        <v>382500</v>
      </c>
      <c r="AR79" s="91">
        <f t="shared" si="94"/>
        <v>382500</v>
      </c>
      <c r="AS79" s="91">
        <f t="shared" si="94"/>
        <v>382500</v>
      </c>
      <c r="AT79" s="91">
        <f t="shared" si="94"/>
        <v>382500</v>
      </c>
      <c r="AU79" s="91">
        <f t="shared" si="94"/>
        <v>382500</v>
      </c>
      <c r="AV79" s="91">
        <f t="shared" si="94"/>
        <v>382500</v>
      </c>
      <c r="AW79" s="168">
        <f t="shared" si="94"/>
        <v>382500</v>
      </c>
      <c r="AX79" s="167">
        <f t="shared" si="94"/>
        <v>382500</v>
      </c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204"/>
      <c r="BJ79" s="221">
        <f t="shared" si="89"/>
        <v>2956500</v>
      </c>
      <c r="BK79" s="221">
        <f t="shared" si="90"/>
        <v>4581000</v>
      </c>
      <c r="BL79" s="221">
        <f t="shared" si="91"/>
        <v>4590000</v>
      </c>
      <c r="BM79" s="221">
        <f t="shared" si="92"/>
        <v>4590000</v>
      </c>
      <c r="BN79" s="220"/>
    </row>
    <row r="80" spans="1:66" s="88" customFormat="1" ht="15.75" outlineLevel="1" x14ac:dyDescent="0.25">
      <c r="A80" s="130" t="s">
        <v>112</v>
      </c>
      <c r="B80" s="90">
        <v>3</v>
      </c>
      <c r="C80" s="167">
        <f t="shared" si="95"/>
        <v>0</v>
      </c>
      <c r="D80" s="91">
        <f t="shared" si="94"/>
        <v>0</v>
      </c>
      <c r="E80" s="91">
        <f t="shared" si="94"/>
        <v>0</v>
      </c>
      <c r="F80" s="91">
        <f t="shared" si="94"/>
        <v>0</v>
      </c>
      <c r="G80" s="91">
        <f t="shared" si="94"/>
        <v>292500</v>
      </c>
      <c r="H80" s="91">
        <f t="shared" si="94"/>
        <v>301500</v>
      </c>
      <c r="I80" s="91">
        <f t="shared" si="94"/>
        <v>310500</v>
      </c>
      <c r="J80" s="91">
        <f t="shared" si="94"/>
        <v>319500</v>
      </c>
      <c r="K80" s="91">
        <f t="shared" si="94"/>
        <v>328500</v>
      </c>
      <c r="L80" s="91">
        <f t="shared" si="94"/>
        <v>337500</v>
      </c>
      <c r="M80" s="168">
        <f t="shared" si="94"/>
        <v>346500</v>
      </c>
      <c r="N80" s="167">
        <f t="shared" si="94"/>
        <v>355500</v>
      </c>
      <c r="O80" s="91">
        <f t="shared" si="94"/>
        <v>364500</v>
      </c>
      <c r="P80" s="91">
        <f t="shared" si="94"/>
        <v>373500</v>
      </c>
      <c r="Q80" s="91">
        <f t="shared" si="94"/>
        <v>382500</v>
      </c>
      <c r="R80" s="91">
        <f t="shared" si="94"/>
        <v>382500</v>
      </c>
      <c r="S80" s="91">
        <f t="shared" si="94"/>
        <v>382500</v>
      </c>
      <c r="T80" s="91">
        <f t="shared" si="94"/>
        <v>382500</v>
      </c>
      <c r="U80" s="91">
        <f t="shared" si="94"/>
        <v>382500</v>
      </c>
      <c r="V80" s="91">
        <f t="shared" si="94"/>
        <v>382500</v>
      </c>
      <c r="W80" s="91">
        <f t="shared" si="94"/>
        <v>382500</v>
      </c>
      <c r="X80" s="91">
        <f t="shared" si="94"/>
        <v>382500</v>
      </c>
      <c r="Y80" s="168">
        <f t="shared" si="94"/>
        <v>382500</v>
      </c>
      <c r="Z80" s="167">
        <f t="shared" si="94"/>
        <v>382500</v>
      </c>
      <c r="AA80" s="91">
        <f t="shared" si="94"/>
        <v>382500</v>
      </c>
      <c r="AB80" s="91">
        <f t="shared" si="94"/>
        <v>382500</v>
      </c>
      <c r="AC80" s="91">
        <f t="shared" si="94"/>
        <v>382500</v>
      </c>
      <c r="AD80" s="91">
        <f t="shared" si="94"/>
        <v>382500</v>
      </c>
      <c r="AE80" s="91">
        <f t="shared" si="94"/>
        <v>382500</v>
      </c>
      <c r="AF80" s="91">
        <f t="shared" si="94"/>
        <v>382500</v>
      </c>
      <c r="AG80" s="91">
        <f t="shared" si="94"/>
        <v>382500</v>
      </c>
      <c r="AH80" s="91">
        <f t="shared" si="94"/>
        <v>382500</v>
      </c>
      <c r="AI80" s="91">
        <f t="shared" si="94"/>
        <v>382500</v>
      </c>
      <c r="AJ80" s="91">
        <f t="shared" si="94"/>
        <v>382500</v>
      </c>
      <c r="AK80" s="168">
        <f t="shared" si="94"/>
        <v>382500</v>
      </c>
      <c r="AL80" s="167">
        <f t="shared" si="94"/>
        <v>382500</v>
      </c>
      <c r="AM80" s="91">
        <f t="shared" si="94"/>
        <v>382500</v>
      </c>
      <c r="AN80" s="91">
        <f t="shared" si="94"/>
        <v>382500</v>
      </c>
      <c r="AO80" s="91">
        <f t="shared" si="94"/>
        <v>382500</v>
      </c>
      <c r="AP80" s="91">
        <f t="shared" si="94"/>
        <v>382500</v>
      </c>
      <c r="AQ80" s="91">
        <f t="shared" si="94"/>
        <v>382500</v>
      </c>
      <c r="AR80" s="91">
        <f t="shared" si="94"/>
        <v>382500</v>
      </c>
      <c r="AS80" s="91">
        <f t="shared" si="94"/>
        <v>382500</v>
      </c>
      <c r="AT80" s="91">
        <f t="shared" si="94"/>
        <v>382500</v>
      </c>
      <c r="AU80" s="91">
        <f t="shared" si="94"/>
        <v>382500</v>
      </c>
      <c r="AV80" s="91">
        <f t="shared" si="94"/>
        <v>382500</v>
      </c>
      <c r="AW80" s="168">
        <f t="shared" si="94"/>
        <v>382500</v>
      </c>
      <c r="AX80" s="167">
        <f t="shared" si="94"/>
        <v>382500</v>
      </c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204"/>
      <c r="BJ80" s="221">
        <f t="shared" si="89"/>
        <v>2236500</v>
      </c>
      <c r="BK80" s="221">
        <f t="shared" si="90"/>
        <v>4536000</v>
      </c>
      <c r="BL80" s="221">
        <f t="shared" si="91"/>
        <v>4590000</v>
      </c>
      <c r="BM80" s="221">
        <f t="shared" si="92"/>
        <v>4590000</v>
      </c>
      <c r="BN80" s="220"/>
    </row>
    <row r="81" spans="1:66" s="88" customFormat="1" ht="15.75" outlineLevel="1" x14ac:dyDescent="0.25">
      <c r="A81" s="130" t="s">
        <v>112</v>
      </c>
      <c r="B81" s="90">
        <v>4</v>
      </c>
      <c r="C81" s="167">
        <f t="shared" si="95"/>
        <v>0</v>
      </c>
      <c r="D81" s="91">
        <f t="shared" si="94"/>
        <v>0</v>
      </c>
      <c r="E81" s="91">
        <f t="shared" si="94"/>
        <v>0</v>
      </c>
      <c r="F81" s="91">
        <f t="shared" si="94"/>
        <v>0</v>
      </c>
      <c r="G81" s="91">
        <f t="shared" si="94"/>
        <v>0</v>
      </c>
      <c r="H81" s="91">
        <f t="shared" si="94"/>
        <v>0</v>
      </c>
      <c r="I81" s="91">
        <f t="shared" si="94"/>
        <v>292500</v>
      </c>
      <c r="J81" s="91">
        <f t="shared" si="94"/>
        <v>301500</v>
      </c>
      <c r="K81" s="91">
        <f t="shared" si="94"/>
        <v>310500</v>
      </c>
      <c r="L81" s="91">
        <f t="shared" si="94"/>
        <v>319500</v>
      </c>
      <c r="M81" s="168">
        <f t="shared" si="94"/>
        <v>328500</v>
      </c>
      <c r="N81" s="167">
        <f t="shared" si="94"/>
        <v>337500</v>
      </c>
      <c r="O81" s="91">
        <f t="shared" si="94"/>
        <v>346500</v>
      </c>
      <c r="P81" s="91">
        <f t="shared" si="94"/>
        <v>355500</v>
      </c>
      <c r="Q81" s="91">
        <f t="shared" si="94"/>
        <v>364500</v>
      </c>
      <c r="R81" s="91">
        <f t="shared" si="94"/>
        <v>373500</v>
      </c>
      <c r="S81" s="91">
        <f t="shared" si="94"/>
        <v>382500</v>
      </c>
      <c r="T81" s="91">
        <f t="shared" si="94"/>
        <v>382500</v>
      </c>
      <c r="U81" s="91">
        <f t="shared" si="94"/>
        <v>382500</v>
      </c>
      <c r="V81" s="91">
        <f t="shared" si="94"/>
        <v>382500</v>
      </c>
      <c r="W81" s="91">
        <f t="shared" si="94"/>
        <v>382500</v>
      </c>
      <c r="X81" s="91">
        <f t="shared" si="94"/>
        <v>382500</v>
      </c>
      <c r="Y81" s="168">
        <f t="shared" si="94"/>
        <v>382500</v>
      </c>
      <c r="Z81" s="167">
        <f t="shared" si="94"/>
        <v>382500</v>
      </c>
      <c r="AA81" s="91">
        <f t="shared" si="94"/>
        <v>382500</v>
      </c>
      <c r="AB81" s="91">
        <f t="shared" si="94"/>
        <v>382500</v>
      </c>
      <c r="AC81" s="91">
        <f t="shared" si="94"/>
        <v>382500</v>
      </c>
      <c r="AD81" s="91">
        <f t="shared" si="94"/>
        <v>382500</v>
      </c>
      <c r="AE81" s="91">
        <f t="shared" si="94"/>
        <v>382500</v>
      </c>
      <c r="AF81" s="91">
        <f t="shared" si="94"/>
        <v>382500</v>
      </c>
      <c r="AG81" s="91">
        <f t="shared" si="94"/>
        <v>382500</v>
      </c>
      <c r="AH81" s="91">
        <f t="shared" si="94"/>
        <v>382500</v>
      </c>
      <c r="AI81" s="91">
        <f t="shared" si="94"/>
        <v>382500</v>
      </c>
      <c r="AJ81" s="91">
        <f t="shared" si="94"/>
        <v>382500</v>
      </c>
      <c r="AK81" s="168">
        <f t="shared" si="94"/>
        <v>382500</v>
      </c>
      <c r="AL81" s="167">
        <f t="shared" si="94"/>
        <v>382500</v>
      </c>
      <c r="AM81" s="91">
        <f t="shared" si="94"/>
        <v>382500</v>
      </c>
      <c r="AN81" s="91">
        <f t="shared" si="94"/>
        <v>382500</v>
      </c>
      <c r="AO81" s="91">
        <f t="shared" si="94"/>
        <v>382500</v>
      </c>
      <c r="AP81" s="91">
        <f t="shared" si="94"/>
        <v>382500</v>
      </c>
      <c r="AQ81" s="91">
        <f t="shared" si="94"/>
        <v>382500</v>
      </c>
      <c r="AR81" s="91">
        <f t="shared" si="94"/>
        <v>382500</v>
      </c>
      <c r="AS81" s="91">
        <f t="shared" si="94"/>
        <v>382500</v>
      </c>
      <c r="AT81" s="91">
        <f t="shared" si="94"/>
        <v>382500</v>
      </c>
      <c r="AU81" s="91">
        <f t="shared" si="94"/>
        <v>382500</v>
      </c>
      <c r="AV81" s="91">
        <f t="shared" si="94"/>
        <v>382500</v>
      </c>
      <c r="AW81" s="168">
        <f t="shared" si="94"/>
        <v>382500</v>
      </c>
      <c r="AX81" s="167">
        <f t="shared" si="94"/>
        <v>382500</v>
      </c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204"/>
      <c r="BJ81" s="221">
        <f t="shared" si="89"/>
        <v>1552500</v>
      </c>
      <c r="BK81" s="221">
        <f t="shared" si="90"/>
        <v>4455000</v>
      </c>
      <c r="BL81" s="221">
        <f t="shared" si="91"/>
        <v>4590000</v>
      </c>
      <c r="BM81" s="221">
        <f t="shared" si="92"/>
        <v>4590000</v>
      </c>
      <c r="BN81" s="220"/>
    </row>
    <row r="82" spans="1:66" s="88" customFormat="1" ht="15.75" outlineLevel="1" x14ac:dyDescent="0.25">
      <c r="A82" s="130" t="s">
        <v>112</v>
      </c>
      <c r="B82" s="90">
        <v>5</v>
      </c>
      <c r="C82" s="167">
        <f t="shared" si="95"/>
        <v>0</v>
      </c>
      <c r="D82" s="91">
        <f t="shared" si="94"/>
        <v>0</v>
      </c>
      <c r="E82" s="91">
        <f t="shared" si="94"/>
        <v>0</v>
      </c>
      <c r="F82" s="91">
        <f t="shared" si="94"/>
        <v>0</v>
      </c>
      <c r="G82" s="91">
        <f t="shared" si="94"/>
        <v>0</v>
      </c>
      <c r="H82" s="91">
        <f t="shared" si="94"/>
        <v>0</v>
      </c>
      <c r="I82" s="91">
        <f t="shared" si="94"/>
        <v>0</v>
      </c>
      <c r="J82" s="91">
        <f t="shared" si="94"/>
        <v>0</v>
      </c>
      <c r="K82" s="91">
        <f t="shared" si="94"/>
        <v>292500</v>
      </c>
      <c r="L82" s="91">
        <f t="shared" si="94"/>
        <v>301500</v>
      </c>
      <c r="M82" s="168">
        <f t="shared" si="94"/>
        <v>310500</v>
      </c>
      <c r="N82" s="167">
        <f t="shared" si="94"/>
        <v>319500</v>
      </c>
      <c r="O82" s="91">
        <f t="shared" si="94"/>
        <v>328500</v>
      </c>
      <c r="P82" s="91">
        <f t="shared" si="94"/>
        <v>337500</v>
      </c>
      <c r="Q82" s="91">
        <f t="shared" si="94"/>
        <v>346500</v>
      </c>
      <c r="R82" s="91">
        <f t="shared" si="94"/>
        <v>355500</v>
      </c>
      <c r="S82" s="91">
        <f t="shared" si="94"/>
        <v>364500</v>
      </c>
      <c r="T82" s="91">
        <f t="shared" si="94"/>
        <v>373500</v>
      </c>
      <c r="U82" s="91">
        <f t="shared" si="94"/>
        <v>382500</v>
      </c>
      <c r="V82" s="91">
        <f t="shared" si="94"/>
        <v>382500</v>
      </c>
      <c r="W82" s="91">
        <f t="shared" si="94"/>
        <v>382500</v>
      </c>
      <c r="X82" s="91">
        <f t="shared" si="94"/>
        <v>382500</v>
      </c>
      <c r="Y82" s="168">
        <f t="shared" si="94"/>
        <v>382500</v>
      </c>
      <c r="Z82" s="167">
        <f t="shared" si="94"/>
        <v>382500</v>
      </c>
      <c r="AA82" s="91">
        <f t="shared" si="94"/>
        <v>382500</v>
      </c>
      <c r="AB82" s="91">
        <f t="shared" si="94"/>
        <v>382500</v>
      </c>
      <c r="AC82" s="91">
        <f t="shared" si="94"/>
        <v>382500</v>
      </c>
      <c r="AD82" s="91">
        <f t="shared" si="94"/>
        <v>382500</v>
      </c>
      <c r="AE82" s="91">
        <f t="shared" si="94"/>
        <v>382500</v>
      </c>
      <c r="AF82" s="91">
        <f t="shared" si="94"/>
        <v>382500</v>
      </c>
      <c r="AG82" s="91">
        <f t="shared" si="94"/>
        <v>382500</v>
      </c>
      <c r="AH82" s="91">
        <f t="shared" si="94"/>
        <v>382500</v>
      </c>
      <c r="AI82" s="91">
        <f t="shared" si="94"/>
        <v>382500</v>
      </c>
      <c r="AJ82" s="91">
        <f t="shared" si="94"/>
        <v>382500</v>
      </c>
      <c r="AK82" s="168">
        <f t="shared" si="94"/>
        <v>382500</v>
      </c>
      <c r="AL82" s="167">
        <f t="shared" si="94"/>
        <v>382500</v>
      </c>
      <c r="AM82" s="91">
        <f t="shared" si="94"/>
        <v>382500</v>
      </c>
      <c r="AN82" s="91">
        <f t="shared" si="94"/>
        <v>382500</v>
      </c>
      <c r="AO82" s="91">
        <f t="shared" si="94"/>
        <v>382500</v>
      </c>
      <c r="AP82" s="91">
        <f t="shared" si="94"/>
        <v>382500</v>
      </c>
      <c r="AQ82" s="91">
        <f t="shared" si="94"/>
        <v>382500</v>
      </c>
      <c r="AR82" s="91">
        <f t="shared" si="94"/>
        <v>382500</v>
      </c>
      <c r="AS82" s="91">
        <f t="shared" si="94"/>
        <v>382500</v>
      </c>
      <c r="AT82" s="91">
        <f t="shared" si="94"/>
        <v>382500</v>
      </c>
      <c r="AU82" s="91">
        <f t="shared" si="94"/>
        <v>382500</v>
      </c>
      <c r="AV82" s="91">
        <f t="shared" si="94"/>
        <v>382500</v>
      </c>
      <c r="AW82" s="168">
        <f t="shared" si="94"/>
        <v>382500</v>
      </c>
      <c r="AX82" s="167">
        <f t="shared" si="94"/>
        <v>382500</v>
      </c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204"/>
      <c r="BJ82" s="221">
        <f t="shared" si="89"/>
        <v>904500</v>
      </c>
      <c r="BK82" s="221">
        <f t="shared" si="90"/>
        <v>4338000</v>
      </c>
      <c r="BL82" s="221">
        <f t="shared" si="91"/>
        <v>4590000</v>
      </c>
      <c r="BM82" s="221">
        <f t="shared" si="92"/>
        <v>4590000</v>
      </c>
      <c r="BN82" s="220"/>
    </row>
    <row r="83" spans="1:66" s="88" customFormat="1" ht="15.75" outlineLevel="1" x14ac:dyDescent="0.25">
      <c r="A83" s="130" t="s">
        <v>112</v>
      </c>
      <c r="B83" s="90">
        <v>6</v>
      </c>
      <c r="C83" s="167">
        <f t="shared" si="95"/>
        <v>0</v>
      </c>
      <c r="D83" s="91">
        <f t="shared" si="94"/>
        <v>0</v>
      </c>
      <c r="E83" s="91">
        <f t="shared" si="94"/>
        <v>0</v>
      </c>
      <c r="F83" s="91">
        <f t="shared" si="94"/>
        <v>0</v>
      </c>
      <c r="G83" s="91">
        <f t="shared" si="94"/>
        <v>0</v>
      </c>
      <c r="H83" s="91">
        <f t="shared" si="94"/>
        <v>0</v>
      </c>
      <c r="I83" s="91">
        <f t="shared" si="94"/>
        <v>0</v>
      </c>
      <c r="J83" s="91">
        <f t="shared" si="94"/>
        <v>0</v>
      </c>
      <c r="K83" s="91">
        <f t="shared" si="94"/>
        <v>0</v>
      </c>
      <c r="L83" s="91">
        <f t="shared" si="94"/>
        <v>0</v>
      </c>
      <c r="M83" s="168">
        <f t="shared" si="94"/>
        <v>292500</v>
      </c>
      <c r="N83" s="167">
        <f t="shared" si="94"/>
        <v>301500</v>
      </c>
      <c r="O83" s="91">
        <f t="shared" si="94"/>
        <v>310500</v>
      </c>
      <c r="P83" s="91">
        <f t="shared" si="94"/>
        <v>319500</v>
      </c>
      <c r="Q83" s="91">
        <f t="shared" si="94"/>
        <v>328500</v>
      </c>
      <c r="R83" s="91">
        <f t="shared" si="94"/>
        <v>337500</v>
      </c>
      <c r="S83" s="91">
        <f t="shared" si="94"/>
        <v>346500</v>
      </c>
      <c r="T83" s="91">
        <f t="shared" si="94"/>
        <v>355500</v>
      </c>
      <c r="U83" s="91">
        <f t="shared" si="94"/>
        <v>364500</v>
      </c>
      <c r="V83" s="91">
        <f t="shared" si="94"/>
        <v>373500</v>
      </c>
      <c r="W83" s="91">
        <f t="shared" si="94"/>
        <v>382500</v>
      </c>
      <c r="X83" s="91">
        <f t="shared" si="94"/>
        <v>382500</v>
      </c>
      <c r="Y83" s="168">
        <f t="shared" si="94"/>
        <v>382500</v>
      </c>
      <c r="Z83" s="167">
        <f t="shared" si="94"/>
        <v>382500</v>
      </c>
      <c r="AA83" s="91">
        <f t="shared" si="94"/>
        <v>382500</v>
      </c>
      <c r="AB83" s="91">
        <f t="shared" si="94"/>
        <v>382500</v>
      </c>
      <c r="AC83" s="91">
        <f t="shared" si="94"/>
        <v>382500</v>
      </c>
      <c r="AD83" s="91">
        <f t="shared" si="94"/>
        <v>382500</v>
      </c>
      <c r="AE83" s="91">
        <f t="shared" si="94"/>
        <v>382500</v>
      </c>
      <c r="AF83" s="91">
        <f t="shared" si="94"/>
        <v>382500</v>
      </c>
      <c r="AG83" s="91">
        <f t="shared" si="94"/>
        <v>382500</v>
      </c>
      <c r="AH83" s="91">
        <f t="shared" si="94"/>
        <v>382500</v>
      </c>
      <c r="AI83" s="91">
        <f t="shared" si="94"/>
        <v>382500</v>
      </c>
      <c r="AJ83" s="91">
        <f t="shared" si="94"/>
        <v>382500</v>
      </c>
      <c r="AK83" s="168">
        <f t="shared" si="94"/>
        <v>382500</v>
      </c>
      <c r="AL83" s="167">
        <f t="shared" si="94"/>
        <v>382500</v>
      </c>
      <c r="AM83" s="91">
        <f t="shared" ref="D83:AX89" si="96">AM64*AM$56</f>
        <v>382500</v>
      </c>
      <c r="AN83" s="91">
        <f t="shared" si="96"/>
        <v>382500</v>
      </c>
      <c r="AO83" s="91">
        <f t="shared" si="96"/>
        <v>382500</v>
      </c>
      <c r="AP83" s="91">
        <f t="shared" si="96"/>
        <v>382500</v>
      </c>
      <c r="AQ83" s="91">
        <f t="shared" si="96"/>
        <v>382500</v>
      </c>
      <c r="AR83" s="91">
        <f t="shared" si="96"/>
        <v>382500</v>
      </c>
      <c r="AS83" s="91">
        <f t="shared" si="96"/>
        <v>382500</v>
      </c>
      <c r="AT83" s="91">
        <f t="shared" si="96"/>
        <v>382500</v>
      </c>
      <c r="AU83" s="91">
        <f t="shared" si="96"/>
        <v>382500</v>
      </c>
      <c r="AV83" s="91">
        <f t="shared" si="96"/>
        <v>382500</v>
      </c>
      <c r="AW83" s="168">
        <f t="shared" si="96"/>
        <v>382500</v>
      </c>
      <c r="AX83" s="167">
        <f t="shared" si="96"/>
        <v>382500</v>
      </c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204"/>
      <c r="BJ83" s="221">
        <f t="shared" si="89"/>
        <v>292500</v>
      </c>
      <c r="BK83" s="221">
        <f t="shared" si="90"/>
        <v>4185000</v>
      </c>
      <c r="BL83" s="221">
        <f t="shared" si="91"/>
        <v>4590000</v>
      </c>
      <c r="BM83" s="221">
        <f t="shared" si="92"/>
        <v>4590000</v>
      </c>
      <c r="BN83" s="220"/>
    </row>
    <row r="84" spans="1:66" s="88" customFormat="1" ht="15.75" outlineLevel="1" x14ac:dyDescent="0.25">
      <c r="A84" s="130" t="s">
        <v>112</v>
      </c>
      <c r="B84" s="90">
        <v>7</v>
      </c>
      <c r="C84" s="167">
        <f t="shared" si="95"/>
        <v>0</v>
      </c>
      <c r="D84" s="91">
        <f t="shared" si="96"/>
        <v>0</v>
      </c>
      <c r="E84" s="91">
        <f t="shared" si="96"/>
        <v>0</v>
      </c>
      <c r="F84" s="91">
        <f t="shared" si="96"/>
        <v>0</v>
      </c>
      <c r="G84" s="91">
        <f t="shared" si="96"/>
        <v>0</v>
      </c>
      <c r="H84" s="91">
        <f t="shared" si="96"/>
        <v>0</v>
      </c>
      <c r="I84" s="91">
        <f t="shared" si="96"/>
        <v>0</v>
      </c>
      <c r="J84" s="91">
        <f t="shared" si="96"/>
        <v>0</v>
      </c>
      <c r="K84" s="91">
        <f t="shared" si="96"/>
        <v>0</v>
      </c>
      <c r="L84" s="91">
        <f t="shared" si="96"/>
        <v>0</v>
      </c>
      <c r="M84" s="168">
        <f t="shared" si="96"/>
        <v>0</v>
      </c>
      <c r="N84" s="167">
        <f t="shared" si="96"/>
        <v>0</v>
      </c>
      <c r="O84" s="91">
        <f t="shared" si="96"/>
        <v>292500</v>
      </c>
      <c r="P84" s="91">
        <f t="shared" si="96"/>
        <v>301500</v>
      </c>
      <c r="Q84" s="91">
        <f t="shared" si="96"/>
        <v>310500</v>
      </c>
      <c r="R84" s="91">
        <f t="shared" si="96"/>
        <v>319500</v>
      </c>
      <c r="S84" s="91">
        <f t="shared" si="96"/>
        <v>328500</v>
      </c>
      <c r="T84" s="91">
        <f t="shared" si="96"/>
        <v>337500</v>
      </c>
      <c r="U84" s="91">
        <f t="shared" si="96"/>
        <v>346500</v>
      </c>
      <c r="V84" s="91">
        <f t="shared" si="96"/>
        <v>355500</v>
      </c>
      <c r="W84" s="91">
        <f t="shared" si="96"/>
        <v>364500</v>
      </c>
      <c r="X84" s="91">
        <f t="shared" si="96"/>
        <v>373500</v>
      </c>
      <c r="Y84" s="168">
        <f t="shared" si="96"/>
        <v>382500</v>
      </c>
      <c r="Z84" s="167">
        <f t="shared" si="96"/>
        <v>382500</v>
      </c>
      <c r="AA84" s="91">
        <f t="shared" si="96"/>
        <v>382500</v>
      </c>
      <c r="AB84" s="91">
        <f t="shared" si="96"/>
        <v>382500</v>
      </c>
      <c r="AC84" s="91">
        <f t="shared" si="96"/>
        <v>382500</v>
      </c>
      <c r="AD84" s="91">
        <f t="shared" si="96"/>
        <v>382500</v>
      </c>
      <c r="AE84" s="91">
        <f t="shared" si="96"/>
        <v>382500</v>
      </c>
      <c r="AF84" s="91">
        <f t="shared" si="96"/>
        <v>382500</v>
      </c>
      <c r="AG84" s="91">
        <f t="shared" si="96"/>
        <v>382500</v>
      </c>
      <c r="AH84" s="91">
        <f t="shared" si="96"/>
        <v>382500</v>
      </c>
      <c r="AI84" s="91">
        <f t="shared" si="96"/>
        <v>382500</v>
      </c>
      <c r="AJ84" s="91">
        <f t="shared" si="96"/>
        <v>382500</v>
      </c>
      <c r="AK84" s="168">
        <f t="shared" si="96"/>
        <v>382500</v>
      </c>
      <c r="AL84" s="167">
        <f t="shared" si="96"/>
        <v>382500</v>
      </c>
      <c r="AM84" s="91">
        <f t="shared" si="96"/>
        <v>382500</v>
      </c>
      <c r="AN84" s="91">
        <f t="shared" si="96"/>
        <v>382500</v>
      </c>
      <c r="AO84" s="91">
        <f t="shared" si="96"/>
        <v>382500</v>
      </c>
      <c r="AP84" s="91">
        <f t="shared" si="96"/>
        <v>382500</v>
      </c>
      <c r="AQ84" s="91">
        <f t="shared" si="96"/>
        <v>382500</v>
      </c>
      <c r="AR84" s="91">
        <f t="shared" si="96"/>
        <v>382500</v>
      </c>
      <c r="AS84" s="91">
        <f t="shared" si="96"/>
        <v>382500</v>
      </c>
      <c r="AT84" s="91">
        <f t="shared" si="96"/>
        <v>382500</v>
      </c>
      <c r="AU84" s="91">
        <f t="shared" si="96"/>
        <v>382500</v>
      </c>
      <c r="AV84" s="91">
        <f t="shared" si="96"/>
        <v>382500</v>
      </c>
      <c r="AW84" s="168">
        <f t="shared" si="96"/>
        <v>382500</v>
      </c>
      <c r="AX84" s="167">
        <f t="shared" si="96"/>
        <v>382500</v>
      </c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204"/>
      <c r="BJ84" s="221">
        <f t="shared" si="89"/>
        <v>0</v>
      </c>
      <c r="BK84" s="221">
        <f t="shared" si="90"/>
        <v>3712500</v>
      </c>
      <c r="BL84" s="221">
        <f t="shared" si="91"/>
        <v>4590000</v>
      </c>
      <c r="BM84" s="221">
        <f t="shared" si="92"/>
        <v>4590000</v>
      </c>
      <c r="BN84" s="220"/>
    </row>
    <row r="85" spans="1:66" s="88" customFormat="1" ht="15.75" outlineLevel="1" x14ac:dyDescent="0.25">
      <c r="A85" s="130" t="s">
        <v>112</v>
      </c>
      <c r="B85" s="90">
        <v>8</v>
      </c>
      <c r="C85" s="167">
        <f t="shared" si="95"/>
        <v>0</v>
      </c>
      <c r="D85" s="91">
        <f t="shared" si="96"/>
        <v>0</v>
      </c>
      <c r="E85" s="91">
        <f t="shared" si="96"/>
        <v>0</v>
      </c>
      <c r="F85" s="91">
        <f t="shared" si="96"/>
        <v>0</v>
      </c>
      <c r="G85" s="91">
        <f t="shared" si="96"/>
        <v>0</v>
      </c>
      <c r="H85" s="91">
        <f t="shared" si="96"/>
        <v>0</v>
      </c>
      <c r="I85" s="91">
        <f t="shared" si="96"/>
        <v>0</v>
      </c>
      <c r="J85" s="91">
        <f t="shared" si="96"/>
        <v>0</v>
      </c>
      <c r="K85" s="91">
        <f t="shared" si="96"/>
        <v>0</v>
      </c>
      <c r="L85" s="91">
        <f t="shared" si="96"/>
        <v>0</v>
      </c>
      <c r="M85" s="168">
        <f t="shared" si="96"/>
        <v>0</v>
      </c>
      <c r="N85" s="167">
        <f t="shared" si="96"/>
        <v>0</v>
      </c>
      <c r="O85" s="91">
        <f t="shared" si="96"/>
        <v>0</v>
      </c>
      <c r="P85" s="91">
        <f t="shared" si="96"/>
        <v>0</v>
      </c>
      <c r="Q85" s="91">
        <f t="shared" si="96"/>
        <v>292500</v>
      </c>
      <c r="R85" s="91">
        <f t="shared" si="96"/>
        <v>301500</v>
      </c>
      <c r="S85" s="91">
        <f t="shared" si="96"/>
        <v>310500</v>
      </c>
      <c r="T85" s="91">
        <f t="shared" si="96"/>
        <v>319500</v>
      </c>
      <c r="U85" s="91">
        <f t="shared" si="96"/>
        <v>328500</v>
      </c>
      <c r="V85" s="91">
        <f t="shared" si="96"/>
        <v>337500</v>
      </c>
      <c r="W85" s="91">
        <f t="shared" si="96"/>
        <v>346500</v>
      </c>
      <c r="X85" s="91">
        <f t="shared" si="96"/>
        <v>355500</v>
      </c>
      <c r="Y85" s="168">
        <f t="shared" si="96"/>
        <v>364500</v>
      </c>
      <c r="Z85" s="167">
        <f t="shared" si="96"/>
        <v>373500</v>
      </c>
      <c r="AA85" s="91">
        <f t="shared" si="96"/>
        <v>382500</v>
      </c>
      <c r="AB85" s="91">
        <f t="shared" si="96"/>
        <v>382500</v>
      </c>
      <c r="AC85" s="91">
        <f t="shared" si="96"/>
        <v>382500</v>
      </c>
      <c r="AD85" s="91">
        <f t="shared" si="96"/>
        <v>382500</v>
      </c>
      <c r="AE85" s="91">
        <f t="shared" si="96"/>
        <v>382500</v>
      </c>
      <c r="AF85" s="91">
        <f t="shared" si="96"/>
        <v>382500</v>
      </c>
      <c r="AG85" s="91">
        <f t="shared" si="96"/>
        <v>382500</v>
      </c>
      <c r="AH85" s="91">
        <f t="shared" si="96"/>
        <v>382500</v>
      </c>
      <c r="AI85" s="91">
        <f t="shared" si="96"/>
        <v>382500</v>
      </c>
      <c r="AJ85" s="91">
        <f t="shared" si="96"/>
        <v>382500</v>
      </c>
      <c r="AK85" s="168">
        <f t="shared" si="96"/>
        <v>382500</v>
      </c>
      <c r="AL85" s="167">
        <f t="shared" si="96"/>
        <v>382500</v>
      </c>
      <c r="AM85" s="91">
        <f t="shared" si="96"/>
        <v>382500</v>
      </c>
      <c r="AN85" s="91">
        <f t="shared" si="96"/>
        <v>382500</v>
      </c>
      <c r="AO85" s="91">
        <f t="shared" si="96"/>
        <v>382500</v>
      </c>
      <c r="AP85" s="91">
        <f t="shared" si="96"/>
        <v>382500</v>
      </c>
      <c r="AQ85" s="91">
        <f t="shared" si="96"/>
        <v>382500</v>
      </c>
      <c r="AR85" s="91">
        <f t="shared" si="96"/>
        <v>382500</v>
      </c>
      <c r="AS85" s="91">
        <f t="shared" si="96"/>
        <v>382500</v>
      </c>
      <c r="AT85" s="91">
        <f t="shared" si="96"/>
        <v>382500</v>
      </c>
      <c r="AU85" s="91">
        <f t="shared" si="96"/>
        <v>382500</v>
      </c>
      <c r="AV85" s="91">
        <f t="shared" si="96"/>
        <v>382500</v>
      </c>
      <c r="AW85" s="168">
        <f t="shared" si="96"/>
        <v>382500</v>
      </c>
      <c r="AX85" s="167">
        <f t="shared" si="96"/>
        <v>382500</v>
      </c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204"/>
      <c r="BJ85" s="221">
        <f t="shared" si="89"/>
        <v>0</v>
      </c>
      <c r="BK85" s="221">
        <f t="shared" si="90"/>
        <v>2956500</v>
      </c>
      <c r="BL85" s="221">
        <f t="shared" si="91"/>
        <v>4581000</v>
      </c>
      <c r="BM85" s="221">
        <f t="shared" si="92"/>
        <v>4590000</v>
      </c>
      <c r="BN85" s="220"/>
    </row>
    <row r="86" spans="1:66" s="88" customFormat="1" ht="15.75" outlineLevel="1" x14ac:dyDescent="0.25">
      <c r="A86" s="130" t="s">
        <v>112</v>
      </c>
      <c r="B86" s="90">
        <v>9</v>
      </c>
      <c r="C86" s="167">
        <f t="shared" si="95"/>
        <v>0</v>
      </c>
      <c r="D86" s="91">
        <f t="shared" si="96"/>
        <v>0</v>
      </c>
      <c r="E86" s="91">
        <f t="shared" si="96"/>
        <v>0</v>
      </c>
      <c r="F86" s="91">
        <f t="shared" si="96"/>
        <v>0</v>
      </c>
      <c r="G86" s="91">
        <f t="shared" si="96"/>
        <v>0</v>
      </c>
      <c r="H86" s="91">
        <f t="shared" si="96"/>
        <v>0</v>
      </c>
      <c r="I86" s="91">
        <f t="shared" si="96"/>
        <v>0</v>
      </c>
      <c r="J86" s="91">
        <f t="shared" si="96"/>
        <v>0</v>
      </c>
      <c r="K86" s="91">
        <f t="shared" si="96"/>
        <v>0</v>
      </c>
      <c r="L86" s="91">
        <f t="shared" si="96"/>
        <v>0</v>
      </c>
      <c r="M86" s="168">
        <f t="shared" si="96"/>
        <v>0</v>
      </c>
      <c r="N86" s="167">
        <f t="shared" si="96"/>
        <v>0</v>
      </c>
      <c r="O86" s="91">
        <f t="shared" si="96"/>
        <v>0</v>
      </c>
      <c r="P86" s="91">
        <f t="shared" si="96"/>
        <v>0</v>
      </c>
      <c r="Q86" s="91">
        <f t="shared" si="96"/>
        <v>0</v>
      </c>
      <c r="R86" s="91">
        <f t="shared" si="96"/>
        <v>0</v>
      </c>
      <c r="S86" s="91">
        <f t="shared" si="96"/>
        <v>292500</v>
      </c>
      <c r="T86" s="91">
        <f t="shared" si="96"/>
        <v>301500</v>
      </c>
      <c r="U86" s="91">
        <f t="shared" si="96"/>
        <v>310500</v>
      </c>
      <c r="V86" s="91">
        <f t="shared" si="96"/>
        <v>319500</v>
      </c>
      <c r="W86" s="91">
        <f t="shared" si="96"/>
        <v>328500</v>
      </c>
      <c r="X86" s="91">
        <f t="shared" si="96"/>
        <v>337500</v>
      </c>
      <c r="Y86" s="168">
        <f t="shared" si="96"/>
        <v>346500</v>
      </c>
      <c r="Z86" s="167">
        <f t="shared" si="96"/>
        <v>355500</v>
      </c>
      <c r="AA86" s="91">
        <f t="shared" si="96"/>
        <v>364500</v>
      </c>
      <c r="AB86" s="91">
        <f t="shared" si="96"/>
        <v>373500</v>
      </c>
      <c r="AC86" s="91">
        <f t="shared" si="96"/>
        <v>382500</v>
      </c>
      <c r="AD86" s="91">
        <f t="shared" si="96"/>
        <v>382500</v>
      </c>
      <c r="AE86" s="91">
        <f t="shared" si="96"/>
        <v>382500</v>
      </c>
      <c r="AF86" s="91">
        <f t="shared" si="96"/>
        <v>382500</v>
      </c>
      <c r="AG86" s="91">
        <f t="shared" si="96"/>
        <v>382500</v>
      </c>
      <c r="AH86" s="91">
        <f t="shared" si="96"/>
        <v>382500</v>
      </c>
      <c r="AI86" s="91">
        <f t="shared" si="96"/>
        <v>382500</v>
      </c>
      <c r="AJ86" s="91">
        <f t="shared" si="96"/>
        <v>382500</v>
      </c>
      <c r="AK86" s="168">
        <f t="shared" si="96"/>
        <v>382500</v>
      </c>
      <c r="AL86" s="167">
        <f t="shared" si="96"/>
        <v>382500</v>
      </c>
      <c r="AM86" s="91">
        <f t="shared" si="96"/>
        <v>382500</v>
      </c>
      <c r="AN86" s="91">
        <f t="shared" si="96"/>
        <v>382500</v>
      </c>
      <c r="AO86" s="91">
        <f t="shared" si="96"/>
        <v>382500</v>
      </c>
      <c r="AP86" s="91">
        <f t="shared" si="96"/>
        <v>382500</v>
      </c>
      <c r="AQ86" s="91">
        <f t="shared" si="96"/>
        <v>382500</v>
      </c>
      <c r="AR86" s="91">
        <f t="shared" si="96"/>
        <v>382500</v>
      </c>
      <c r="AS86" s="91">
        <f t="shared" si="96"/>
        <v>382500</v>
      </c>
      <c r="AT86" s="91">
        <f t="shared" si="96"/>
        <v>382500</v>
      </c>
      <c r="AU86" s="91">
        <f t="shared" si="96"/>
        <v>382500</v>
      </c>
      <c r="AV86" s="91">
        <f t="shared" si="96"/>
        <v>382500</v>
      </c>
      <c r="AW86" s="168">
        <f t="shared" si="96"/>
        <v>382500</v>
      </c>
      <c r="AX86" s="167">
        <f t="shared" si="96"/>
        <v>382500</v>
      </c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204"/>
      <c r="BJ86" s="221">
        <f t="shared" si="89"/>
        <v>0</v>
      </c>
      <c r="BK86" s="221">
        <f t="shared" si="90"/>
        <v>2236500</v>
      </c>
      <c r="BL86" s="221">
        <f t="shared" si="91"/>
        <v>4536000</v>
      </c>
      <c r="BM86" s="221">
        <f t="shared" si="92"/>
        <v>4590000</v>
      </c>
      <c r="BN86" s="220"/>
    </row>
    <row r="87" spans="1:66" s="88" customFormat="1" ht="15.75" outlineLevel="1" x14ac:dyDescent="0.25">
      <c r="A87" s="130" t="s">
        <v>112</v>
      </c>
      <c r="B87" s="90">
        <v>10</v>
      </c>
      <c r="C87" s="167">
        <f t="shared" si="95"/>
        <v>0</v>
      </c>
      <c r="D87" s="91">
        <f t="shared" si="96"/>
        <v>0</v>
      </c>
      <c r="E87" s="91">
        <f t="shared" si="96"/>
        <v>0</v>
      </c>
      <c r="F87" s="91">
        <f t="shared" si="96"/>
        <v>0</v>
      </c>
      <c r="G87" s="91">
        <f t="shared" si="96"/>
        <v>0</v>
      </c>
      <c r="H87" s="91">
        <f t="shared" si="96"/>
        <v>0</v>
      </c>
      <c r="I87" s="91">
        <f t="shared" si="96"/>
        <v>0</v>
      </c>
      <c r="J87" s="91">
        <f t="shared" si="96"/>
        <v>0</v>
      </c>
      <c r="K87" s="91">
        <f t="shared" si="96"/>
        <v>0</v>
      </c>
      <c r="L87" s="91">
        <f t="shared" si="96"/>
        <v>0</v>
      </c>
      <c r="M87" s="168">
        <f t="shared" si="96"/>
        <v>0</v>
      </c>
      <c r="N87" s="167">
        <f t="shared" si="96"/>
        <v>0</v>
      </c>
      <c r="O87" s="91">
        <f t="shared" si="96"/>
        <v>0</v>
      </c>
      <c r="P87" s="91">
        <f t="shared" si="96"/>
        <v>0</v>
      </c>
      <c r="Q87" s="91">
        <f t="shared" si="96"/>
        <v>0</v>
      </c>
      <c r="R87" s="91">
        <f t="shared" si="96"/>
        <v>0</v>
      </c>
      <c r="S87" s="91">
        <f t="shared" si="96"/>
        <v>0</v>
      </c>
      <c r="T87" s="91">
        <f t="shared" si="96"/>
        <v>0</v>
      </c>
      <c r="U87" s="91">
        <f t="shared" si="96"/>
        <v>292500</v>
      </c>
      <c r="V87" s="91">
        <f t="shared" si="96"/>
        <v>301500</v>
      </c>
      <c r="W87" s="91">
        <f t="shared" si="96"/>
        <v>310500</v>
      </c>
      <c r="X87" s="91">
        <f t="shared" si="96"/>
        <v>319500</v>
      </c>
      <c r="Y87" s="168">
        <f t="shared" si="96"/>
        <v>328500</v>
      </c>
      <c r="Z87" s="167">
        <f t="shared" si="96"/>
        <v>337500</v>
      </c>
      <c r="AA87" s="91">
        <f t="shared" si="96"/>
        <v>346500</v>
      </c>
      <c r="AB87" s="91">
        <f t="shared" si="96"/>
        <v>355500</v>
      </c>
      <c r="AC87" s="91">
        <f t="shared" si="96"/>
        <v>364500</v>
      </c>
      <c r="AD87" s="91">
        <f t="shared" si="96"/>
        <v>373500</v>
      </c>
      <c r="AE87" s="91">
        <f t="shared" si="96"/>
        <v>382500</v>
      </c>
      <c r="AF87" s="91">
        <f t="shared" si="96"/>
        <v>382500</v>
      </c>
      <c r="AG87" s="91">
        <f t="shared" si="96"/>
        <v>382500</v>
      </c>
      <c r="AH87" s="91">
        <f t="shared" si="96"/>
        <v>382500</v>
      </c>
      <c r="AI87" s="91">
        <f t="shared" si="96"/>
        <v>382500</v>
      </c>
      <c r="AJ87" s="91">
        <f t="shared" si="96"/>
        <v>382500</v>
      </c>
      <c r="AK87" s="168">
        <f t="shared" si="96"/>
        <v>382500</v>
      </c>
      <c r="AL87" s="167">
        <f t="shared" si="96"/>
        <v>382500</v>
      </c>
      <c r="AM87" s="91">
        <f t="shared" si="96"/>
        <v>382500</v>
      </c>
      <c r="AN87" s="91">
        <f t="shared" si="96"/>
        <v>382500</v>
      </c>
      <c r="AO87" s="91">
        <f t="shared" si="96"/>
        <v>382500</v>
      </c>
      <c r="AP87" s="91">
        <f t="shared" si="96"/>
        <v>382500</v>
      </c>
      <c r="AQ87" s="91">
        <f t="shared" si="96"/>
        <v>382500</v>
      </c>
      <c r="AR87" s="91">
        <f t="shared" si="96"/>
        <v>382500</v>
      </c>
      <c r="AS87" s="91">
        <f t="shared" si="96"/>
        <v>382500</v>
      </c>
      <c r="AT87" s="91">
        <f t="shared" si="96"/>
        <v>382500</v>
      </c>
      <c r="AU87" s="91">
        <f t="shared" si="96"/>
        <v>382500</v>
      </c>
      <c r="AV87" s="91">
        <f t="shared" si="96"/>
        <v>382500</v>
      </c>
      <c r="AW87" s="168">
        <f t="shared" si="96"/>
        <v>382500</v>
      </c>
      <c r="AX87" s="167">
        <f t="shared" si="96"/>
        <v>382500</v>
      </c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204"/>
      <c r="BJ87" s="221">
        <f t="shared" si="89"/>
        <v>0</v>
      </c>
      <c r="BK87" s="221">
        <f t="shared" si="90"/>
        <v>1552500</v>
      </c>
      <c r="BL87" s="221">
        <f t="shared" si="91"/>
        <v>4455000</v>
      </c>
      <c r="BM87" s="221">
        <f t="shared" si="92"/>
        <v>4590000</v>
      </c>
      <c r="BN87" s="220"/>
    </row>
    <row r="88" spans="1:66" s="88" customFormat="1" ht="15.75" outlineLevel="1" x14ac:dyDescent="0.25">
      <c r="A88" s="130" t="s">
        <v>112</v>
      </c>
      <c r="B88" s="90">
        <v>11</v>
      </c>
      <c r="C88" s="167">
        <f t="shared" si="95"/>
        <v>0</v>
      </c>
      <c r="D88" s="91">
        <f t="shared" si="96"/>
        <v>0</v>
      </c>
      <c r="E88" s="91">
        <f t="shared" si="96"/>
        <v>0</v>
      </c>
      <c r="F88" s="91">
        <f t="shared" si="96"/>
        <v>0</v>
      </c>
      <c r="G88" s="91">
        <f t="shared" si="96"/>
        <v>0</v>
      </c>
      <c r="H88" s="91">
        <f t="shared" si="96"/>
        <v>0</v>
      </c>
      <c r="I88" s="91">
        <f t="shared" si="96"/>
        <v>0</v>
      </c>
      <c r="J88" s="91">
        <f t="shared" si="96"/>
        <v>0</v>
      </c>
      <c r="K88" s="91">
        <f t="shared" si="96"/>
        <v>0</v>
      </c>
      <c r="L88" s="91">
        <f t="shared" si="96"/>
        <v>0</v>
      </c>
      <c r="M88" s="168">
        <f t="shared" si="96"/>
        <v>0</v>
      </c>
      <c r="N88" s="167">
        <f t="shared" si="96"/>
        <v>0</v>
      </c>
      <c r="O88" s="91">
        <f t="shared" si="96"/>
        <v>0</v>
      </c>
      <c r="P88" s="91">
        <f t="shared" si="96"/>
        <v>0</v>
      </c>
      <c r="Q88" s="91">
        <f t="shared" si="96"/>
        <v>0</v>
      </c>
      <c r="R88" s="91">
        <f t="shared" si="96"/>
        <v>0</v>
      </c>
      <c r="S88" s="91">
        <f t="shared" si="96"/>
        <v>0</v>
      </c>
      <c r="T88" s="91">
        <f t="shared" si="96"/>
        <v>0</v>
      </c>
      <c r="U88" s="91">
        <f t="shared" si="96"/>
        <v>0</v>
      </c>
      <c r="V88" s="91">
        <f t="shared" si="96"/>
        <v>0</v>
      </c>
      <c r="W88" s="91">
        <f t="shared" si="96"/>
        <v>292500</v>
      </c>
      <c r="X88" s="91">
        <f t="shared" si="96"/>
        <v>301500</v>
      </c>
      <c r="Y88" s="168">
        <f t="shared" si="96"/>
        <v>310500</v>
      </c>
      <c r="Z88" s="167">
        <f t="shared" si="96"/>
        <v>319500</v>
      </c>
      <c r="AA88" s="91">
        <f t="shared" si="96"/>
        <v>328500</v>
      </c>
      <c r="AB88" s="91">
        <f t="shared" si="96"/>
        <v>337500</v>
      </c>
      <c r="AC88" s="91">
        <f t="shared" si="96"/>
        <v>346500</v>
      </c>
      <c r="AD88" s="91">
        <f t="shared" si="96"/>
        <v>355500</v>
      </c>
      <c r="AE88" s="91">
        <f t="shared" si="96"/>
        <v>364500</v>
      </c>
      <c r="AF88" s="91">
        <f t="shared" si="96"/>
        <v>373500</v>
      </c>
      <c r="AG88" s="91">
        <f t="shared" si="96"/>
        <v>382500</v>
      </c>
      <c r="AH88" s="91">
        <f t="shared" si="96"/>
        <v>382500</v>
      </c>
      <c r="AI88" s="91">
        <f t="shared" si="96"/>
        <v>382500</v>
      </c>
      <c r="AJ88" s="91">
        <f t="shared" si="96"/>
        <v>382500</v>
      </c>
      <c r="AK88" s="168">
        <f t="shared" si="96"/>
        <v>382500</v>
      </c>
      <c r="AL88" s="167">
        <f t="shared" si="96"/>
        <v>382500</v>
      </c>
      <c r="AM88" s="91">
        <f t="shared" si="96"/>
        <v>382500</v>
      </c>
      <c r="AN88" s="91">
        <f t="shared" si="96"/>
        <v>382500</v>
      </c>
      <c r="AO88" s="91">
        <f t="shared" si="96"/>
        <v>382500</v>
      </c>
      <c r="AP88" s="91">
        <f t="shared" si="96"/>
        <v>382500</v>
      </c>
      <c r="AQ88" s="91">
        <f t="shared" si="96"/>
        <v>382500</v>
      </c>
      <c r="AR88" s="91">
        <f t="shared" si="96"/>
        <v>382500</v>
      </c>
      <c r="AS88" s="91">
        <f t="shared" si="96"/>
        <v>382500</v>
      </c>
      <c r="AT88" s="91">
        <f t="shared" si="96"/>
        <v>382500</v>
      </c>
      <c r="AU88" s="91">
        <f t="shared" si="96"/>
        <v>382500</v>
      </c>
      <c r="AV88" s="91">
        <f t="shared" si="96"/>
        <v>382500</v>
      </c>
      <c r="AW88" s="168">
        <f t="shared" si="96"/>
        <v>382500</v>
      </c>
      <c r="AX88" s="167">
        <f t="shared" si="96"/>
        <v>382500</v>
      </c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204"/>
      <c r="BJ88" s="221">
        <f t="shared" si="89"/>
        <v>0</v>
      </c>
      <c r="BK88" s="221">
        <f t="shared" si="90"/>
        <v>904500</v>
      </c>
      <c r="BL88" s="221">
        <f t="shared" si="91"/>
        <v>4338000</v>
      </c>
      <c r="BM88" s="221">
        <f t="shared" si="92"/>
        <v>4590000</v>
      </c>
      <c r="BN88" s="220"/>
    </row>
    <row r="89" spans="1:66" s="88" customFormat="1" ht="15.75" outlineLevel="1" x14ac:dyDescent="0.25">
      <c r="A89" s="130" t="s">
        <v>112</v>
      </c>
      <c r="B89" s="90">
        <v>12</v>
      </c>
      <c r="C89" s="167">
        <f t="shared" si="95"/>
        <v>0</v>
      </c>
      <c r="D89" s="91">
        <f t="shared" si="96"/>
        <v>0</v>
      </c>
      <c r="E89" s="91">
        <f t="shared" si="96"/>
        <v>0</v>
      </c>
      <c r="F89" s="91">
        <f t="shared" si="96"/>
        <v>0</v>
      </c>
      <c r="G89" s="91">
        <f t="shared" si="96"/>
        <v>0</v>
      </c>
      <c r="H89" s="91">
        <f t="shared" si="96"/>
        <v>0</v>
      </c>
      <c r="I89" s="91">
        <f t="shared" si="96"/>
        <v>0</v>
      </c>
      <c r="J89" s="91">
        <f t="shared" si="96"/>
        <v>0</v>
      </c>
      <c r="K89" s="91">
        <f t="shared" si="96"/>
        <v>0</v>
      </c>
      <c r="L89" s="91">
        <f t="shared" ref="D89:AX94" si="97">L70*L$56</f>
        <v>0</v>
      </c>
      <c r="M89" s="168">
        <f t="shared" si="97"/>
        <v>0</v>
      </c>
      <c r="N89" s="167">
        <f t="shared" si="97"/>
        <v>0</v>
      </c>
      <c r="O89" s="91">
        <f t="shared" si="97"/>
        <v>0</v>
      </c>
      <c r="P89" s="91">
        <f t="shared" si="97"/>
        <v>0</v>
      </c>
      <c r="Q89" s="91">
        <f t="shared" si="97"/>
        <v>0</v>
      </c>
      <c r="R89" s="91">
        <f t="shared" si="97"/>
        <v>0</v>
      </c>
      <c r="S89" s="91">
        <f t="shared" si="97"/>
        <v>0</v>
      </c>
      <c r="T89" s="91">
        <f t="shared" si="97"/>
        <v>0</v>
      </c>
      <c r="U89" s="91">
        <f t="shared" si="97"/>
        <v>0</v>
      </c>
      <c r="V89" s="91">
        <f t="shared" si="97"/>
        <v>0</v>
      </c>
      <c r="W89" s="91">
        <f t="shared" si="97"/>
        <v>0</v>
      </c>
      <c r="X89" s="91">
        <f t="shared" si="97"/>
        <v>0</v>
      </c>
      <c r="Y89" s="168">
        <f t="shared" si="97"/>
        <v>292500</v>
      </c>
      <c r="Z89" s="167">
        <f t="shared" si="97"/>
        <v>301500</v>
      </c>
      <c r="AA89" s="91">
        <f t="shared" si="97"/>
        <v>310500</v>
      </c>
      <c r="AB89" s="91">
        <f t="shared" si="97"/>
        <v>319500</v>
      </c>
      <c r="AC89" s="91">
        <f t="shared" si="97"/>
        <v>328500</v>
      </c>
      <c r="AD89" s="91">
        <f t="shared" si="97"/>
        <v>337500</v>
      </c>
      <c r="AE89" s="91">
        <f t="shared" si="97"/>
        <v>346500</v>
      </c>
      <c r="AF89" s="91">
        <f t="shared" si="97"/>
        <v>355500</v>
      </c>
      <c r="AG89" s="91">
        <f t="shared" si="97"/>
        <v>364500</v>
      </c>
      <c r="AH89" s="91">
        <f t="shared" si="97"/>
        <v>373500</v>
      </c>
      <c r="AI89" s="91">
        <f t="shared" si="97"/>
        <v>382500</v>
      </c>
      <c r="AJ89" s="91">
        <f t="shared" si="97"/>
        <v>382500</v>
      </c>
      <c r="AK89" s="168">
        <f t="shared" si="97"/>
        <v>382500</v>
      </c>
      <c r="AL89" s="167">
        <f t="shared" si="97"/>
        <v>382500</v>
      </c>
      <c r="AM89" s="91">
        <f t="shared" si="97"/>
        <v>382500</v>
      </c>
      <c r="AN89" s="91">
        <f t="shared" si="97"/>
        <v>382500</v>
      </c>
      <c r="AO89" s="91">
        <f t="shared" si="97"/>
        <v>382500</v>
      </c>
      <c r="AP89" s="91">
        <f t="shared" si="97"/>
        <v>382500</v>
      </c>
      <c r="AQ89" s="91">
        <f t="shared" si="97"/>
        <v>382500</v>
      </c>
      <c r="AR89" s="91">
        <f t="shared" si="97"/>
        <v>382500</v>
      </c>
      <c r="AS89" s="91">
        <f t="shared" si="97"/>
        <v>382500</v>
      </c>
      <c r="AT89" s="91">
        <f t="shared" si="97"/>
        <v>382500</v>
      </c>
      <c r="AU89" s="91">
        <f t="shared" si="97"/>
        <v>382500</v>
      </c>
      <c r="AV89" s="91">
        <f t="shared" si="97"/>
        <v>382500</v>
      </c>
      <c r="AW89" s="168">
        <f t="shared" si="97"/>
        <v>382500</v>
      </c>
      <c r="AX89" s="167">
        <f t="shared" si="97"/>
        <v>382500</v>
      </c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204"/>
      <c r="BJ89" s="221">
        <f t="shared" si="89"/>
        <v>0</v>
      </c>
      <c r="BK89" s="221">
        <f t="shared" si="90"/>
        <v>292500</v>
      </c>
      <c r="BL89" s="221">
        <f t="shared" si="91"/>
        <v>4185000</v>
      </c>
      <c r="BM89" s="221">
        <f t="shared" si="92"/>
        <v>4590000</v>
      </c>
      <c r="BN89" s="220"/>
    </row>
    <row r="90" spans="1:66" s="88" customFormat="1" ht="15.75" outlineLevel="1" x14ac:dyDescent="0.25">
      <c r="A90" s="130" t="s">
        <v>112</v>
      </c>
      <c r="B90" s="90">
        <v>13</v>
      </c>
      <c r="C90" s="167">
        <f t="shared" si="95"/>
        <v>0</v>
      </c>
      <c r="D90" s="91">
        <f t="shared" si="97"/>
        <v>0</v>
      </c>
      <c r="E90" s="91">
        <f t="shared" si="97"/>
        <v>0</v>
      </c>
      <c r="F90" s="91">
        <f t="shared" si="97"/>
        <v>0</v>
      </c>
      <c r="G90" s="91">
        <f t="shared" si="97"/>
        <v>0</v>
      </c>
      <c r="H90" s="91">
        <f t="shared" si="97"/>
        <v>0</v>
      </c>
      <c r="I90" s="91">
        <f t="shared" si="97"/>
        <v>0</v>
      </c>
      <c r="J90" s="91">
        <f t="shared" si="97"/>
        <v>0</v>
      </c>
      <c r="K90" s="91">
        <f t="shared" si="97"/>
        <v>0</v>
      </c>
      <c r="L90" s="91">
        <f t="shared" si="97"/>
        <v>0</v>
      </c>
      <c r="M90" s="168">
        <f t="shared" si="97"/>
        <v>0</v>
      </c>
      <c r="N90" s="167">
        <f t="shared" si="97"/>
        <v>0</v>
      </c>
      <c r="O90" s="91">
        <f t="shared" si="97"/>
        <v>0</v>
      </c>
      <c r="P90" s="91">
        <f t="shared" si="97"/>
        <v>0</v>
      </c>
      <c r="Q90" s="91">
        <f t="shared" si="97"/>
        <v>0</v>
      </c>
      <c r="R90" s="91">
        <f t="shared" si="97"/>
        <v>0</v>
      </c>
      <c r="S90" s="91">
        <f t="shared" si="97"/>
        <v>0</v>
      </c>
      <c r="T90" s="91">
        <f t="shared" si="97"/>
        <v>0</v>
      </c>
      <c r="U90" s="91">
        <f t="shared" si="97"/>
        <v>0</v>
      </c>
      <c r="V90" s="91">
        <f t="shared" si="97"/>
        <v>0</v>
      </c>
      <c r="W90" s="91">
        <f t="shared" si="97"/>
        <v>0</v>
      </c>
      <c r="X90" s="91">
        <f t="shared" si="97"/>
        <v>0</v>
      </c>
      <c r="Y90" s="168">
        <f t="shared" si="97"/>
        <v>0</v>
      </c>
      <c r="Z90" s="167">
        <f t="shared" si="97"/>
        <v>0</v>
      </c>
      <c r="AA90" s="91">
        <f t="shared" si="97"/>
        <v>292500</v>
      </c>
      <c r="AB90" s="91">
        <f t="shared" si="97"/>
        <v>301500</v>
      </c>
      <c r="AC90" s="91">
        <f t="shared" si="97"/>
        <v>310500</v>
      </c>
      <c r="AD90" s="91">
        <f t="shared" si="97"/>
        <v>319500</v>
      </c>
      <c r="AE90" s="91">
        <f t="shared" si="97"/>
        <v>328500</v>
      </c>
      <c r="AF90" s="91">
        <f t="shared" si="97"/>
        <v>337500</v>
      </c>
      <c r="AG90" s="91">
        <f t="shared" si="97"/>
        <v>346500</v>
      </c>
      <c r="AH90" s="91">
        <f t="shared" si="97"/>
        <v>355500</v>
      </c>
      <c r="AI90" s="91">
        <f t="shared" si="97"/>
        <v>364500</v>
      </c>
      <c r="AJ90" s="91">
        <f t="shared" si="97"/>
        <v>373500</v>
      </c>
      <c r="AK90" s="168">
        <f t="shared" si="97"/>
        <v>382500</v>
      </c>
      <c r="AL90" s="167">
        <f t="shared" si="97"/>
        <v>382500</v>
      </c>
      <c r="AM90" s="91">
        <f t="shared" si="97"/>
        <v>382500</v>
      </c>
      <c r="AN90" s="91">
        <f t="shared" si="97"/>
        <v>382500</v>
      </c>
      <c r="AO90" s="91">
        <f t="shared" si="97"/>
        <v>382500</v>
      </c>
      <c r="AP90" s="91">
        <f t="shared" si="97"/>
        <v>382500</v>
      </c>
      <c r="AQ90" s="91">
        <f t="shared" si="97"/>
        <v>382500</v>
      </c>
      <c r="AR90" s="91">
        <f t="shared" si="97"/>
        <v>382500</v>
      </c>
      <c r="AS90" s="91">
        <f t="shared" si="97"/>
        <v>382500</v>
      </c>
      <c r="AT90" s="91">
        <f t="shared" si="97"/>
        <v>382500</v>
      </c>
      <c r="AU90" s="91">
        <f t="shared" si="97"/>
        <v>382500</v>
      </c>
      <c r="AV90" s="91">
        <f t="shared" si="97"/>
        <v>382500</v>
      </c>
      <c r="AW90" s="168">
        <f t="shared" si="97"/>
        <v>382500</v>
      </c>
      <c r="AX90" s="167">
        <f t="shared" si="97"/>
        <v>382500</v>
      </c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204"/>
      <c r="BJ90" s="221">
        <f t="shared" si="89"/>
        <v>0</v>
      </c>
      <c r="BK90" s="221">
        <f t="shared" si="90"/>
        <v>0</v>
      </c>
      <c r="BL90" s="221">
        <f t="shared" si="91"/>
        <v>3712500</v>
      </c>
      <c r="BM90" s="221">
        <f t="shared" si="92"/>
        <v>4590000</v>
      </c>
      <c r="BN90" s="220"/>
    </row>
    <row r="91" spans="1:66" s="88" customFormat="1" ht="15.75" outlineLevel="1" x14ac:dyDescent="0.25">
      <c r="A91" s="130" t="s">
        <v>112</v>
      </c>
      <c r="B91" s="90">
        <v>14</v>
      </c>
      <c r="C91" s="167">
        <f t="shared" si="95"/>
        <v>0</v>
      </c>
      <c r="D91" s="91">
        <f t="shared" si="97"/>
        <v>0</v>
      </c>
      <c r="E91" s="91">
        <f t="shared" si="97"/>
        <v>0</v>
      </c>
      <c r="F91" s="91">
        <f t="shared" si="97"/>
        <v>0</v>
      </c>
      <c r="G91" s="91">
        <f t="shared" si="97"/>
        <v>0</v>
      </c>
      <c r="H91" s="91">
        <f t="shared" si="97"/>
        <v>0</v>
      </c>
      <c r="I91" s="91">
        <f t="shared" si="97"/>
        <v>0</v>
      </c>
      <c r="J91" s="91">
        <f t="shared" si="97"/>
        <v>0</v>
      </c>
      <c r="K91" s="91">
        <f t="shared" si="97"/>
        <v>0</v>
      </c>
      <c r="L91" s="91">
        <f t="shared" si="97"/>
        <v>0</v>
      </c>
      <c r="M91" s="168">
        <f t="shared" si="97"/>
        <v>0</v>
      </c>
      <c r="N91" s="167">
        <f t="shared" si="97"/>
        <v>0</v>
      </c>
      <c r="O91" s="91">
        <f t="shared" si="97"/>
        <v>0</v>
      </c>
      <c r="P91" s="91">
        <f t="shared" si="97"/>
        <v>0</v>
      </c>
      <c r="Q91" s="91">
        <f t="shared" si="97"/>
        <v>0</v>
      </c>
      <c r="R91" s="91">
        <f t="shared" si="97"/>
        <v>0</v>
      </c>
      <c r="S91" s="91">
        <f t="shared" si="97"/>
        <v>0</v>
      </c>
      <c r="T91" s="91">
        <f t="shared" si="97"/>
        <v>0</v>
      </c>
      <c r="U91" s="91">
        <f t="shared" si="97"/>
        <v>0</v>
      </c>
      <c r="V91" s="91">
        <f t="shared" si="97"/>
        <v>0</v>
      </c>
      <c r="W91" s="91">
        <f t="shared" si="97"/>
        <v>0</v>
      </c>
      <c r="X91" s="91">
        <f t="shared" si="97"/>
        <v>0</v>
      </c>
      <c r="Y91" s="168">
        <f t="shared" si="97"/>
        <v>0</v>
      </c>
      <c r="Z91" s="167">
        <f t="shared" si="97"/>
        <v>0</v>
      </c>
      <c r="AA91" s="91">
        <f t="shared" si="97"/>
        <v>0</v>
      </c>
      <c r="AB91" s="91">
        <f t="shared" si="97"/>
        <v>0</v>
      </c>
      <c r="AC91" s="91">
        <f t="shared" si="97"/>
        <v>292500</v>
      </c>
      <c r="AD91" s="91">
        <f t="shared" si="97"/>
        <v>301500</v>
      </c>
      <c r="AE91" s="91">
        <f t="shared" si="97"/>
        <v>310500</v>
      </c>
      <c r="AF91" s="91">
        <f t="shared" si="97"/>
        <v>319500</v>
      </c>
      <c r="AG91" s="91">
        <f t="shared" si="97"/>
        <v>328500</v>
      </c>
      <c r="AH91" s="91">
        <f t="shared" si="97"/>
        <v>337500</v>
      </c>
      <c r="AI91" s="91">
        <f t="shared" si="97"/>
        <v>346500</v>
      </c>
      <c r="AJ91" s="91">
        <f t="shared" si="97"/>
        <v>355500</v>
      </c>
      <c r="AK91" s="168">
        <f t="shared" si="97"/>
        <v>364500</v>
      </c>
      <c r="AL91" s="167">
        <f t="shared" si="97"/>
        <v>373500</v>
      </c>
      <c r="AM91" s="91">
        <f t="shared" si="97"/>
        <v>382500</v>
      </c>
      <c r="AN91" s="91">
        <f t="shared" si="97"/>
        <v>382500</v>
      </c>
      <c r="AO91" s="91">
        <f t="shared" si="97"/>
        <v>382500</v>
      </c>
      <c r="AP91" s="91">
        <f t="shared" si="97"/>
        <v>382500</v>
      </c>
      <c r="AQ91" s="91">
        <f t="shared" si="97"/>
        <v>382500</v>
      </c>
      <c r="AR91" s="91">
        <f t="shared" si="97"/>
        <v>382500</v>
      </c>
      <c r="AS91" s="91">
        <f t="shared" si="97"/>
        <v>382500</v>
      </c>
      <c r="AT91" s="91">
        <f t="shared" si="97"/>
        <v>382500</v>
      </c>
      <c r="AU91" s="91">
        <f t="shared" si="97"/>
        <v>382500</v>
      </c>
      <c r="AV91" s="91">
        <f t="shared" si="97"/>
        <v>382500</v>
      </c>
      <c r="AW91" s="168">
        <f t="shared" si="97"/>
        <v>382500</v>
      </c>
      <c r="AX91" s="167">
        <f t="shared" si="97"/>
        <v>382500</v>
      </c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204"/>
      <c r="BJ91" s="221">
        <f t="shared" si="89"/>
        <v>0</v>
      </c>
      <c r="BK91" s="221">
        <f t="shared" si="90"/>
        <v>0</v>
      </c>
      <c r="BL91" s="221">
        <f t="shared" si="91"/>
        <v>2956500</v>
      </c>
      <c r="BM91" s="221">
        <f t="shared" si="92"/>
        <v>4581000</v>
      </c>
      <c r="BN91" s="220"/>
    </row>
    <row r="92" spans="1:66" s="88" customFormat="1" ht="15.75" outlineLevel="1" x14ac:dyDescent="0.25">
      <c r="A92" s="130" t="s">
        <v>112</v>
      </c>
      <c r="B92" s="90">
        <v>15</v>
      </c>
      <c r="C92" s="167">
        <f t="shared" si="95"/>
        <v>0</v>
      </c>
      <c r="D92" s="91">
        <f t="shared" si="97"/>
        <v>0</v>
      </c>
      <c r="E92" s="91">
        <f t="shared" si="97"/>
        <v>0</v>
      </c>
      <c r="F92" s="91">
        <f t="shared" si="97"/>
        <v>0</v>
      </c>
      <c r="G92" s="91">
        <f t="shared" si="97"/>
        <v>0</v>
      </c>
      <c r="H92" s="91">
        <f t="shared" si="97"/>
        <v>0</v>
      </c>
      <c r="I92" s="91">
        <f t="shared" si="97"/>
        <v>0</v>
      </c>
      <c r="J92" s="91">
        <f t="shared" si="97"/>
        <v>0</v>
      </c>
      <c r="K92" s="91">
        <f t="shared" si="97"/>
        <v>0</v>
      </c>
      <c r="L92" s="91">
        <f t="shared" si="97"/>
        <v>0</v>
      </c>
      <c r="M92" s="168">
        <f t="shared" si="97"/>
        <v>0</v>
      </c>
      <c r="N92" s="167">
        <f t="shared" si="97"/>
        <v>0</v>
      </c>
      <c r="O92" s="91">
        <f t="shared" si="97"/>
        <v>0</v>
      </c>
      <c r="P92" s="91">
        <f t="shared" si="97"/>
        <v>0</v>
      </c>
      <c r="Q92" s="91">
        <f t="shared" si="97"/>
        <v>0</v>
      </c>
      <c r="R92" s="91">
        <f t="shared" si="97"/>
        <v>0</v>
      </c>
      <c r="S92" s="91">
        <f t="shared" si="97"/>
        <v>0</v>
      </c>
      <c r="T92" s="91">
        <f t="shared" si="97"/>
        <v>0</v>
      </c>
      <c r="U92" s="91">
        <f t="shared" si="97"/>
        <v>0</v>
      </c>
      <c r="V92" s="91">
        <f t="shared" si="97"/>
        <v>0</v>
      </c>
      <c r="W92" s="91">
        <f t="shared" si="97"/>
        <v>0</v>
      </c>
      <c r="X92" s="91">
        <f t="shared" si="97"/>
        <v>0</v>
      </c>
      <c r="Y92" s="168">
        <f t="shared" si="97"/>
        <v>0</v>
      </c>
      <c r="Z92" s="167">
        <f t="shared" si="97"/>
        <v>0</v>
      </c>
      <c r="AA92" s="91">
        <f t="shared" si="97"/>
        <v>0</v>
      </c>
      <c r="AB92" s="91">
        <f t="shared" si="97"/>
        <v>0</v>
      </c>
      <c r="AC92" s="91">
        <f t="shared" si="97"/>
        <v>0</v>
      </c>
      <c r="AD92" s="91">
        <f t="shared" si="97"/>
        <v>0</v>
      </c>
      <c r="AE92" s="91">
        <f t="shared" si="97"/>
        <v>292500</v>
      </c>
      <c r="AF92" s="91">
        <f t="shared" si="97"/>
        <v>301500</v>
      </c>
      <c r="AG92" s="91">
        <f t="shared" si="97"/>
        <v>310500</v>
      </c>
      <c r="AH92" s="91">
        <f t="shared" si="97"/>
        <v>319500</v>
      </c>
      <c r="AI92" s="91">
        <f t="shared" si="97"/>
        <v>328500</v>
      </c>
      <c r="AJ92" s="91">
        <f t="shared" si="97"/>
        <v>337500</v>
      </c>
      <c r="AK92" s="168">
        <f t="shared" si="97"/>
        <v>346500</v>
      </c>
      <c r="AL92" s="167">
        <f t="shared" si="97"/>
        <v>355500</v>
      </c>
      <c r="AM92" s="91">
        <f t="shared" si="97"/>
        <v>364500</v>
      </c>
      <c r="AN92" s="91">
        <f t="shared" si="97"/>
        <v>373500</v>
      </c>
      <c r="AO92" s="91">
        <f t="shared" si="97"/>
        <v>382500</v>
      </c>
      <c r="AP92" s="91">
        <f t="shared" si="97"/>
        <v>382500</v>
      </c>
      <c r="AQ92" s="91">
        <f t="shared" si="97"/>
        <v>382500</v>
      </c>
      <c r="AR92" s="91">
        <f t="shared" si="97"/>
        <v>382500</v>
      </c>
      <c r="AS92" s="91">
        <f t="shared" si="97"/>
        <v>382500</v>
      </c>
      <c r="AT92" s="91">
        <f t="shared" si="97"/>
        <v>382500</v>
      </c>
      <c r="AU92" s="91">
        <f t="shared" si="97"/>
        <v>382500</v>
      </c>
      <c r="AV92" s="91">
        <f t="shared" si="97"/>
        <v>382500</v>
      </c>
      <c r="AW92" s="168">
        <f t="shared" si="97"/>
        <v>382500</v>
      </c>
      <c r="AX92" s="167">
        <f t="shared" si="97"/>
        <v>382500</v>
      </c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204"/>
      <c r="BJ92" s="221">
        <f t="shared" si="89"/>
        <v>0</v>
      </c>
      <c r="BK92" s="221">
        <f t="shared" si="90"/>
        <v>0</v>
      </c>
      <c r="BL92" s="221">
        <f t="shared" si="91"/>
        <v>2236500</v>
      </c>
      <c r="BM92" s="221">
        <f t="shared" si="92"/>
        <v>4536000</v>
      </c>
      <c r="BN92" s="220"/>
    </row>
    <row r="93" spans="1:66" s="88" customFormat="1" ht="15.75" outlineLevel="1" x14ac:dyDescent="0.25">
      <c r="A93" s="130" t="s">
        <v>112</v>
      </c>
      <c r="B93" s="90">
        <v>16</v>
      </c>
      <c r="C93" s="167">
        <f t="shared" si="95"/>
        <v>0</v>
      </c>
      <c r="D93" s="91">
        <f t="shared" si="97"/>
        <v>0</v>
      </c>
      <c r="E93" s="91">
        <f t="shared" si="97"/>
        <v>0</v>
      </c>
      <c r="F93" s="91">
        <f t="shared" si="97"/>
        <v>0</v>
      </c>
      <c r="G93" s="91">
        <f t="shared" si="97"/>
        <v>0</v>
      </c>
      <c r="H93" s="91">
        <f t="shared" si="97"/>
        <v>0</v>
      </c>
      <c r="I93" s="91">
        <f t="shared" si="97"/>
        <v>0</v>
      </c>
      <c r="J93" s="91">
        <f t="shared" si="97"/>
        <v>0</v>
      </c>
      <c r="K93" s="91">
        <f t="shared" si="97"/>
        <v>0</v>
      </c>
      <c r="L93" s="91">
        <f t="shared" si="97"/>
        <v>0</v>
      </c>
      <c r="M93" s="168">
        <f t="shared" si="97"/>
        <v>0</v>
      </c>
      <c r="N93" s="167">
        <f t="shared" si="97"/>
        <v>0</v>
      </c>
      <c r="O93" s="91">
        <f t="shared" si="97"/>
        <v>0</v>
      </c>
      <c r="P93" s="91">
        <f t="shared" si="97"/>
        <v>0</v>
      </c>
      <c r="Q93" s="91">
        <f t="shared" si="97"/>
        <v>0</v>
      </c>
      <c r="R93" s="91">
        <f t="shared" si="97"/>
        <v>0</v>
      </c>
      <c r="S93" s="91">
        <f t="shared" si="97"/>
        <v>0</v>
      </c>
      <c r="T93" s="91">
        <f t="shared" si="97"/>
        <v>0</v>
      </c>
      <c r="U93" s="91">
        <f t="shared" si="97"/>
        <v>0</v>
      </c>
      <c r="V93" s="91">
        <f t="shared" si="97"/>
        <v>0</v>
      </c>
      <c r="W93" s="91">
        <f t="shared" si="97"/>
        <v>0</v>
      </c>
      <c r="X93" s="91">
        <f t="shared" si="97"/>
        <v>0</v>
      </c>
      <c r="Y93" s="168">
        <f t="shared" si="97"/>
        <v>0</v>
      </c>
      <c r="Z93" s="167">
        <f t="shared" si="97"/>
        <v>0</v>
      </c>
      <c r="AA93" s="91">
        <f t="shared" si="97"/>
        <v>0</v>
      </c>
      <c r="AB93" s="91">
        <f t="shared" si="97"/>
        <v>0</v>
      </c>
      <c r="AC93" s="91">
        <f t="shared" si="97"/>
        <v>0</v>
      </c>
      <c r="AD93" s="91">
        <f t="shared" si="97"/>
        <v>0</v>
      </c>
      <c r="AE93" s="91">
        <f t="shared" si="97"/>
        <v>0</v>
      </c>
      <c r="AF93" s="91">
        <f t="shared" si="97"/>
        <v>0</v>
      </c>
      <c r="AG93" s="91">
        <f t="shared" si="97"/>
        <v>292500</v>
      </c>
      <c r="AH93" s="91">
        <f t="shared" si="97"/>
        <v>301500</v>
      </c>
      <c r="AI93" s="91">
        <f t="shared" si="97"/>
        <v>310500</v>
      </c>
      <c r="AJ93" s="91">
        <f t="shared" si="97"/>
        <v>319500</v>
      </c>
      <c r="AK93" s="168">
        <f t="shared" si="97"/>
        <v>328500</v>
      </c>
      <c r="AL93" s="167">
        <f t="shared" si="97"/>
        <v>337500</v>
      </c>
      <c r="AM93" s="91">
        <f t="shared" si="97"/>
        <v>346500</v>
      </c>
      <c r="AN93" s="91">
        <f t="shared" si="97"/>
        <v>355500</v>
      </c>
      <c r="AO93" s="91">
        <f t="shared" si="97"/>
        <v>364500</v>
      </c>
      <c r="AP93" s="91">
        <f t="shared" si="97"/>
        <v>373500</v>
      </c>
      <c r="AQ93" s="91">
        <f t="shared" si="97"/>
        <v>382500</v>
      </c>
      <c r="AR93" s="91">
        <f t="shared" si="97"/>
        <v>382500</v>
      </c>
      <c r="AS93" s="91">
        <f t="shared" si="97"/>
        <v>382500</v>
      </c>
      <c r="AT93" s="91">
        <f t="shared" si="97"/>
        <v>382500</v>
      </c>
      <c r="AU93" s="91">
        <f t="shared" si="97"/>
        <v>382500</v>
      </c>
      <c r="AV93" s="91">
        <f t="shared" si="97"/>
        <v>382500</v>
      </c>
      <c r="AW93" s="168">
        <f t="shared" si="97"/>
        <v>382500</v>
      </c>
      <c r="AX93" s="167">
        <f t="shared" si="97"/>
        <v>382500</v>
      </c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204"/>
      <c r="BJ93" s="221">
        <f t="shared" si="89"/>
        <v>0</v>
      </c>
      <c r="BK93" s="221">
        <f t="shared" si="90"/>
        <v>0</v>
      </c>
      <c r="BL93" s="221">
        <f t="shared" si="91"/>
        <v>1552500</v>
      </c>
      <c r="BM93" s="221">
        <f t="shared" si="92"/>
        <v>4455000</v>
      </c>
      <c r="BN93" s="220"/>
    </row>
    <row r="94" spans="1:66" s="88" customFormat="1" ht="15.75" outlineLevel="1" x14ac:dyDescent="0.25">
      <c r="A94" s="130" t="s">
        <v>112</v>
      </c>
      <c r="B94" s="90">
        <v>17</v>
      </c>
      <c r="C94" s="167">
        <f t="shared" si="95"/>
        <v>0</v>
      </c>
      <c r="D94" s="91">
        <f t="shared" si="97"/>
        <v>0</v>
      </c>
      <c r="E94" s="91">
        <f t="shared" si="97"/>
        <v>0</v>
      </c>
      <c r="F94" s="91">
        <f t="shared" si="97"/>
        <v>0</v>
      </c>
      <c r="G94" s="91">
        <f t="shared" si="97"/>
        <v>0</v>
      </c>
      <c r="H94" s="91">
        <f t="shared" si="97"/>
        <v>0</v>
      </c>
      <c r="I94" s="91">
        <f t="shared" si="97"/>
        <v>0</v>
      </c>
      <c r="J94" s="91">
        <f t="shared" si="97"/>
        <v>0</v>
      </c>
      <c r="K94" s="91">
        <f t="shared" si="97"/>
        <v>0</v>
      </c>
      <c r="L94" s="91">
        <f t="shared" si="97"/>
        <v>0</v>
      </c>
      <c r="M94" s="168">
        <f t="shared" si="97"/>
        <v>0</v>
      </c>
      <c r="N94" s="167">
        <f t="shared" si="97"/>
        <v>0</v>
      </c>
      <c r="O94" s="91">
        <f t="shared" si="97"/>
        <v>0</v>
      </c>
      <c r="P94" s="91">
        <f t="shared" si="97"/>
        <v>0</v>
      </c>
      <c r="Q94" s="91">
        <f t="shared" si="97"/>
        <v>0</v>
      </c>
      <c r="R94" s="91">
        <f t="shared" si="97"/>
        <v>0</v>
      </c>
      <c r="S94" s="91">
        <f t="shared" si="97"/>
        <v>0</v>
      </c>
      <c r="T94" s="91">
        <f t="shared" si="97"/>
        <v>0</v>
      </c>
      <c r="U94" s="91">
        <f t="shared" si="97"/>
        <v>0</v>
      </c>
      <c r="V94" s="91">
        <f t="shared" si="97"/>
        <v>0</v>
      </c>
      <c r="W94" s="91">
        <f t="shared" si="97"/>
        <v>0</v>
      </c>
      <c r="X94" s="91">
        <f t="shared" si="97"/>
        <v>0</v>
      </c>
      <c r="Y94" s="168">
        <f t="shared" si="97"/>
        <v>0</v>
      </c>
      <c r="Z94" s="167">
        <f t="shared" si="97"/>
        <v>0</v>
      </c>
      <c r="AA94" s="91">
        <f t="shared" si="97"/>
        <v>0</v>
      </c>
      <c r="AB94" s="91">
        <f t="shared" si="97"/>
        <v>0</v>
      </c>
      <c r="AC94" s="91">
        <f t="shared" si="97"/>
        <v>0</v>
      </c>
      <c r="AD94" s="91">
        <f t="shared" si="97"/>
        <v>0</v>
      </c>
      <c r="AE94" s="91">
        <f t="shared" si="97"/>
        <v>0</v>
      </c>
      <c r="AF94" s="91">
        <f t="shared" ref="D94:AX95" si="98">AF75*AF$56</f>
        <v>0</v>
      </c>
      <c r="AG94" s="91">
        <f t="shared" si="98"/>
        <v>0</v>
      </c>
      <c r="AH94" s="91">
        <f t="shared" si="98"/>
        <v>0</v>
      </c>
      <c r="AI94" s="91">
        <f t="shared" si="98"/>
        <v>292500</v>
      </c>
      <c r="AJ94" s="91">
        <f t="shared" si="98"/>
        <v>301500</v>
      </c>
      <c r="AK94" s="168">
        <f t="shared" si="98"/>
        <v>310500</v>
      </c>
      <c r="AL94" s="167">
        <f t="shared" si="98"/>
        <v>319500</v>
      </c>
      <c r="AM94" s="91">
        <f t="shared" si="98"/>
        <v>328500</v>
      </c>
      <c r="AN94" s="91">
        <f t="shared" si="98"/>
        <v>337500</v>
      </c>
      <c r="AO94" s="91">
        <f t="shared" si="98"/>
        <v>346500</v>
      </c>
      <c r="AP94" s="91">
        <f t="shared" si="98"/>
        <v>355500</v>
      </c>
      <c r="AQ94" s="91">
        <f t="shared" si="98"/>
        <v>364500</v>
      </c>
      <c r="AR94" s="91">
        <f t="shared" si="98"/>
        <v>373500</v>
      </c>
      <c r="AS94" s="91">
        <f t="shared" si="98"/>
        <v>382500</v>
      </c>
      <c r="AT94" s="91">
        <f t="shared" si="98"/>
        <v>382500</v>
      </c>
      <c r="AU94" s="91">
        <f t="shared" si="98"/>
        <v>382500</v>
      </c>
      <c r="AV94" s="91">
        <f t="shared" si="98"/>
        <v>382500</v>
      </c>
      <c r="AW94" s="168">
        <f t="shared" si="98"/>
        <v>382500</v>
      </c>
      <c r="AX94" s="167">
        <f t="shared" si="98"/>
        <v>382500</v>
      </c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204"/>
      <c r="BJ94" s="221">
        <f t="shared" si="89"/>
        <v>0</v>
      </c>
      <c r="BK94" s="221">
        <f t="shared" si="90"/>
        <v>0</v>
      </c>
      <c r="BL94" s="221">
        <f t="shared" si="91"/>
        <v>904500</v>
      </c>
      <c r="BM94" s="221">
        <f t="shared" si="92"/>
        <v>4338000</v>
      </c>
      <c r="BN94" s="220"/>
    </row>
    <row r="95" spans="1:66" s="88" customFormat="1" ht="16.5" outlineLevel="1" thickBot="1" x14ac:dyDescent="0.3">
      <c r="A95" s="132" t="s">
        <v>112</v>
      </c>
      <c r="B95" s="133">
        <v>18</v>
      </c>
      <c r="C95" s="169">
        <f t="shared" si="95"/>
        <v>0</v>
      </c>
      <c r="D95" s="134">
        <f t="shared" si="98"/>
        <v>0</v>
      </c>
      <c r="E95" s="134">
        <f t="shared" si="98"/>
        <v>0</v>
      </c>
      <c r="F95" s="134">
        <f t="shared" si="98"/>
        <v>0</v>
      </c>
      <c r="G95" s="134">
        <f t="shared" si="98"/>
        <v>0</v>
      </c>
      <c r="H95" s="134">
        <f t="shared" si="98"/>
        <v>0</v>
      </c>
      <c r="I95" s="134">
        <f t="shared" si="98"/>
        <v>0</v>
      </c>
      <c r="J95" s="134">
        <f t="shared" si="98"/>
        <v>0</v>
      </c>
      <c r="K95" s="134">
        <f t="shared" si="98"/>
        <v>0</v>
      </c>
      <c r="L95" s="134">
        <f t="shared" si="98"/>
        <v>0</v>
      </c>
      <c r="M95" s="170">
        <f t="shared" si="98"/>
        <v>0</v>
      </c>
      <c r="N95" s="169">
        <f t="shared" si="98"/>
        <v>0</v>
      </c>
      <c r="O95" s="134">
        <f t="shared" si="98"/>
        <v>0</v>
      </c>
      <c r="P95" s="134">
        <f t="shared" si="98"/>
        <v>0</v>
      </c>
      <c r="Q95" s="134">
        <f t="shared" si="98"/>
        <v>0</v>
      </c>
      <c r="R95" s="134">
        <f t="shared" si="98"/>
        <v>0</v>
      </c>
      <c r="S95" s="134">
        <f t="shared" si="98"/>
        <v>0</v>
      </c>
      <c r="T95" s="134">
        <f t="shared" si="98"/>
        <v>0</v>
      </c>
      <c r="U95" s="134">
        <f t="shared" si="98"/>
        <v>0</v>
      </c>
      <c r="V95" s="134">
        <f t="shared" si="98"/>
        <v>0</v>
      </c>
      <c r="W95" s="134">
        <f t="shared" si="98"/>
        <v>0</v>
      </c>
      <c r="X95" s="134">
        <f t="shared" si="98"/>
        <v>0</v>
      </c>
      <c r="Y95" s="170">
        <f t="shared" si="98"/>
        <v>0</v>
      </c>
      <c r="Z95" s="169">
        <f t="shared" si="98"/>
        <v>0</v>
      </c>
      <c r="AA95" s="134">
        <f t="shared" si="98"/>
        <v>0</v>
      </c>
      <c r="AB95" s="134">
        <f t="shared" si="98"/>
        <v>0</v>
      </c>
      <c r="AC95" s="134">
        <f t="shared" si="98"/>
        <v>0</v>
      </c>
      <c r="AD95" s="134">
        <f t="shared" si="98"/>
        <v>0</v>
      </c>
      <c r="AE95" s="134">
        <f t="shared" si="98"/>
        <v>0</v>
      </c>
      <c r="AF95" s="134">
        <f t="shared" si="98"/>
        <v>0</v>
      </c>
      <c r="AG95" s="134">
        <f t="shared" si="98"/>
        <v>0</v>
      </c>
      <c r="AH95" s="134">
        <f t="shared" si="98"/>
        <v>0</v>
      </c>
      <c r="AI95" s="134">
        <f t="shared" si="98"/>
        <v>0</v>
      </c>
      <c r="AJ95" s="134">
        <f t="shared" si="98"/>
        <v>0</v>
      </c>
      <c r="AK95" s="170">
        <f t="shared" si="98"/>
        <v>292500</v>
      </c>
      <c r="AL95" s="169">
        <f t="shared" si="98"/>
        <v>301500</v>
      </c>
      <c r="AM95" s="134">
        <f t="shared" si="98"/>
        <v>310500</v>
      </c>
      <c r="AN95" s="134">
        <f t="shared" si="98"/>
        <v>319500</v>
      </c>
      <c r="AO95" s="134">
        <f t="shared" si="98"/>
        <v>328500</v>
      </c>
      <c r="AP95" s="134">
        <f t="shared" si="98"/>
        <v>337500</v>
      </c>
      <c r="AQ95" s="134">
        <f t="shared" si="98"/>
        <v>346500</v>
      </c>
      <c r="AR95" s="134">
        <f t="shared" si="98"/>
        <v>355500</v>
      </c>
      <c r="AS95" s="134">
        <f t="shared" si="98"/>
        <v>364500</v>
      </c>
      <c r="AT95" s="134">
        <f t="shared" si="98"/>
        <v>373500</v>
      </c>
      <c r="AU95" s="134">
        <f t="shared" si="98"/>
        <v>382500</v>
      </c>
      <c r="AV95" s="134">
        <f t="shared" si="98"/>
        <v>382500</v>
      </c>
      <c r="AW95" s="170">
        <f t="shared" si="98"/>
        <v>382500</v>
      </c>
      <c r="AX95" s="169">
        <f t="shared" si="98"/>
        <v>382500</v>
      </c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205"/>
      <c r="BJ95" s="222">
        <f t="shared" si="89"/>
        <v>0</v>
      </c>
      <c r="BK95" s="222">
        <f t="shared" si="90"/>
        <v>0</v>
      </c>
      <c r="BL95" s="222">
        <f t="shared" si="91"/>
        <v>292500</v>
      </c>
      <c r="BM95" s="222">
        <f t="shared" si="92"/>
        <v>4185000</v>
      </c>
      <c r="BN95" s="220"/>
    </row>
    <row r="96" spans="1:66" s="110" customFormat="1" ht="24" customHeight="1" thickBot="1" x14ac:dyDescent="0.25">
      <c r="A96" s="121" t="s">
        <v>112</v>
      </c>
      <c r="B96" s="236" t="s">
        <v>149</v>
      </c>
      <c r="C96" s="122">
        <f>VLOOKUP($B96,ПОказатели!$B$3:$C$25,2,0)*C36</f>
        <v>200000</v>
      </c>
      <c r="D96" s="122">
        <f>VLOOKUP($B96,ПОказатели!$B$3:$C$25,2,0)*D36</f>
        <v>0</v>
      </c>
      <c r="E96" s="122">
        <f>VLOOKUP($B96,ПОказатели!$B$3:$C$25,2,0)*E36</f>
        <v>200000</v>
      </c>
      <c r="F96" s="122">
        <f>VLOOKUP($B96,ПОказатели!$B$3:$C$25,2,0)*F36</f>
        <v>0</v>
      </c>
      <c r="G96" s="122">
        <f>VLOOKUP($B96,ПОказатели!$B$3:$C$25,2,0)*G36</f>
        <v>200000</v>
      </c>
      <c r="H96" s="122">
        <f>VLOOKUP($B96,ПОказатели!$B$3:$C$25,2,0)*H36</f>
        <v>0</v>
      </c>
      <c r="I96" s="122">
        <f>VLOOKUP($B96,ПОказатели!$B$3:$C$25,2,0)*I36</f>
        <v>200000</v>
      </c>
      <c r="J96" s="122">
        <f>VLOOKUP($B96,ПОказатели!$B$3:$C$25,2,0)*J36</f>
        <v>0</v>
      </c>
      <c r="K96" s="122">
        <f>VLOOKUP($B96,ПОказатели!$B$3:$C$25,2,0)*K36</f>
        <v>200000</v>
      </c>
      <c r="L96" s="122">
        <f>VLOOKUP($B96,ПОказатели!$B$3:$C$25,2,0)*L36</f>
        <v>0</v>
      </c>
      <c r="M96" s="176">
        <f>VLOOKUP($B96,ПОказатели!$B$3:$C$25,2,0)*M36</f>
        <v>200000</v>
      </c>
      <c r="N96" s="175">
        <f>VLOOKUP($B96,ПОказатели!$B$3:$C$25,2,0)*N36</f>
        <v>0</v>
      </c>
      <c r="O96" s="122">
        <f>VLOOKUP($B96,ПОказатели!$B$3:$C$25,2,0)*O36</f>
        <v>200000</v>
      </c>
      <c r="P96" s="122">
        <f>VLOOKUP($B96,ПОказатели!$B$3:$C$25,2,0)*P36</f>
        <v>0</v>
      </c>
      <c r="Q96" s="122">
        <f>VLOOKUP($B96,ПОказатели!$B$3:$C$25,2,0)*Q36</f>
        <v>200000</v>
      </c>
      <c r="R96" s="122">
        <f>VLOOKUP($B96,ПОказатели!$B$3:$C$25,2,0)*R36</f>
        <v>0</v>
      </c>
      <c r="S96" s="122">
        <f>VLOOKUP($B96,ПОказатели!$B$3:$C$25,2,0)*S36</f>
        <v>200000</v>
      </c>
      <c r="T96" s="122">
        <f>VLOOKUP($B96,ПОказатели!$B$3:$C$25,2,0)*T36</f>
        <v>0</v>
      </c>
      <c r="U96" s="122">
        <f>VLOOKUP($B96,ПОказатели!$B$3:$C$25,2,0)*U36</f>
        <v>200000</v>
      </c>
      <c r="V96" s="122">
        <f>VLOOKUP($B96,ПОказатели!$B$3:$C$25,2,0)*V36</f>
        <v>0</v>
      </c>
      <c r="W96" s="122">
        <f>VLOOKUP($B96,ПОказатели!$B$3:$C$25,2,0)*W36</f>
        <v>200000</v>
      </c>
      <c r="X96" s="122">
        <f>VLOOKUP($B96,ПОказатели!$B$3:$C$25,2,0)*X36</f>
        <v>0</v>
      </c>
      <c r="Y96" s="176">
        <f>VLOOKUP($B96,ПОказатели!$B$3:$C$25,2,0)*Y36</f>
        <v>200000</v>
      </c>
      <c r="Z96" s="175">
        <f>VLOOKUP($B96,ПОказатели!$B$3:$C$25,2,0)*Z36</f>
        <v>0</v>
      </c>
      <c r="AA96" s="122">
        <f>VLOOKUP($B96,ПОказатели!$B$3:$C$25,2,0)*AA36</f>
        <v>200000</v>
      </c>
      <c r="AB96" s="122">
        <f>VLOOKUP($B96,ПОказатели!$B$3:$C$25,2,0)*AB36</f>
        <v>0</v>
      </c>
      <c r="AC96" s="122">
        <f>VLOOKUP($B96,ПОказатели!$B$3:$C$25,2,0)*AC36</f>
        <v>200000</v>
      </c>
      <c r="AD96" s="122">
        <f>VLOOKUP($B96,ПОказатели!$B$3:$C$25,2,0)*AD36</f>
        <v>0</v>
      </c>
      <c r="AE96" s="122">
        <f>VLOOKUP($B96,ПОказатели!$B$3:$C$25,2,0)*AE36</f>
        <v>200000</v>
      </c>
      <c r="AF96" s="122">
        <f>VLOOKUP($B96,ПОказатели!$B$3:$C$25,2,0)*AF36</f>
        <v>0</v>
      </c>
      <c r="AG96" s="122">
        <f>VLOOKUP($B96,ПОказатели!$B$3:$C$25,2,0)*AG36</f>
        <v>200000</v>
      </c>
      <c r="AH96" s="122">
        <f>VLOOKUP($B96,ПОказатели!$B$3:$C$25,2,0)*AH36</f>
        <v>0</v>
      </c>
      <c r="AI96" s="122">
        <f>VLOOKUP($B96,ПОказатели!$B$3:$C$25,2,0)*AI36</f>
        <v>200000</v>
      </c>
      <c r="AJ96" s="122">
        <f>VLOOKUP($B96,ПОказатели!$B$3:$C$25,2,0)*AJ36</f>
        <v>0</v>
      </c>
      <c r="AK96" s="176">
        <f>VLOOKUP($B96,ПОказатели!$B$3:$C$25,2,0)*AK36</f>
        <v>200000</v>
      </c>
      <c r="AL96" s="175">
        <f>VLOOKUP($B96,ПОказатели!$B$3:$C$25,2,0)*AL36</f>
        <v>0</v>
      </c>
      <c r="AM96" s="122">
        <f>VLOOKUP($B96,ПОказатели!$B$3:$C$25,2,0)*AM36</f>
        <v>0</v>
      </c>
      <c r="AN96" s="122">
        <f>VLOOKUP($B96,ПОказатели!$B$3:$C$25,2,0)*AN36</f>
        <v>0</v>
      </c>
      <c r="AO96" s="122">
        <f>VLOOKUP($B96,ПОказатели!$B$3:$C$25,2,0)*AO36</f>
        <v>0</v>
      </c>
      <c r="AP96" s="122">
        <f>VLOOKUP($B96,ПОказатели!$B$3:$C$25,2,0)*AP36</f>
        <v>0</v>
      </c>
      <c r="AQ96" s="122">
        <f>VLOOKUP($B96,ПОказатели!$B$3:$C$25,2,0)*AQ36</f>
        <v>0</v>
      </c>
      <c r="AR96" s="122">
        <f>VLOOKUP($B96,ПОказатели!$B$3:$C$25,2,0)*AR36</f>
        <v>0</v>
      </c>
      <c r="AS96" s="122">
        <f>VLOOKUP($B96,ПОказатели!$B$3:$C$25,2,0)*AS36</f>
        <v>0</v>
      </c>
      <c r="AT96" s="122">
        <f>VLOOKUP($B96,ПОказатели!$B$3:$C$25,2,0)*AT36</f>
        <v>0</v>
      </c>
      <c r="AU96" s="122">
        <f>VLOOKUP($B96,ПОказатели!$B$3:$C$25,2,0)*AU36</f>
        <v>0</v>
      </c>
      <c r="AV96" s="122">
        <f>VLOOKUP($B96,ПОказатели!$B$3:$C$25,2,0)*AV36</f>
        <v>0</v>
      </c>
      <c r="AW96" s="176">
        <f>VLOOKUP($B96,ПОказатели!$B$3:$C$25,2,0)*AW36</f>
        <v>0</v>
      </c>
      <c r="AX96" s="175">
        <f>VLOOKUP($B96,ПОказатели!$B$3:$C$25,2,0)*AX36</f>
        <v>0</v>
      </c>
      <c r="AY96" s="237"/>
      <c r="AZ96" s="237"/>
      <c r="BA96" s="237"/>
      <c r="BB96" s="237"/>
      <c r="BC96" s="237"/>
      <c r="BD96" s="237"/>
      <c r="BE96" s="237"/>
      <c r="BF96" s="237"/>
      <c r="BG96" s="237"/>
      <c r="BH96" s="237"/>
      <c r="BI96" s="238"/>
      <c r="BJ96" s="225">
        <f t="shared" si="89"/>
        <v>1200000</v>
      </c>
      <c r="BK96" s="225">
        <f t="shared" ref="BK96:BK97" si="99">SUM(N96:Y96)</f>
        <v>1200000</v>
      </c>
      <c r="BL96" s="225">
        <f t="shared" ref="BL96:BL97" si="100">SUM(Z96:AK96)</f>
        <v>1200000</v>
      </c>
      <c r="BM96" s="225">
        <f t="shared" ref="BM96:BM97" si="101">SUM(AL96:AW96)</f>
        <v>0</v>
      </c>
      <c r="BN96" s="233"/>
    </row>
    <row r="97" spans="1:66" s="110" customFormat="1" ht="24" customHeight="1" x14ac:dyDescent="0.2">
      <c r="A97" s="121" t="s">
        <v>112</v>
      </c>
      <c r="B97" s="236" t="s">
        <v>127</v>
      </c>
      <c r="C97" s="175">
        <f t="shared" ref="C97:AX97" si="102">C98+C101+C109</f>
        <v>323154.78571428568</v>
      </c>
      <c r="D97" s="122">
        <f t="shared" si="102"/>
        <v>264735.78571428568</v>
      </c>
      <c r="E97" s="122">
        <f t="shared" si="102"/>
        <v>507043</v>
      </c>
      <c r="F97" s="122">
        <f t="shared" si="102"/>
        <v>450205</v>
      </c>
      <c r="G97" s="122">
        <f t="shared" si="102"/>
        <v>700093.21428571432</v>
      </c>
      <c r="H97" s="122">
        <f t="shared" si="102"/>
        <v>654816.57142857136</v>
      </c>
      <c r="I97" s="122">
        <f t="shared" si="102"/>
        <v>903612.57142857136</v>
      </c>
      <c r="J97" s="122">
        <f t="shared" si="102"/>
        <v>849936.57142857136</v>
      </c>
      <c r="K97" s="122">
        <f t="shared" si="102"/>
        <v>1106313.5714285714</v>
      </c>
      <c r="L97" s="122">
        <f t="shared" si="102"/>
        <v>1054218.5714285714</v>
      </c>
      <c r="M97" s="176">
        <f t="shared" si="102"/>
        <v>1306176.5714285714</v>
      </c>
      <c r="N97" s="175">
        <f t="shared" si="102"/>
        <v>1277613.7142857143</v>
      </c>
      <c r="O97" s="122">
        <f t="shared" si="102"/>
        <v>1538898.5</v>
      </c>
      <c r="P97" s="122">
        <f t="shared" si="102"/>
        <v>1486803.5</v>
      </c>
      <c r="Q97" s="122">
        <f t="shared" si="102"/>
        <v>1742088.2857142859</v>
      </c>
      <c r="R97" s="122">
        <f t="shared" si="102"/>
        <v>1689993.2857142859</v>
      </c>
      <c r="S97" s="122">
        <f t="shared" si="102"/>
        <v>1951278.0714285716</v>
      </c>
      <c r="T97" s="122">
        <f t="shared" si="102"/>
        <v>1929124.1428571427</v>
      </c>
      <c r="U97" s="122">
        <f t="shared" si="102"/>
        <v>2187735.7142857146</v>
      </c>
      <c r="V97" s="122">
        <f t="shared" si="102"/>
        <v>2135640.7142857146</v>
      </c>
      <c r="W97" s="122">
        <f t="shared" si="102"/>
        <v>2400252.2857142854</v>
      </c>
      <c r="X97" s="122">
        <f t="shared" si="102"/>
        <v>2348157.2857142854</v>
      </c>
      <c r="Y97" s="176">
        <f t="shared" si="102"/>
        <v>2606768.8571428573</v>
      </c>
      <c r="Z97" s="175">
        <f t="shared" si="102"/>
        <v>2598166.7142857146</v>
      </c>
      <c r="AA97" s="122">
        <f t="shared" si="102"/>
        <v>2866105.0714285714</v>
      </c>
      <c r="AB97" s="122">
        <f t="shared" si="102"/>
        <v>2814010.0714285714</v>
      </c>
      <c r="AC97" s="122">
        <f t="shared" si="102"/>
        <v>3075948.4285714286</v>
      </c>
      <c r="AD97" s="122">
        <f t="shared" si="102"/>
        <v>3023853.4285714286</v>
      </c>
      <c r="AE97" s="122">
        <f t="shared" si="102"/>
        <v>3291791.7857142854</v>
      </c>
      <c r="AF97" s="122">
        <f t="shared" si="102"/>
        <v>3289598.5714285714</v>
      </c>
      <c r="AG97" s="122">
        <f t="shared" si="102"/>
        <v>3554863.7142857146</v>
      </c>
      <c r="AH97" s="122">
        <f t="shared" si="102"/>
        <v>3502768.7142857146</v>
      </c>
      <c r="AI97" s="122">
        <f t="shared" si="102"/>
        <v>3774033.8571428573</v>
      </c>
      <c r="AJ97" s="122">
        <f t="shared" si="102"/>
        <v>3721938.8571428573</v>
      </c>
      <c r="AK97" s="176">
        <f t="shared" si="102"/>
        <v>3987204</v>
      </c>
      <c r="AL97" s="175">
        <f t="shared" si="102"/>
        <v>3998562.5714285714</v>
      </c>
      <c r="AM97" s="122">
        <f t="shared" si="102"/>
        <v>4006467.5714285714</v>
      </c>
      <c r="AN97" s="122">
        <f t="shared" si="102"/>
        <v>4012791.5714285714</v>
      </c>
      <c r="AO97" s="122">
        <f t="shared" si="102"/>
        <v>4019115.5714285714</v>
      </c>
      <c r="AP97" s="122">
        <f t="shared" si="102"/>
        <v>4023858.5714285714</v>
      </c>
      <c r="AQ97" s="122">
        <f t="shared" si="102"/>
        <v>4028601.5714285714</v>
      </c>
      <c r="AR97" s="122">
        <f t="shared" si="102"/>
        <v>4091645.7142857146</v>
      </c>
      <c r="AS97" s="122">
        <f t="shared" si="102"/>
        <v>4094807.7142857146</v>
      </c>
      <c r="AT97" s="122">
        <f t="shared" si="102"/>
        <v>4096388.7142857146</v>
      </c>
      <c r="AU97" s="122">
        <f t="shared" si="102"/>
        <v>4097969.7142857146</v>
      </c>
      <c r="AV97" s="122">
        <f t="shared" si="102"/>
        <v>4097969.7142857146</v>
      </c>
      <c r="AW97" s="176">
        <f t="shared" si="102"/>
        <v>4097969.7142857146</v>
      </c>
      <c r="AX97" s="175">
        <f t="shared" si="102"/>
        <v>4161423.2857142854</v>
      </c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8"/>
      <c r="BJ97" s="225">
        <f t="shared" si="89"/>
        <v>8120306.2142857127</v>
      </c>
      <c r="BK97" s="225">
        <f t="shared" si="99"/>
        <v>23294354.357142858</v>
      </c>
      <c r="BL97" s="225">
        <f t="shared" si="100"/>
        <v>39500283.214285716</v>
      </c>
      <c r="BM97" s="225">
        <f t="shared" si="101"/>
        <v>48666148.714285724</v>
      </c>
      <c r="BN97" s="233"/>
    </row>
    <row r="98" spans="1:66" ht="15.75" outlineLevel="1" collapsed="1" x14ac:dyDescent="0.25">
      <c r="A98" s="123" t="s">
        <v>112</v>
      </c>
      <c r="B98" s="84" t="s">
        <v>123</v>
      </c>
      <c r="C98" s="177">
        <f>SUM(C99:C100)</f>
        <v>108750</v>
      </c>
      <c r="D98" s="76">
        <f t="shared" ref="D98:AX98" si="103">SUM(D99:D100)</f>
        <v>50250</v>
      </c>
      <c r="E98" s="76">
        <f t="shared" si="103"/>
        <v>160500</v>
      </c>
      <c r="F98" s="76">
        <f t="shared" si="103"/>
        <v>103500</v>
      </c>
      <c r="G98" s="76">
        <f t="shared" si="103"/>
        <v>215250</v>
      </c>
      <c r="H98" s="76">
        <f t="shared" si="103"/>
        <v>159750</v>
      </c>
      <c r="I98" s="76">
        <f t="shared" si="103"/>
        <v>273000</v>
      </c>
      <c r="J98" s="76">
        <f t="shared" si="103"/>
        <v>219000</v>
      </c>
      <c r="K98" s="76">
        <f t="shared" si="103"/>
        <v>333750</v>
      </c>
      <c r="L98" s="76">
        <f t="shared" si="103"/>
        <v>281250</v>
      </c>
      <c r="M98" s="178">
        <f t="shared" si="103"/>
        <v>397500</v>
      </c>
      <c r="N98" s="177">
        <f t="shared" si="103"/>
        <v>345000</v>
      </c>
      <c r="O98" s="76">
        <f t="shared" si="103"/>
        <v>461250</v>
      </c>
      <c r="P98" s="76">
        <f t="shared" si="103"/>
        <v>408750</v>
      </c>
      <c r="Q98" s="76">
        <f t="shared" si="103"/>
        <v>525000</v>
      </c>
      <c r="R98" s="76">
        <f t="shared" si="103"/>
        <v>472500</v>
      </c>
      <c r="S98" s="76">
        <f t="shared" si="103"/>
        <v>588750</v>
      </c>
      <c r="T98" s="76">
        <f t="shared" si="103"/>
        <v>536250</v>
      </c>
      <c r="U98" s="76">
        <f t="shared" si="103"/>
        <v>652500</v>
      </c>
      <c r="V98" s="76">
        <f t="shared" si="103"/>
        <v>600000</v>
      </c>
      <c r="W98" s="76">
        <f t="shared" si="103"/>
        <v>716250</v>
      </c>
      <c r="X98" s="76">
        <f t="shared" si="103"/>
        <v>663750</v>
      </c>
      <c r="Y98" s="178">
        <f t="shared" si="103"/>
        <v>780000</v>
      </c>
      <c r="Z98" s="177">
        <f t="shared" si="103"/>
        <v>727500</v>
      </c>
      <c r="AA98" s="76">
        <f t="shared" si="103"/>
        <v>843750</v>
      </c>
      <c r="AB98" s="76">
        <f t="shared" si="103"/>
        <v>791250</v>
      </c>
      <c r="AC98" s="76">
        <f t="shared" si="103"/>
        <v>907500</v>
      </c>
      <c r="AD98" s="76">
        <f t="shared" si="103"/>
        <v>855000</v>
      </c>
      <c r="AE98" s="76">
        <f t="shared" si="103"/>
        <v>971250</v>
      </c>
      <c r="AF98" s="76">
        <f t="shared" si="103"/>
        <v>918750</v>
      </c>
      <c r="AG98" s="76">
        <f t="shared" si="103"/>
        <v>1035000</v>
      </c>
      <c r="AH98" s="76">
        <f t="shared" si="103"/>
        <v>982500</v>
      </c>
      <c r="AI98" s="76">
        <f t="shared" si="103"/>
        <v>1098750</v>
      </c>
      <c r="AJ98" s="76">
        <f t="shared" si="103"/>
        <v>1046250</v>
      </c>
      <c r="AK98" s="178">
        <f t="shared" si="103"/>
        <v>1162500</v>
      </c>
      <c r="AL98" s="177">
        <f t="shared" si="103"/>
        <v>1110000</v>
      </c>
      <c r="AM98" s="76">
        <f t="shared" si="103"/>
        <v>1117500</v>
      </c>
      <c r="AN98" s="76">
        <f t="shared" si="103"/>
        <v>1123500</v>
      </c>
      <c r="AO98" s="76">
        <f t="shared" si="103"/>
        <v>1129500</v>
      </c>
      <c r="AP98" s="76">
        <f t="shared" si="103"/>
        <v>1134000</v>
      </c>
      <c r="AQ98" s="76">
        <f t="shared" si="103"/>
        <v>1138500</v>
      </c>
      <c r="AR98" s="76">
        <f t="shared" si="103"/>
        <v>1141500</v>
      </c>
      <c r="AS98" s="76">
        <f t="shared" si="103"/>
        <v>1144500</v>
      </c>
      <c r="AT98" s="76">
        <f t="shared" si="103"/>
        <v>1146000</v>
      </c>
      <c r="AU98" s="76">
        <f t="shared" si="103"/>
        <v>1147500</v>
      </c>
      <c r="AV98" s="76">
        <f t="shared" si="103"/>
        <v>1147500</v>
      </c>
      <c r="AW98" s="178">
        <f t="shared" si="103"/>
        <v>1147500</v>
      </c>
      <c r="AX98" s="177">
        <f t="shared" si="103"/>
        <v>1147500</v>
      </c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207"/>
      <c r="BJ98" s="226">
        <f t="shared" si="89"/>
        <v>2302500</v>
      </c>
      <c r="BK98" s="226">
        <f>SUM(N98:Y98)</f>
        <v>6750000</v>
      </c>
      <c r="BL98" s="226">
        <f>SUM(Z98:AK98)</f>
        <v>11340000</v>
      </c>
      <c r="BM98" s="226">
        <f>SUM(AL98:AW98)</f>
        <v>13627500</v>
      </c>
    </row>
    <row r="99" spans="1:66" s="88" customFormat="1" ht="15.75" outlineLevel="1" x14ac:dyDescent="0.25">
      <c r="A99" s="94" t="s">
        <v>112</v>
      </c>
      <c r="B99" s="92" t="s">
        <v>94</v>
      </c>
      <c r="C99" s="179">
        <f>C57*C58</f>
        <v>48750</v>
      </c>
      <c r="D99" s="87">
        <f t="shared" ref="D99:AX99" si="104">D57*D58</f>
        <v>50250</v>
      </c>
      <c r="E99" s="87">
        <f t="shared" si="104"/>
        <v>100500</v>
      </c>
      <c r="F99" s="87">
        <f t="shared" si="104"/>
        <v>103500</v>
      </c>
      <c r="G99" s="87">
        <f t="shared" si="104"/>
        <v>155250</v>
      </c>
      <c r="H99" s="87">
        <f t="shared" si="104"/>
        <v>159750</v>
      </c>
      <c r="I99" s="87">
        <f t="shared" si="104"/>
        <v>213000</v>
      </c>
      <c r="J99" s="87">
        <f t="shared" si="104"/>
        <v>219000</v>
      </c>
      <c r="K99" s="87">
        <f t="shared" si="104"/>
        <v>273750</v>
      </c>
      <c r="L99" s="87">
        <f t="shared" si="104"/>
        <v>281250</v>
      </c>
      <c r="M99" s="180">
        <f t="shared" si="104"/>
        <v>337500</v>
      </c>
      <c r="N99" s="179">
        <f t="shared" si="104"/>
        <v>345000</v>
      </c>
      <c r="O99" s="87">
        <f t="shared" si="104"/>
        <v>401250</v>
      </c>
      <c r="P99" s="87">
        <f t="shared" si="104"/>
        <v>408750</v>
      </c>
      <c r="Q99" s="87">
        <f t="shared" si="104"/>
        <v>465000</v>
      </c>
      <c r="R99" s="87">
        <f t="shared" si="104"/>
        <v>472500</v>
      </c>
      <c r="S99" s="87">
        <f t="shared" si="104"/>
        <v>528750</v>
      </c>
      <c r="T99" s="87">
        <f t="shared" si="104"/>
        <v>536250</v>
      </c>
      <c r="U99" s="87">
        <f t="shared" si="104"/>
        <v>592500</v>
      </c>
      <c r="V99" s="87">
        <f t="shared" si="104"/>
        <v>600000</v>
      </c>
      <c r="W99" s="87">
        <f t="shared" si="104"/>
        <v>656250</v>
      </c>
      <c r="X99" s="87">
        <f t="shared" si="104"/>
        <v>663750</v>
      </c>
      <c r="Y99" s="180">
        <f t="shared" si="104"/>
        <v>720000</v>
      </c>
      <c r="Z99" s="179">
        <f t="shared" si="104"/>
        <v>727500</v>
      </c>
      <c r="AA99" s="87">
        <f t="shared" si="104"/>
        <v>783750</v>
      </c>
      <c r="AB99" s="87">
        <f t="shared" si="104"/>
        <v>791250</v>
      </c>
      <c r="AC99" s="87">
        <f t="shared" si="104"/>
        <v>847500</v>
      </c>
      <c r="AD99" s="87">
        <f t="shared" si="104"/>
        <v>855000</v>
      </c>
      <c r="AE99" s="87">
        <f t="shared" si="104"/>
        <v>911250</v>
      </c>
      <c r="AF99" s="87">
        <f t="shared" si="104"/>
        <v>918750</v>
      </c>
      <c r="AG99" s="87">
        <f t="shared" si="104"/>
        <v>975000</v>
      </c>
      <c r="AH99" s="87">
        <f t="shared" si="104"/>
        <v>982500</v>
      </c>
      <c r="AI99" s="87">
        <f t="shared" si="104"/>
        <v>1038750</v>
      </c>
      <c r="AJ99" s="87">
        <f t="shared" si="104"/>
        <v>1046250</v>
      </c>
      <c r="AK99" s="180">
        <f t="shared" si="104"/>
        <v>1102500</v>
      </c>
      <c r="AL99" s="179">
        <f t="shared" si="104"/>
        <v>1110000</v>
      </c>
      <c r="AM99" s="87">
        <f t="shared" si="104"/>
        <v>1117500</v>
      </c>
      <c r="AN99" s="87">
        <f t="shared" si="104"/>
        <v>1123500</v>
      </c>
      <c r="AO99" s="87">
        <f t="shared" si="104"/>
        <v>1129500</v>
      </c>
      <c r="AP99" s="87">
        <f t="shared" si="104"/>
        <v>1134000</v>
      </c>
      <c r="AQ99" s="87">
        <f t="shared" si="104"/>
        <v>1138500</v>
      </c>
      <c r="AR99" s="87">
        <f t="shared" si="104"/>
        <v>1141500</v>
      </c>
      <c r="AS99" s="87">
        <f t="shared" si="104"/>
        <v>1144500</v>
      </c>
      <c r="AT99" s="87">
        <f t="shared" si="104"/>
        <v>1146000</v>
      </c>
      <c r="AU99" s="87">
        <f t="shared" si="104"/>
        <v>1147500</v>
      </c>
      <c r="AV99" s="87">
        <f t="shared" si="104"/>
        <v>1147500</v>
      </c>
      <c r="AW99" s="180">
        <f t="shared" si="104"/>
        <v>1147500</v>
      </c>
      <c r="AX99" s="179">
        <f t="shared" si="104"/>
        <v>1147500</v>
      </c>
      <c r="BI99" s="201"/>
      <c r="BJ99" s="220">
        <f t="shared" si="89"/>
        <v>1942500</v>
      </c>
      <c r="BK99" s="220">
        <f>SUM(N99:Y99)</f>
        <v>6390000</v>
      </c>
      <c r="BL99" s="220">
        <f>SUM(Z99:AK99)</f>
        <v>10980000</v>
      </c>
      <c r="BM99" s="220">
        <f>SUM(AL99:AW99)</f>
        <v>13627500</v>
      </c>
      <c r="BN99" s="220"/>
    </row>
    <row r="100" spans="1:66" s="88" customFormat="1" ht="15.75" outlineLevel="1" x14ac:dyDescent="0.25">
      <c r="A100" s="94" t="s">
        <v>112</v>
      </c>
      <c r="B100" s="92" t="s">
        <v>116</v>
      </c>
      <c r="C100" s="160">
        <f>VLOOKUP($B100,ПОказатели!$B$3:$C$22,2,0)</f>
        <v>60000</v>
      </c>
      <c r="D100" s="87">
        <f>VLOOKUP($B100,ПОказатели!$B$3:$C$22,2,0)*(D37-C37)</f>
        <v>0</v>
      </c>
      <c r="E100" s="87">
        <f>VLOOKUP($B100,ПОказатели!$B$3:$C$22,2,0)*(E37-D37)</f>
        <v>60000</v>
      </c>
      <c r="F100" s="87">
        <f>VLOOKUP($B100,ПОказатели!$B$3:$C$22,2,0)*(F37-E37)</f>
        <v>0</v>
      </c>
      <c r="G100" s="87">
        <f>VLOOKUP($B100,ПОказатели!$B$3:$C$22,2,0)*(G37-F37)</f>
        <v>60000</v>
      </c>
      <c r="H100" s="87">
        <f>VLOOKUP($B100,ПОказатели!$B$3:$C$22,2,0)*(H37-G37)</f>
        <v>0</v>
      </c>
      <c r="I100" s="87">
        <f>VLOOKUP($B100,ПОказатели!$B$3:$C$22,2,0)*(I37-H37)</f>
        <v>60000</v>
      </c>
      <c r="J100" s="87">
        <f>VLOOKUP($B100,ПОказатели!$B$3:$C$22,2,0)*(J37-I37)</f>
        <v>0</v>
      </c>
      <c r="K100" s="87">
        <f>VLOOKUP($B100,ПОказатели!$B$3:$C$22,2,0)*(K37-J37)</f>
        <v>60000</v>
      </c>
      <c r="L100" s="87">
        <f>VLOOKUP($B100,ПОказатели!$B$3:$C$22,2,0)*(L37-K37)</f>
        <v>0</v>
      </c>
      <c r="M100" s="180">
        <f>VLOOKUP($B100,ПОказатели!$B$3:$C$22,2,0)*(M37-L37)</f>
        <v>60000</v>
      </c>
      <c r="N100" s="179">
        <f>VLOOKUP($B100,ПОказатели!$B$3:$C$22,2,0)*(N37-M37)</f>
        <v>0</v>
      </c>
      <c r="O100" s="87">
        <f>VLOOKUP($B100,ПОказатели!$B$3:$C$22,2,0)*(O37-N37)</f>
        <v>60000</v>
      </c>
      <c r="P100" s="87">
        <f>VLOOKUP($B100,ПОказатели!$B$3:$C$22,2,0)*(P37-O37)</f>
        <v>0</v>
      </c>
      <c r="Q100" s="87">
        <f>VLOOKUP($B100,ПОказатели!$B$3:$C$22,2,0)*(Q37-P37)</f>
        <v>60000</v>
      </c>
      <c r="R100" s="87">
        <f>VLOOKUP($B100,ПОказатели!$B$3:$C$22,2,0)*(R37-Q37)</f>
        <v>0</v>
      </c>
      <c r="S100" s="87">
        <f>VLOOKUP($B100,ПОказатели!$B$3:$C$22,2,0)*(S37-R37)</f>
        <v>60000</v>
      </c>
      <c r="T100" s="87">
        <f>VLOOKUP($B100,ПОказатели!$B$3:$C$22,2,0)*(T37-S37)</f>
        <v>0</v>
      </c>
      <c r="U100" s="87">
        <f>VLOOKUP($B100,ПОказатели!$B$3:$C$22,2,0)*(U37-T37)</f>
        <v>60000</v>
      </c>
      <c r="V100" s="87">
        <f>VLOOKUP($B100,ПОказатели!$B$3:$C$22,2,0)*(V37-U37)</f>
        <v>0</v>
      </c>
      <c r="W100" s="87">
        <f>VLOOKUP($B100,ПОказатели!$B$3:$C$22,2,0)*(W37-V37)</f>
        <v>60000</v>
      </c>
      <c r="X100" s="87">
        <f>VLOOKUP($B100,ПОказатели!$B$3:$C$22,2,0)*(X37-W37)</f>
        <v>0</v>
      </c>
      <c r="Y100" s="180">
        <f>VLOOKUP($B100,ПОказатели!$B$3:$C$22,2,0)*(Y37-X37)</f>
        <v>60000</v>
      </c>
      <c r="Z100" s="179">
        <f>VLOOKUP($B100,ПОказатели!$B$3:$C$22,2,0)*(Z37-Y37)</f>
        <v>0</v>
      </c>
      <c r="AA100" s="87">
        <f>VLOOKUP($B100,ПОказатели!$B$3:$C$22,2,0)*(AA37-Z37)</f>
        <v>60000</v>
      </c>
      <c r="AB100" s="87">
        <f>VLOOKUP($B100,ПОказатели!$B$3:$C$22,2,0)*(AB37-AA37)</f>
        <v>0</v>
      </c>
      <c r="AC100" s="87">
        <f>VLOOKUP($B100,ПОказатели!$B$3:$C$22,2,0)*(AC37-AB37)</f>
        <v>60000</v>
      </c>
      <c r="AD100" s="87">
        <f>VLOOKUP($B100,ПОказатели!$B$3:$C$22,2,0)*(AD37-AC37)</f>
        <v>0</v>
      </c>
      <c r="AE100" s="87">
        <f>VLOOKUP($B100,ПОказатели!$B$3:$C$22,2,0)*(AE37-AD37)</f>
        <v>60000</v>
      </c>
      <c r="AF100" s="87">
        <f>VLOOKUP($B100,ПОказатели!$B$3:$C$22,2,0)*(AF37-AE37)</f>
        <v>0</v>
      </c>
      <c r="AG100" s="87">
        <f>VLOOKUP($B100,ПОказатели!$B$3:$C$22,2,0)*(AG37-AF37)</f>
        <v>60000</v>
      </c>
      <c r="AH100" s="87">
        <f>VLOOKUP($B100,ПОказатели!$B$3:$C$22,2,0)*(AH37-AG37)</f>
        <v>0</v>
      </c>
      <c r="AI100" s="87">
        <f>VLOOKUP($B100,ПОказатели!$B$3:$C$22,2,0)*(AI37-AH37)</f>
        <v>60000</v>
      </c>
      <c r="AJ100" s="87">
        <f>VLOOKUP($B100,ПОказатели!$B$3:$C$22,2,0)*(AJ37-AI37)</f>
        <v>0</v>
      </c>
      <c r="AK100" s="180">
        <f>VLOOKUP($B100,ПОказатели!$B$3:$C$22,2,0)*(AK37-AJ37)</f>
        <v>60000</v>
      </c>
      <c r="AL100" s="179">
        <f>VLOOKUP($B100,ПОказатели!$B$3:$C$22,2,0)*(AL37-AK37)</f>
        <v>0</v>
      </c>
      <c r="AM100" s="87">
        <f>VLOOKUP($B100,ПОказатели!$B$3:$C$22,2,0)*(AM37-AL37)</f>
        <v>0</v>
      </c>
      <c r="AN100" s="87">
        <f>VLOOKUP($B100,ПОказатели!$B$3:$C$22,2,0)*(AN37-AM37)</f>
        <v>0</v>
      </c>
      <c r="AO100" s="87">
        <f>VLOOKUP($B100,ПОказатели!$B$3:$C$22,2,0)*(AO37-AN37)</f>
        <v>0</v>
      </c>
      <c r="AP100" s="87">
        <f>VLOOKUP($B100,ПОказатели!$B$3:$C$22,2,0)*(AP37-AO37)</f>
        <v>0</v>
      </c>
      <c r="AQ100" s="87">
        <f>VLOOKUP($B100,ПОказатели!$B$3:$C$22,2,0)*(AQ37-AP37)</f>
        <v>0</v>
      </c>
      <c r="AR100" s="87">
        <f>VLOOKUP($B100,ПОказатели!$B$3:$C$22,2,0)*(AR37-AQ37)</f>
        <v>0</v>
      </c>
      <c r="AS100" s="87">
        <f>VLOOKUP($B100,ПОказатели!$B$3:$C$22,2,0)*(AS37-AR37)</f>
        <v>0</v>
      </c>
      <c r="AT100" s="87">
        <f>VLOOKUP($B100,ПОказатели!$B$3:$C$22,2,0)*(AT37-AS37)</f>
        <v>0</v>
      </c>
      <c r="AU100" s="87">
        <f>VLOOKUP($B100,ПОказатели!$B$3:$C$22,2,0)*(AU37-AT37)</f>
        <v>0</v>
      </c>
      <c r="AV100" s="87">
        <f>VLOOKUP($B100,ПОказатели!$B$3:$C$22,2,0)*(AV37-AU37)</f>
        <v>0</v>
      </c>
      <c r="AW100" s="180">
        <f>VLOOKUP($B100,ПОказатели!$B$3:$C$22,2,0)*(AW37-AV37)</f>
        <v>0</v>
      </c>
      <c r="AX100" s="179">
        <f>VLOOKUP($B100,ПОказатели!$B$3:$C$22,2,0)*(AX37-AW37)</f>
        <v>0</v>
      </c>
      <c r="BI100" s="201"/>
      <c r="BJ100" s="220">
        <f t="shared" si="89"/>
        <v>360000</v>
      </c>
      <c r="BK100" s="220">
        <f>SUM(N100:Y100)</f>
        <v>360000</v>
      </c>
      <c r="BL100" s="220">
        <f>SUM(Z100:AK100)</f>
        <v>360000</v>
      </c>
      <c r="BM100" s="220">
        <f>SUM(AL100:AW100)</f>
        <v>0</v>
      </c>
      <c r="BN100" s="220"/>
    </row>
    <row r="101" spans="1:66" ht="15.75" outlineLevel="1" collapsed="1" x14ac:dyDescent="0.25">
      <c r="A101" s="123" t="s">
        <v>112</v>
      </c>
      <c r="B101" s="84" t="s">
        <v>97</v>
      </c>
      <c r="C101" s="177">
        <f>SUM(C105:C108)</f>
        <v>137964.28571428571</v>
      </c>
      <c r="D101" s="76">
        <f t="shared" ref="D101:AX101" si="105">SUM(D105:D108)</f>
        <v>137964.28571428571</v>
      </c>
      <c r="E101" s="76">
        <f t="shared" si="105"/>
        <v>204500</v>
      </c>
      <c r="F101" s="76">
        <f t="shared" si="105"/>
        <v>204500</v>
      </c>
      <c r="G101" s="76">
        <f t="shared" si="105"/>
        <v>271035.71428571432</v>
      </c>
      <c r="H101" s="76">
        <f t="shared" si="105"/>
        <v>281016.07142857142</v>
      </c>
      <c r="I101" s="76">
        <f t="shared" si="105"/>
        <v>350878.57142857142</v>
      </c>
      <c r="J101" s="76">
        <f t="shared" si="105"/>
        <v>350878.57142857142</v>
      </c>
      <c r="K101" s="76">
        <f t="shared" si="105"/>
        <v>420741.07142857142</v>
      </c>
      <c r="L101" s="76">
        <f t="shared" si="105"/>
        <v>420741.07142857142</v>
      </c>
      <c r="M101" s="178">
        <f t="shared" si="105"/>
        <v>490603.57142857148</v>
      </c>
      <c r="N101" s="177">
        <f t="shared" si="105"/>
        <v>514135.71428571438</v>
      </c>
      <c r="O101" s="76">
        <f t="shared" si="105"/>
        <v>587325.00000000012</v>
      </c>
      <c r="P101" s="76">
        <f t="shared" si="105"/>
        <v>587325.00000000012</v>
      </c>
      <c r="Q101" s="76">
        <f t="shared" si="105"/>
        <v>660514.2857142858</v>
      </c>
      <c r="R101" s="76">
        <f t="shared" si="105"/>
        <v>660514.2857142858</v>
      </c>
      <c r="S101" s="76">
        <f t="shared" si="105"/>
        <v>733703.57142857159</v>
      </c>
      <c r="T101" s="76">
        <f t="shared" si="105"/>
        <v>763644.64285714272</v>
      </c>
      <c r="U101" s="76">
        <f t="shared" si="105"/>
        <v>840160.71428571432</v>
      </c>
      <c r="V101" s="76">
        <f t="shared" si="105"/>
        <v>840160.71428571432</v>
      </c>
      <c r="W101" s="76">
        <f t="shared" si="105"/>
        <v>916676.78571428556</v>
      </c>
      <c r="X101" s="76">
        <f t="shared" si="105"/>
        <v>916676.78571428556</v>
      </c>
      <c r="Y101" s="178">
        <f t="shared" si="105"/>
        <v>993192.85714285704</v>
      </c>
      <c r="Z101" s="177">
        <f t="shared" si="105"/>
        <v>1036685.7142857143</v>
      </c>
      <c r="AA101" s="76">
        <f t="shared" si="105"/>
        <v>1116528.5714285714</v>
      </c>
      <c r="AB101" s="76">
        <f t="shared" si="105"/>
        <v>1116528.5714285714</v>
      </c>
      <c r="AC101" s="76">
        <f t="shared" si="105"/>
        <v>1196371.4285714286</v>
      </c>
      <c r="AD101" s="76">
        <f t="shared" si="105"/>
        <v>1196371.4285714286</v>
      </c>
      <c r="AE101" s="76">
        <f t="shared" si="105"/>
        <v>1276214.2857142857</v>
      </c>
      <c r="AF101" s="76">
        <f t="shared" si="105"/>
        <v>1326116.0714285714</v>
      </c>
      <c r="AG101" s="76">
        <f t="shared" si="105"/>
        <v>1409285.7142857143</v>
      </c>
      <c r="AH101" s="76">
        <f t="shared" si="105"/>
        <v>1409285.7142857143</v>
      </c>
      <c r="AI101" s="76">
        <f t="shared" si="105"/>
        <v>1492455.3571428573</v>
      </c>
      <c r="AJ101" s="76">
        <f t="shared" si="105"/>
        <v>1492455.3571428573</v>
      </c>
      <c r="AK101" s="178">
        <f t="shared" si="105"/>
        <v>1575625</v>
      </c>
      <c r="AL101" s="177">
        <f t="shared" si="105"/>
        <v>1639078.5714285714</v>
      </c>
      <c r="AM101" s="76">
        <f t="shared" si="105"/>
        <v>1639078.5714285714</v>
      </c>
      <c r="AN101" s="76">
        <f t="shared" si="105"/>
        <v>1639078.5714285714</v>
      </c>
      <c r="AO101" s="76">
        <f t="shared" si="105"/>
        <v>1639078.5714285714</v>
      </c>
      <c r="AP101" s="76">
        <f t="shared" si="105"/>
        <v>1639078.5714285714</v>
      </c>
      <c r="AQ101" s="76">
        <f t="shared" si="105"/>
        <v>1639078.5714285714</v>
      </c>
      <c r="AR101" s="76">
        <f t="shared" si="105"/>
        <v>1698960.7142857146</v>
      </c>
      <c r="AS101" s="76">
        <f t="shared" si="105"/>
        <v>1698960.7142857146</v>
      </c>
      <c r="AT101" s="76">
        <f t="shared" si="105"/>
        <v>1698960.7142857146</v>
      </c>
      <c r="AU101" s="76">
        <f t="shared" si="105"/>
        <v>1698960.7142857146</v>
      </c>
      <c r="AV101" s="76">
        <f t="shared" si="105"/>
        <v>1698960.7142857146</v>
      </c>
      <c r="AW101" s="178">
        <f t="shared" si="105"/>
        <v>1698960.7142857146</v>
      </c>
      <c r="AX101" s="177">
        <f t="shared" si="105"/>
        <v>1762414.2857142854</v>
      </c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207"/>
      <c r="BJ101" s="226">
        <f t="shared" si="89"/>
        <v>3270823.2142857141</v>
      </c>
      <c r="BK101" s="226">
        <f>SUM(N101:Y101)</f>
        <v>9014030.3571428582</v>
      </c>
      <c r="BL101" s="226">
        <f>SUM(Z101:AK101)</f>
        <v>15643923.214285716</v>
      </c>
      <c r="BM101" s="226">
        <f>SUM(AL101:AW101)</f>
        <v>20028235.714285716</v>
      </c>
    </row>
    <row r="102" spans="1:66" s="120" customFormat="1" ht="15.75" outlineLevel="1" x14ac:dyDescent="0.25">
      <c r="A102" s="124" t="s">
        <v>112</v>
      </c>
      <c r="B102" s="77" t="s">
        <v>104</v>
      </c>
      <c r="C102" s="181">
        <f>C103+C104</f>
        <v>3</v>
      </c>
      <c r="D102" s="73">
        <f t="shared" ref="D102:X102" si="106">D103+D104</f>
        <v>3</v>
      </c>
      <c r="E102" s="73">
        <f t="shared" si="106"/>
        <v>5</v>
      </c>
      <c r="F102" s="73">
        <f t="shared" si="106"/>
        <v>5</v>
      </c>
      <c r="G102" s="73">
        <f t="shared" si="106"/>
        <v>7</v>
      </c>
      <c r="H102" s="73">
        <f t="shared" si="106"/>
        <v>7</v>
      </c>
      <c r="I102" s="73">
        <f t="shared" si="106"/>
        <v>9</v>
      </c>
      <c r="J102" s="73">
        <f t="shared" si="106"/>
        <v>9</v>
      </c>
      <c r="K102" s="73">
        <f t="shared" si="106"/>
        <v>11</v>
      </c>
      <c r="L102" s="73">
        <f t="shared" si="106"/>
        <v>11</v>
      </c>
      <c r="M102" s="182">
        <f t="shared" si="106"/>
        <v>13</v>
      </c>
      <c r="N102" s="181">
        <f t="shared" si="106"/>
        <v>13</v>
      </c>
      <c r="O102" s="73">
        <f t="shared" si="106"/>
        <v>15</v>
      </c>
      <c r="P102" s="73">
        <f t="shared" si="106"/>
        <v>15</v>
      </c>
      <c r="Q102" s="73">
        <f t="shared" si="106"/>
        <v>17</v>
      </c>
      <c r="R102" s="73">
        <f t="shared" si="106"/>
        <v>17</v>
      </c>
      <c r="S102" s="73">
        <f t="shared" si="106"/>
        <v>19</v>
      </c>
      <c r="T102" s="73">
        <f t="shared" si="106"/>
        <v>19</v>
      </c>
      <c r="U102" s="73">
        <f t="shared" si="106"/>
        <v>21</v>
      </c>
      <c r="V102" s="73">
        <f t="shared" si="106"/>
        <v>21</v>
      </c>
      <c r="W102" s="73">
        <f t="shared" si="106"/>
        <v>23</v>
      </c>
      <c r="X102" s="73">
        <f t="shared" si="106"/>
        <v>23</v>
      </c>
      <c r="Y102" s="182">
        <f t="shared" ref="Y102:AX102" si="107">Y103+Y104</f>
        <v>25</v>
      </c>
      <c r="Z102" s="181">
        <f t="shared" si="107"/>
        <v>25</v>
      </c>
      <c r="AA102" s="73">
        <f t="shared" si="107"/>
        <v>27</v>
      </c>
      <c r="AB102" s="73">
        <f t="shared" si="107"/>
        <v>27</v>
      </c>
      <c r="AC102" s="73">
        <f t="shared" si="107"/>
        <v>29</v>
      </c>
      <c r="AD102" s="73">
        <f t="shared" si="107"/>
        <v>29</v>
      </c>
      <c r="AE102" s="73">
        <f t="shared" si="107"/>
        <v>31</v>
      </c>
      <c r="AF102" s="73">
        <f t="shared" si="107"/>
        <v>31</v>
      </c>
      <c r="AG102" s="73">
        <f t="shared" si="107"/>
        <v>33</v>
      </c>
      <c r="AH102" s="73">
        <f t="shared" si="107"/>
        <v>33</v>
      </c>
      <c r="AI102" s="73">
        <f t="shared" si="107"/>
        <v>35</v>
      </c>
      <c r="AJ102" s="73">
        <f t="shared" si="107"/>
        <v>35</v>
      </c>
      <c r="AK102" s="182">
        <f t="shared" si="107"/>
        <v>37</v>
      </c>
      <c r="AL102" s="181">
        <f t="shared" si="107"/>
        <v>37</v>
      </c>
      <c r="AM102" s="73">
        <f t="shared" si="107"/>
        <v>37</v>
      </c>
      <c r="AN102" s="73">
        <f t="shared" si="107"/>
        <v>37</v>
      </c>
      <c r="AO102" s="73">
        <f t="shared" si="107"/>
        <v>37</v>
      </c>
      <c r="AP102" s="73">
        <f t="shared" si="107"/>
        <v>37</v>
      </c>
      <c r="AQ102" s="73">
        <f t="shared" si="107"/>
        <v>37</v>
      </c>
      <c r="AR102" s="73">
        <f t="shared" si="107"/>
        <v>37</v>
      </c>
      <c r="AS102" s="73">
        <f t="shared" si="107"/>
        <v>37</v>
      </c>
      <c r="AT102" s="73">
        <f t="shared" si="107"/>
        <v>37</v>
      </c>
      <c r="AU102" s="73">
        <f t="shared" si="107"/>
        <v>37</v>
      </c>
      <c r="AV102" s="73">
        <f t="shared" si="107"/>
        <v>37</v>
      </c>
      <c r="AW102" s="182">
        <f t="shared" si="107"/>
        <v>37</v>
      </c>
      <c r="AX102" s="181">
        <f t="shared" si="107"/>
        <v>37</v>
      </c>
      <c r="BI102" s="208"/>
      <c r="BJ102" s="223">
        <f t="shared" ref="BJ102:BJ104" si="108">M102</f>
        <v>13</v>
      </c>
      <c r="BK102" s="223">
        <f>Y102</f>
        <v>25</v>
      </c>
      <c r="BL102" s="223">
        <f>AK102</f>
        <v>37</v>
      </c>
      <c r="BM102" s="223">
        <f>AW102</f>
        <v>37</v>
      </c>
      <c r="BN102" s="223"/>
    </row>
    <row r="103" spans="1:66" s="88" customFormat="1" ht="15.75" outlineLevel="1" x14ac:dyDescent="0.25">
      <c r="A103" s="125" t="s">
        <v>112</v>
      </c>
      <c r="B103" s="92" t="s">
        <v>95</v>
      </c>
      <c r="C103" s="179">
        <f>IF(VLOOKUP($B103,ПОказатели!$B$3:$D$36,3,0)="all",1,VLOOKUP($B103,ПОказатели!$B$3:$D$36,3,0))</f>
        <v>1</v>
      </c>
      <c r="D103" s="87">
        <f>IF(VLOOKUP($B103,ПОказатели!$B$3:$D$36,3,0)="all",1,VLOOKUP($B103,ПОказатели!$B$3:$D$36,3,0))</f>
        <v>1</v>
      </c>
      <c r="E103" s="87">
        <f>IF(VLOOKUP($B103,ПОказатели!$B$3:$D$36,3,0)="all",1,VLOOKUP($B103,ПОказатели!$B$3:$D$36,3,0))</f>
        <v>1</v>
      </c>
      <c r="F103" s="87">
        <f>IF(VLOOKUP($B103,ПОказатели!$B$3:$D$36,3,0)="all",1,VLOOKUP($B103,ПОказатели!$B$3:$D$36,3,0))</f>
        <v>1</v>
      </c>
      <c r="G103" s="87">
        <f>IF(VLOOKUP($B103,ПОказатели!$B$3:$D$36,3,0)="all",1,VLOOKUP($B103,ПОказатели!$B$3:$D$36,3,0))</f>
        <v>1</v>
      </c>
      <c r="H103" s="87">
        <f>IF(VLOOKUP($B103,ПОказатели!$B$3:$D$36,3,0)="all",1,VLOOKUP($B103,ПОказатели!$B$3:$D$36,3,0))</f>
        <v>1</v>
      </c>
      <c r="I103" s="87">
        <f>IF(VLOOKUP($B103,ПОказатели!$B$3:$D$36,3,0)="all",1,VLOOKUP($B103,ПОказатели!$B$3:$D$36,3,0))</f>
        <v>1</v>
      </c>
      <c r="J103" s="87">
        <f>IF(VLOOKUP($B103,ПОказатели!$B$3:$D$36,3,0)="all",1,VLOOKUP($B103,ПОказатели!$B$3:$D$36,3,0))</f>
        <v>1</v>
      </c>
      <c r="K103" s="87">
        <f>IF(VLOOKUP($B103,ПОказатели!$B$3:$D$36,3,0)="all",1,VLOOKUP($B103,ПОказатели!$B$3:$D$36,3,0))</f>
        <v>1</v>
      </c>
      <c r="L103" s="87">
        <f>IF(VLOOKUP($B103,ПОказатели!$B$3:$D$36,3,0)="all",1,VLOOKUP($B103,ПОказатели!$B$3:$D$36,3,0))</f>
        <v>1</v>
      </c>
      <c r="M103" s="180">
        <f>IF(VLOOKUP($B103,ПОказатели!$B$3:$D$36,3,0)="all",1,VLOOKUP($B103,ПОказатели!$B$3:$D$36,3,0))</f>
        <v>1</v>
      </c>
      <c r="N103" s="179">
        <f>IF(VLOOKUP($B103,ПОказатели!$B$3:$D$36,3,0)="all",1,VLOOKUP($B103,ПОказатели!$B$3:$D$36,3,0))</f>
        <v>1</v>
      </c>
      <c r="O103" s="87">
        <f>IF(VLOOKUP($B103,ПОказатели!$B$3:$D$36,3,0)="all",1,VLOOKUP($B103,ПОказатели!$B$3:$D$36,3,0))</f>
        <v>1</v>
      </c>
      <c r="P103" s="87">
        <f>IF(VLOOKUP($B103,ПОказатели!$B$3:$D$36,3,0)="all",1,VLOOKUP($B103,ПОказатели!$B$3:$D$36,3,0))</f>
        <v>1</v>
      </c>
      <c r="Q103" s="87">
        <f>IF(VLOOKUP($B103,ПОказатели!$B$3:$D$36,3,0)="all",1,VLOOKUP($B103,ПОказатели!$B$3:$D$36,3,0))</f>
        <v>1</v>
      </c>
      <c r="R103" s="87">
        <f>IF(VLOOKUP($B103,ПОказатели!$B$3:$D$36,3,0)="all",1,VLOOKUP($B103,ПОказатели!$B$3:$D$36,3,0))</f>
        <v>1</v>
      </c>
      <c r="S103" s="87">
        <f>IF(VLOOKUP($B103,ПОказатели!$B$3:$D$36,3,0)="all",1,VLOOKUP($B103,ПОказатели!$B$3:$D$36,3,0))</f>
        <v>1</v>
      </c>
      <c r="T103" s="87">
        <f>IF(VLOOKUP($B103,ПОказатели!$B$3:$D$36,3,0)="all",1,VLOOKUP($B103,ПОказатели!$B$3:$D$36,3,0))</f>
        <v>1</v>
      </c>
      <c r="U103" s="87">
        <f>IF(VLOOKUP($B103,ПОказатели!$B$3:$D$36,3,0)="all",1,VLOOKUP($B103,ПОказатели!$B$3:$D$36,3,0))</f>
        <v>1</v>
      </c>
      <c r="V103" s="87">
        <f>IF(VLOOKUP($B103,ПОказатели!$B$3:$D$36,3,0)="all",1,VLOOKUP($B103,ПОказатели!$B$3:$D$36,3,0))</f>
        <v>1</v>
      </c>
      <c r="W103" s="87">
        <f>IF(VLOOKUP($B103,ПОказатели!$B$3:$D$36,3,0)="all",1,VLOOKUP($B103,ПОказатели!$B$3:$D$36,3,0))</f>
        <v>1</v>
      </c>
      <c r="X103" s="87">
        <f>IF(VLOOKUP($B103,ПОказатели!$B$3:$D$36,3,0)="all",1,VLOOKUP($B103,ПОказатели!$B$3:$D$36,3,0))</f>
        <v>1</v>
      </c>
      <c r="Y103" s="180">
        <f>IF(VLOOKUP($B103,ПОказатели!$B$3:$D$36,3,0)="all",1,VLOOKUP($B103,ПОказатели!$B$3:$D$36,3,0))</f>
        <v>1</v>
      </c>
      <c r="Z103" s="179">
        <f>IF(VLOOKUP($B103,ПОказатели!$B$3:$D$36,3,0)="all",1,VLOOKUP($B103,ПОказатели!$B$3:$D$36,3,0))</f>
        <v>1</v>
      </c>
      <c r="AA103" s="87">
        <f>IF(VLOOKUP($B103,ПОказатели!$B$3:$D$36,3,0)="all",1,VLOOKUP($B103,ПОказатели!$B$3:$D$36,3,0))</f>
        <v>1</v>
      </c>
      <c r="AB103" s="87">
        <f>IF(VLOOKUP($B103,ПОказатели!$B$3:$D$36,3,0)="all",1,VLOOKUP($B103,ПОказатели!$B$3:$D$36,3,0))</f>
        <v>1</v>
      </c>
      <c r="AC103" s="87">
        <f>IF(VLOOKUP($B103,ПОказатели!$B$3:$D$36,3,0)="all",1,VLOOKUP($B103,ПОказатели!$B$3:$D$36,3,0))</f>
        <v>1</v>
      </c>
      <c r="AD103" s="87">
        <f>IF(VLOOKUP($B103,ПОказатели!$B$3:$D$36,3,0)="all",1,VLOOKUP($B103,ПОказатели!$B$3:$D$36,3,0))</f>
        <v>1</v>
      </c>
      <c r="AE103" s="87">
        <f>IF(VLOOKUP($B103,ПОказатели!$B$3:$D$36,3,0)="all",1,VLOOKUP($B103,ПОказатели!$B$3:$D$36,3,0))</f>
        <v>1</v>
      </c>
      <c r="AF103" s="87">
        <f>IF(VLOOKUP($B103,ПОказатели!$B$3:$D$36,3,0)="all",1,VLOOKUP($B103,ПОказатели!$B$3:$D$36,3,0))</f>
        <v>1</v>
      </c>
      <c r="AG103" s="87">
        <f>IF(VLOOKUP($B103,ПОказатели!$B$3:$D$36,3,0)="all",1,VLOOKUP($B103,ПОказатели!$B$3:$D$36,3,0))</f>
        <v>1</v>
      </c>
      <c r="AH103" s="87">
        <f>IF(VLOOKUP($B103,ПОказатели!$B$3:$D$36,3,0)="all",1,VLOOKUP($B103,ПОказатели!$B$3:$D$36,3,0))</f>
        <v>1</v>
      </c>
      <c r="AI103" s="87">
        <f>IF(VLOOKUP($B103,ПОказатели!$B$3:$D$36,3,0)="all",1,VLOOKUP($B103,ПОказатели!$B$3:$D$36,3,0))</f>
        <v>1</v>
      </c>
      <c r="AJ103" s="87">
        <f>IF(VLOOKUP($B103,ПОказатели!$B$3:$D$36,3,0)="all",1,VLOOKUP($B103,ПОказатели!$B$3:$D$36,3,0))</f>
        <v>1</v>
      </c>
      <c r="AK103" s="180">
        <f>IF(VLOOKUP($B103,ПОказатели!$B$3:$D$36,3,0)="all",1,VLOOKUP($B103,ПОказатели!$B$3:$D$36,3,0))</f>
        <v>1</v>
      </c>
      <c r="AL103" s="179">
        <f>IF(VLOOKUP($B103,ПОказатели!$B$3:$D$36,3,0)="all",1,VLOOKUP($B103,ПОказатели!$B$3:$D$36,3,0))</f>
        <v>1</v>
      </c>
      <c r="AM103" s="87">
        <f>IF(VLOOKUP($B103,ПОказатели!$B$3:$D$36,3,0)="all",1,VLOOKUP($B103,ПОказатели!$B$3:$D$36,3,0))</f>
        <v>1</v>
      </c>
      <c r="AN103" s="87">
        <f>IF(VLOOKUP($B103,ПОказатели!$B$3:$D$36,3,0)="all",1,VLOOKUP($B103,ПОказатели!$B$3:$D$36,3,0))</f>
        <v>1</v>
      </c>
      <c r="AO103" s="87">
        <f>IF(VLOOKUP($B103,ПОказатели!$B$3:$D$36,3,0)="all",1,VLOOKUP($B103,ПОказатели!$B$3:$D$36,3,0))</f>
        <v>1</v>
      </c>
      <c r="AP103" s="87">
        <f>IF(VLOOKUP($B103,ПОказатели!$B$3:$D$36,3,0)="all",1,VLOOKUP($B103,ПОказатели!$B$3:$D$36,3,0))</f>
        <v>1</v>
      </c>
      <c r="AQ103" s="87">
        <f>IF(VLOOKUP($B103,ПОказатели!$B$3:$D$36,3,0)="all",1,VLOOKUP($B103,ПОказатели!$B$3:$D$36,3,0))</f>
        <v>1</v>
      </c>
      <c r="AR103" s="87">
        <f>IF(VLOOKUP($B103,ПОказатели!$B$3:$D$36,3,0)="all",1,VLOOKUP($B103,ПОказатели!$B$3:$D$36,3,0))</f>
        <v>1</v>
      </c>
      <c r="AS103" s="87">
        <f>IF(VLOOKUP($B103,ПОказатели!$B$3:$D$36,3,0)="all",1,VLOOKUP($B103,ПОказатели!$B$3:$D$36,3,0))</f>
        <v>1</v>
      </c>
      <c r="AT103" s="87">
        <f>IF(VLOOKUP($B103,ПОказатели!$B$3:$D$36,3,0)="all",1,VLOOKUP($B103,ПОказатели!$B$3:$D$36,3,0))</f>
        <v>1</v>
      </c>
      <c r="AU103" s="87">
        <f>IF(VLOOKUP($B103,ПОказатели!$B$3:$D$36,3,0)="all",1,VLOOKUP($B103,ПОказатели!$B$3:$D$36,3,0))</f>
        <v>1</v>
      </c>
      <c r="AV103" s="87">
        <f>IF(VLOOKUP($B103,ПОказатели!$B$3:$D$36,3,0)="all",1,VLOOKUP($B103,ПОказатели!$B$3:$D$36,3,0))</f>
        <v>1</v>
      </c>
      <c r="AW103" s="180">
        <f>IF(VLOOKUP($B103,ПОказатели!$B$3:$D$36,3,0)="all",1,VLOOKUP($B103,ПОказатели!$B$3:$D$36,3,0))</f>
        <v>1</v>
      </c>
      <c r="AX103" s="179">
        <f>IF(VLOOKUP($B103,ПОказатели!$B$3:$D$36,3,0)="all",1,VLOOKUP($B103,ПОказатели!$B$3:$D$36,3,0))</f>
        <v>1</v>
      </c>
      <c r="BI103" s="201"/>
      <c r="BJ103" s="220">
        <f t="shared" si="108"/>
        <v>1</v>
      </c>
      <c r="BK103" s="220">
        <f>Y103</f>
        <v>1</v>
      </c>
      <c r="BL103" s="220">
        <f>AK103</f>
        <v>1</v>
      </c>
      <c r="BM103" s="220">
        <f>AW103</f>
        <v>1</v>
      </c>
      <c r="BN103" s="220"/>
    </row>
    <row r="104" spans="1:66" s="88" customFormat="1" ht="15.75" outlineLevel="1" x14ac:dyDescent="0.25">
      <c r="A104" s="125" t="s">
        <v>112</v>
      </c>
      <c r="B104" s="92" t="s">
        <v>99</v>
      </c>
      <c r="C104" s="179">
        <f>VLOOKUP($B104,ПОказатели!$B$3:$D$36,3,0)*C37</f>
        <v>2</v>
      </c>
      <c r="D104" s="87">
        <f>VLOOKUP($B104,ПОказатели!$B$3:$D$36,3,0)*D37</f>
        <v>2</v>
      </c>
      <c r="E104" s="87">
        <f>VLOOKUP($B104,ПОказатели!$B$3:$D$36,3,0)*E37</f>
        <v>4</v>
      </c>
      <c r="F104" s="87">
        <f>VLOOKUP($B104,ПОказатели!$B$3:$D$36,3,0)*F37</f>
        <v>4</v>
      </c>
      <c r="G104" s="87">
        <f>VLOOKUP($B104,ПОказатели!$B$3:$D$36,3,0)*G37</f>
        <v>6</v>
      </c>
      <c r="H104" s="87">
        <f>VLOOKUP($B104,ПОказатели!$B$3:$D$36,3,0)*H37</f>
        <v>6</v>
      </c>
      <c r="I104" s="87">
        <f>VLOOKUP($B104,ПОказатели!$B$3:$D$36,3,0)*I37</f>
        <v>8</v>
      </c>
      <c r="J104" s="87">
        <f>VLOOKUP($B104,ПОказатели!$B$3:$D$36,3,0)*J37</f>
        <v>8</v>
      </c>
      <c r="K104" s="87">
        <f>VLOOKUP($B104,ПОказатели!$B$3:$D$36,3,0)*K37</f>
        <v>10</v>
      </c>
      <c r="L104" s="87">
        <f>VLOOKUP($B104,ПОказатели!$B$3:$D$36,3,0)*L37</f>
        <v>10</v>
      </c>
      <c r="M104" s="180">
        <f>VLOOKUP($B104,ПОказатели!$B$3:$D$36,3,0)*M37</f>
        <v>12</v>
      </c>
      <c r="N104" s="179">
        <f>VLOOKUP($B104,ПОказатели!$B$3:$D$36,3,0)*N37</f>
        <v>12</v>
      </c>
      <c r="O104" s="87">
        <f>VLOOKUP($B104,ПОказатели!$B$3:$D$36,3,0)*O37</f>
        <v>14</v>
      </c>
      <c r="P104" s="87">
        <f>VLOOKUP($B104,ПОказатели!$B$3:$D$36,3,0)*P37</f>
        <v>14</v>
      </c>
      <c r="Q104" s="87">
        <f>VLOOKUP($B104,ПОказатели!$B$3:$D$36,3,0)*Q37</f>
        <v>16</v>
      </c>
      <c r="R104" s="87">
        <f>VLOOKUP($B104,ПОказатели!$B$3:$D$36,3,0)*R37</f>
        <v>16</v>
      </c>
      <c r="S104" s="87">
        <f>VLOOKUP($B104,ПОказатели!$B$3:$D$36,3,0)*S37</f>
        <v>18</v>
      </c>
      <c r="T104" s="87">
        <f>VLOOKUP($B104,ПОказатели!$B$3:$D$36,3,0)*T37</f>
        <v>18</v>
      </c>
      <c r="U104" s="87">
        <f>VLOOKUP($B104,ПОказатели!$B$3:$D$36,3,0)*U37</f>
        <v>20</v>
      </c>
      <c r="V104" s="87">
        <f>VLOOKUP($B104,ПОказатели!$B$3:$D$36,3,0)*V37</f>
        <v>20</v>
      </c>
      <c r="W104" s="87">
        <f>VLOOKUP($B104,ПОказатели!$B$3:$D$36,3,0)*W37</f>
        <v>22</v>
      </c>
      <c r="X104" s="87">
        <f>VLOOKUP($B104,ПОказатели!$B$3:$D$36,3,0)*X37</f>
        <v>22</v>
      </c>
      <c r="Y104" s="180">
        <f>VLOOKUP($B104,ПОказатели!$B$3:$D$36,3,0)*Y37</f>
        <v>24</v>
      </c>
      <c r="Z104" s="179">
        <f>VLOOKUP($B104,ПОказатели!$B$3:$D$36,3,0)*Z37</f>
        <v>24</v>
      </c>
      <c r="AA104" s="87">
        <f>VLOOKUP($B104,ПОказатели!$B$3:$D$36,3,0)*AA37</f>
        <v>26</v>
      </c>
      <c r="AB104" s="87">
        <f>VLOOKUP($B104,ПОказатели!$B$3:$D$36,3,0)*AB37</f>
        <v>26</v>
      </c>
      <c r="AC104" s="87">
        <f>VLOOKUP($B104,ПОказатели!$B$3:$D$36,3,0)*AC37</f>
        <v>28</v>
      </c>
      <c r="AD104" s="87">
        <f>VLOOKUP($B104,ПОказатели!$B$3:$D$36,3,0)*AD37</f>
        <v>28</v>
      </c>
      <c r="AE104" s="87">
        <f>VLOOKUP($B104,ПОказатели!$B$3:$D$36,3,0)*AE37</f>
        <v>30</v>
      </c>
      <c r="AF104" s="87">
        <f>VLOOKUP($B104,ПОказатели!$B$3:$D$36,3,0)*AF37</f>
        <v>30</v>
      </c>
      <c r="AG104" s="87">
        <f>VLOOKUP($B104,ПОказатели!$B$3:$D$36,3,0)*AG37</f>
        <v>32</v>
      </c>
      <c r="AH104" s="87">
        <f>VLOOKUP($B104,ПОказатели!$B$3:$D$36,3,0)*AH37</f>
        <v>32</v>
      </c>
      <c r="AI104" s="87">
        <f>VLOOKUP($B104,ПОказатели!$B$3:$D$36,3,0)*AI37</f>
        <v>34</v>
      </c>
      <c r="AJ104" s="87">
        <f>VLOOKUP($B104,ПОказатели!$B$3:$D$36,3,0)*AJ37</f>
        <v>34</v>
      </c>
      <c r="AK104" s="180">
        <f>VLOOKUP($B104,ПОказатели!$B$3:$D$36,3,0)*AK37</f>
        <v>36</v>
      </c>
      <c r="AL104" s="179">
        <f>VLOOKUP($B104,ПОказатели!$B$3:$D$36,3,0)*AL37</f>
        <v>36</v>
      </c>
      <c r="AM104" s="87">
        <f>VLOOKUP($B104,ПОказатели!$B$3:$D$36,3,0)*AM37</f>
        <v>36</v>
      </c>
      <c r="AN104" s="87">
        <f>VLOOKUP($B104,ПОказатели!$B$3:$D$36,3,0)*AN37</f>
        <v>36</v>
      </c>
      <c r="AO104" s="87">
        <f>VLOOKUP($B104,ПОказатели!$B$3:$D$36,3,0)*AO37</f>
        <v>36</v>
      </c>
      <c r="AP104" s="87">
        <f>VLOOKUP($B104,ПОказатели!$B$3:$D$36,3,0)*AP37</f>
        <v>36</v>
      </c>
      <c r="AQ104" s="87">
        <f>VLOOKUP($B104,ПОказатели!$B$3:$D$36,3,0)*AQ37</f>
        <v>36</v>
      </c>
      <c r="AR104" s="87">
        <f>VLOOKUP($B104,ПОказатели!$B$3:$D$36,3,0)*AR37</f>
        <v>36</v>
      </c>
      <c r="AS104" s="87">
        <f>VLOOKUP($B104,ПОказатели!$B$3:$D$36,3,0)*AS37</f>
        <v>36</v>
      </c>
      <c r="AT104" s="87">
        <f>VLOOKUP($B104,ПОказатели!$B$3:$D$36,3,0)*AT37</f>
        <v>36</v>
      </c>
      <c r="AU104" s="87">
        <f>VLOOKUP($B104,ПОказатели!$B$3:$D$36,3,0)*AU37</f>
        <v>36</v>
      </c>
      <c r="AV104" s="87">
        <f>VLOOKUP($B104,ПОказатели!$B$3:$D$36,3,0)*AV37</f>
        <v>36</v>
      </c>
      <c r="AW104" s="180">
        <f>VLOOKUP($B104,ПОказатели!$B$3:$D$36,3,0)*AW37</f>
        <v>36</v>
      </c>
      <c r="AX104" s="179">
        <f>VLOOKUP($B104,ПОказатели!$B$3:$D$36,3,0)*AX37</f>
        <v>36</v>
      </c>
      <c r="BI104" s="201"/>
      <c r="BJ104" s="220">
        <f t="shared" si="108"/>
        <v>12</v>
      </c>
      <c r="BK104" s="220">
        <f>Y104</f>
        <v>24</v>
      </c>
      <c r="BL104" s="220">
        <f>AK104</f>
        <v>36</v>
      </c>
      <c r="BM104" s="220">
        <f>AW104</f>
        <v>36</v>
      </c>
      <c r="BN104" s="220"/>
    </row>
    <row r="105" spans="1:66" s="88" customFormat="1" ht="15.75" outlineLevel="1" x14ac:dyDescent="0.25">
      <c r="A105" s="94" t="s">
        <v>112</v>
      </c>
      <c r="B105" s="86" t="s">
        <v>95</v>
      </c>
      <c r="C105" s="179">
        <f>(1+INT(COUNTA($C$37:C37)/12)*VLOOKUP("Индексация ЗП сотрудникам",ПОказатели!$B$3:$C$33,2,0))*VLOOKUP($B105,ПОказатели!$B$3:$D$36,2,0)*C103</f>
        <v>50000</v>
      </c>
      <c r="D105" s="87">
        <f>(1+INT(COUNTA($C$37:D37)/12)*VLOOKUP("Индексация ЗП сотрудникам",ПОказатели!$B$3:$C$33,2,0))*VLOOKUP($B105,ПОказатели!$B$3:$D$36,2,0)*D103</f>
        <v>50000</v>
      </c>
      <c r="E105" s="87">
        <f>(1+INT(COUNTA($C$37:E37)/12)*VLOOKUP("Индексация ЗП сотрудникам",ПОказатели!$B$3:$C$33,2,0))*VLOOKUP($B105,ПОказатели!$B$3:$D$36,2,0)*E103</f>
        <v>50000</v>
      </c>
      <c r="F105" s="87">
        <f>(1+INT(COUNTA($C$37:F37)/12)*VLOOKUP("Индексация ЗП сотрудникам",ПОказатели!$B$3:$C$33,2,0))*VLOOKUP($B105,ПОказатели!$B$3:$D$36,2,0)*F103</f>
        <v>50000</v>
      </c>
      <c r="G105" s="87">
        <f>(1+INT(COUNTA($C$37:G37)/12)*VLOOKUP("Индексация ЗП сотрудникам",ПОказатели!$B$3:$C$33,2,0))*VLOOKUP($B105,ПОказатели!$B$3:$D$36,2,0)*G103</f>
        <v>50000</v>
      </c>
      <c r="H105" s="87">
        <f>(1+INT(COUNTA($C$37:H37)/12)*VLOOKUP("Индексация ЗП сотрудникам",ПОказатели!$B$3:$C$33,2,0))*VLOOKUP($B105,ПОказатели!$B$3:$D$36,2,0)*H103</f>
        <v>50000</v>
      </c>
      <c r="I105" s="87">
        <f>(1+INT(COUNTA($C$37:I37)/12)*VLOOKUP("Индексация ЗП сотрудникам",ПОказатели!$B$3:$C$33,2,0))*VLOOKUP($B105,ПОказатели!$B$3:$D$36,2,0)*I103</f>
        <v>50000</v>
      </c>
      <c r="J105" s="87">
        <f>(1+INT(COUNTA($C$37:J37)/12)*VLOOKUP("Индексация ЗП сотрудникам",ПОказатели!$B$3:$C$33,2,0))*VLOOKUP($B105,ПОказатели!$B$3:$D$36,2,0)*J103</f>
        <v>50000</v>
      </c>
      <c r="K105" s="87">
        <f>(1+INT(COUNTA($C$37:K37)/12)*VLOOKUP("Индексация ЗП сотрудникам",ПОказатели!$B$3:$C$33,2,0))*VLOOKUP($B105,ПОказатели!$B$3:$D$36,2,0)*K103</f>
        <v>50000</v>
      </c>
      <c r="L105" s="87">
        <f>(1+INT(COUNTA($C$37:L37)/12)*VLOOKUP("Индексация ЗП сотрудникам",ПОказатели!$B$3:$C$33,2,0))*VLOOKUP($B105,ПОказатели!$B$3:$D$36,2,0)*L103</f>
        <v>50000</v>
      </c>
      <c r="M105" s="180">
        <f>(1+INT(COUNTA($C$37:M37)/12)*VLOOKUP("Индексация ЗП сотрудникам",ПОказатели!$B$3:$C$33,2,0))*VLOOKUP($B105,ПОказатели!$B$3:$D$36,2,0)*M103</f>
        <v>50000</v>
      </c>
      <c r="N105" s="179">
        <f>(1+INT(COUNTA($C$37:N37)/12)*VLOOKUP("Индексация ЗП сотрудникам",ПОказатели!$B$3:$C$33,2,0))*VLOOKUP($B105,ПОказатели!$B$3:$D$36,2,0)*N103</f>
        <v>52500</v>
      </c>
      <c r="O105" s="87">
        <f>(1+INT(COUNTA($C$37:O37)/12)*VLOOKUP("Индексация ЗП сотрудникам",ПОказатели!$B$3:$C$33,2,0))*VLOOKUP($B105,ПОказатели!$B$3:$D$36,2,0)*O103</f>
        <v>52500</v>
      </c>
      <c r="P105" s="87">
        <f>(1+INT(COUNTA($C$37:P37)/12)*VLOOKUP("Индексация ЗП сотрудникам",ПОказатели!$B$3:$C$33,2,0))*VLOOKUP($B105,ПОказатели!$B$3:$D$36,2,0)*P103</f>
        <v>52500</v>
      </c>
      <c r="Q105" s="87">
        <f>(1+INT(COUNTA($C$37:Q37)/12)*VLOOKUP("Индексация ЗП сотрудникам",ПОказатели!$B$3:$C$33,2,0))*VLOOKUP($B105,ПОказатели!$B$3:$D$36,2,0)*Q103</f>
        <v>52500</v>
      </c>
      <c r="R105" s="87">
        <f>(1+INT(COUNTA($C$37:R37)/12)*VLOOKUP("Индексация ЗП сотрудникам",ПОказатели!$B$3:$C$33,2,0))*VLOOKUP($B105,ПОказатели!$B$3:$D$36,2,0)*R103</f>
        <v>52500</v>
      </c>
      <c r="S105" s="87">
        <f>(1+INT(COUNTA($C$37:S37)/12)*VLOOKUP("Индексация ЗП сотрудникам",ПОказатели!$B$3:$C$33,2,0))*VLOOKUP($B105,ПОказатели!$B$3:$D$36,2,0)*S103</f>
        <v>52500</v>
      </c>
      <c r="T105" s="87">
        <f>(1+INT(COUNTA($C$37:T37)/12)*VLOOKUP("Индексация ЗП сотрудникам",ПОказатели!$B$3:$C$33,2,0))*VLOOKUP($B105,ПОказатели!$B$3:$D$36,2,0)*T103</f>
        <v>52500</v>
      </c>
      <c r="U105" s="87">
        <f>(1+INT(COUNTA($C$37:U37)/12)*VLOOKUP("Индексация ЗП сотрудникам",ПОказатели!$B$3:$C$33,2,0))*VLOOKUP($B105,ПОказатели!$B$3:$D$36,2,0)*U103</f>
        <v>52500</v>
      </c>
      <c r="V105" s="87">
        <f>(1+INT(COUNTA($C$37:V37)/12)*VLOOKUP("Индексация ЗП сотрудникам",ПОказатели!$B$3:$C$33,2,0))*VLOOKUP($B105,ПОказатели!$B$3:$D$36,2,0)*V103</f>
        <v>52500</v>
      </c>
      <c r="W105" s="87">
        <f>(1+INT(COUNTA($C$37:W37)/12)*VLOOKUP("Индексация ЗП сотрудникам",ПОказатели!$B$3:$C$33,2,0))*VLOOKUP($B105,ПОказатели!$B$3:$D$36,2,0)*W103</f>
        <v>52500</v>
      </c>
      <c r="X105" s="87">
        <f>(1+INT(COUNTA($C$37:X37)/12)*VLOOKUP("Индексация ЗП сотрудникам",ПОказатели!$B$3:$C$33,2,0))*VLOOKUP($B105,ПОказатели!$B$3:$D$36,2,0)*X103</f>
        <v>52500</v>
      </c>
      <c r="Y105" s="180">
        <f>(1+INT(COUNTA($C$37:Y37)/12)*VLOOKUP("Индексация ЗП сотрудникам",ПОказатели!$B$3:$C$33,2,0))*VLOOKUP($B105,ПОказатели!$B$3:$D$36,2,0)*Y103</f>
        <v>52500</v>
      </c>
      <c r="Z105" s="179">
        <f>(1+INT(COUNTA($C$37:Z37)/12)*VLOOKUP("Индексация ЗП сотрудникам",ПОказатели!$B$3:$C$33,2,0))*VLOOKUP($B105,ПОказатели!$B$3:$D$36,2,0)*Z103</f>
        <v>55000.000000000007</v>
      </c>
      <c r="AA105" s="87">
        <f>(1+INT(COUNTA($C$37:AA37)/12)*VLOOKUP("Индексация ЗП сотрудникам",ПОказатели!$B$3:$C$33,2,0))*VLOOKUP($B105,ПОказатели!$B$3:$D$36,2,0)*AA103</f>
        <v>55000.000000000007</v>
      </c>
      <c r="AB105" s="87">
        <f>(1+INT(COUNTA($C$37:AB37)/12)*VLOOKUP("Индексация ЗП сотрудникам",ПОказатели!$B$3:$C$33,2,0))*VLOOKUP($B105,ПОказатели!$B$3:$D$36,2,0)*AB103</f>
        <v>55000.000000000007</v>
      </c>
      <c r="AC105" s="87">
        <f>(1+INT(COUNTA($C$37:AC37)/12)*VLOOKUP("Индексация ЗП сотрудникам",ПОказатели!$B$3:$C$33,2,0))*VLOOKUP($B105,ПОказатели!$B$3:$D$36,2,0)*AC103</f>
        <v>55000.000000000007</v>
      </c>
      <c r="AD105" s="87">
        <f>(1+INT(COUNTA($C$37:AD37)/12)*VLOOKUP("Индексация ЗП сотрудникам",ПОказатели!$B$3:$C$33,2,0))*VLOOKUP($B105,ПОказатели!$B$3:$D$36,2,0)*AD103</f>
        <v>55000.000000000007</v>
      </c>
      <c r="AE105" s="87">
        <f>(1+INT(COUNTA($C$37:AE37)/12)*VLOOKUP("Индексация ЗП сотрудникам",ПОказатели!$B$3:$C$33,2,0))*VLOOKUP($B105,ПОказатели!$B$3:$D$36,2,0)*AE103</f>
        <v>55000.000000000007</v>
      </c>
      <c r="AF105" s="87">
        <f>(1+INT(COUNTA($C$37:AF37)/12)*VLOOKUP("Индексация ЗП сотрудникам",ПОказатели!$B$3:$C$33,2,0))*VLOOKUP($B105,ПОказатели!$B$3:$D$36,2,0)*AF103</f>
        <v>55000.000000000007</v>
      </c>
      <c r="AG105" s="87">
        <f>(1+INT(COUNTA($C$37:AG37)/12)*VLOOKUP("Индексация ЗП сотрудникам",ПОказатели!$B$3:$C$33,2,0))*VLOOKUP($B105,ПОказатели!$B$3:$D$36,2,0)*AG103</f>
        <v>55000.000000000007</v>
      </c>
      <c r="AH105" s="87">
        <f>(1+INT(COUNTA($C$37:AH37)/12)*VLOOKUP("Индексация ЗП сотрудникам",ПОказатели!$B$3:$C$33,2,0))*VLOOKUP($B105,ПОказатели!$B$3:$D$36,2,0)*AH103</f>
        <v>55000.000000000007</v>
      </c>
      <c r="AI105" s="87">
        <f>(1+INT(COUNTA($C$37:AI37)/12)*VLOOKUP("Индексация ЗП сотрудникам",ПОказатели!$B$3:$C$33,2,0))*VLOOKUP($B105,ПОказатели!$B$3:$D$36,2,0)*AI103</f>
        <v>55000.000000000007</v>
      </c>
      <c r="AJ105" s="87">
        <f>(1+INT(COUNTA($C$37:AJ37)/12)*VLOOKUP("Индексация ЗП сотрудникам",ПОказатели!$B$3:$C$33,2,0))*VLOOKUP($B105,ПОказатели!$B$3:$D$36,2,0)*AJ103</f>
        <v>55000.000000000007</v>
      </c>
      <c r="AK105" s="180">
        <f>(1+INT(COUNTA($C$37:AK37)/12)*VLOOKUP("Индексация ЗП сотрудникам",ПОказатели!$B$3:$C$33,2,0))*VLOOKUP($B105,ПОказатели!$B$3:$D$36,2,0)*AK103</f>
        <v>55000.000000000007</v>
      </c>
      <c r="AL105" s="179">
        <f>(1+INT(COUNTA($C$37:AL37)/12)*VLOOKUP("Индексация ЗП сотрудникам",ПОказатели!$B$3:$C$33,2,0))*VLOOKUP($B105,ПОказатели!$B$3:$D$36,2,0)*AL103</f>
        <v>57499.999999999993</v>
      </c>
      <c r="AM105" s="87">
        <f>(1+INT(COUNTA($C$37:AM37)/12)*VLOOKUP("Индексация ЗП сотрудникам",ПОказатели!$B$3:$C$33,2,0))*VLOOKUP($B105,ПОказатели!$B$3:$D$36,2,0)*AM103</f>
        <v>57499.999999999993</v>
      </c>
      <c r="AN105" s="87">
        <f>(1+INT(COUNTA($C$37:AN37)/12)*VLOOKUP("Индексация ЗП сотрудникам",ПОказатели!$B$3:$C$33,2,0))*VLOOKUP($B105,ПОказатели!$B$3:$D$36,2,0)*AN103</f>
        <v>57499.999999999993</v>
      </c>
      <c r="AO105" s="87">
        <f>(1+INT(COUNTA($C$37:AO37)/12)*VLOOKUP("Индексация ЗП сотрудникам",ПОказатели!$B$3:$C$33,2,0))*VLOOKUP($B105,ПОказатели!$B$3:$D$36,2,0)*AO103</f>
        <v>57499.999999999993</v>
      </c>
      <c r="AP105" s="87">
        <f>(1+INT(COUNTA($C$37:AP37)/12)*VLOOKUP("Индексация ЗП сотрудникам",ПОказатели!$B$3:$C$33,2,0))*VLOOKUP($B105,ПОказатели!$B$3:$D$36,2,0)*AP103</f>
        <v>57499.999999999993</v>
      </c>
      <c r="AQ105" s="87">
        <f>(1+INT(COUNTA($C$37:AQ37)/12)*VLOOKUP("Индексация ЗП сотрудникам",ПОказатели!$B$3:$C$33,2,0))*VLOOKUP($B105,ПОказатели!$B$3:$D$36,2,0)*AQ103</f>
        <v>57499.999999999993</v>
      </c>
      <c r="AR105" s="87">
        <f>(1+INT(COUNTA($C$37:AR37)/12)*VLOOKUP("Индексация ЗП сотрудникам",ПОказатели!$B$3:$C$33,2,0))*VLOOKUP($B105,ПОказатели!$B$3:$D$36,2,0)*AR103</f>
        <v>57499.999999999993</v>
      </c>
      <c r="AS105" s="87">
        <f>(1+INT(COUNTA($C$37:AS37)/12)*VLOOKUP("Индексация ЗП сотрудникам",ПОказатели!$B$3:$C$33,2,0))*VLOOKUP($B105,ПОказатели!$B$3:$D$36,2,0)*AS103</f>
        <v>57499.999999999993</v>
      </c>
      <c r="AT105" s="87">
        <f>(1+INT(COUNTA($C$37:AT37)/12)*VLOOKUP("Индексация ЗП сотрудникам",ПОказатели!$B$3:$C$33,2,0))*VLOOKUP($B105,ПОказатели!$B$3:$D$36,2,0)*AT103</f>
        <v>57499.999999999993</v>
      </c>
      <c r="AU105" s="87">
        <f>(1+INT(COUNTA($C$37:AU37)/12)*VLOOKUP("Индексация ЗП сотрудникам",ПОказатели!$B$3:$C$33,2,0))*VLOOKUP($B105,ПОказатели!$B$3:$D$36,2,0)*AU103</f>
        <v>57499.999999999993</v>
      </c>
      <c r="AV105" s="87">
        <f>(1+INT(COUNTA($C$37:AV37)/12)*VLOOKUP("Индексация ЗП сотрудникам",ПОказатели!$B$3:$C$33,2,0))*VLOOKUP($B105,ПОказатели!$B$3:$D$36,2,0)*AV103</f>
        <v>57499.999999999993</v>
      </c>
      <c r="AW105" s="180">
        <f>(1+INT(COUNTA($C$37:AW37)/12)*VLOOKUP("Индексация ЗП сотрудникам",ПОказатели!$B$3:$C$33,2,0))*VLOOKUP($B105,ПОказатели!$B$3:$D$36,2,0)*AW103</f>
        <v>57499.999999999993</v>
      </c>
      <c r="AX105" s="179">
        <f>(1+INT(COUNTA($C$37:AX37)/12)*VLOOKUP("Индексация ЗП сотрудникам",ПОказатели!$B$3:$C$33,2,0))*VLOOKUP($B105,ПОказатели!$B$3:$D$36,2,0)*AX103</f>
        <v>60000</v>
      </c>
      <c r="BI105" s="201"/>
      <c r="BJ105" s="220">
        <f t="shared" ref="BJ105:BJ117" si="109">SUM(C105:M105)</f>
        <v>550000</v>
      </c>
      <c r="BK105" s="220">
        <f t="shared" ref="BK105:BK115" si="110">SUM(N105:Y105)</f>
        <v>630000</v>
      </c>
      <c r="BL105" s="220">
        <f t="shared" ref="BL105:BL115" si="111">SUM(Z105:AK105)</f>
        <v>660000.00000000012</v>
      </c>
      <c r="BM105" s="220">
        <f t="shared" ref="BM105:BM115" si="112">SUM(AL105:AW105)</f>
        <v>689999.99999999988</v>
      </c>
      <c r="BN105" s="220"/>
    </row>
    <row r="106" spans="1:66" s="88" customFormat="1" ht="15.75" outlineLevel="1" x14ac:dyDescent="0.25">
      <c r="A106" s="94" t="s">
        <v>112</v>
      </c>
      <c r="B106" s="86" t="s">
        <v>99</v>
      </c>
      <c r="C106" s="179">
        <f>(1+INT(COUNTA($C$37:C38)/12)*VLOOKUP("Индексация ЗП сотрудникам",ПОказатели!$B$3:$C$33,2,0))*VLOOKUP($B106,ПОказатели!$B$3:$D$36,2,0)*C104</f>
        <v>45000</v>
      </c>
      <c r="D106" s="87">
        <f>(1+INT(COUNTA($C$37:D38)/12)*VLOOKUP("Индексация ЗП сотрудникам",ПОказатели!$B$3:$C$33,2,0))*VLOOKUP($B106,ПОказатели!$B$3:$D$36,2,0)*D104</f>
        <v>45000</v>
      </c>
      <c r="E106" s="87">
        <f>(1+INT(COUNTA($C$37:E38)/12)*VLOOKUP("Индексация ЗП сотрудникам",ПОказатели!$B$3:$C$33,2,0))*VLOOKUP($B106,ПОказатели!$B$3:$D$36,2,0)*E104</f>
        <v>90000</v>
      </c>
      <c r="F106" s="87">
        <f>(1+INT(COUNTA($C$37:F38)/12)*VLOOKUP("Индексация ЗП сотрудникам",ПОказатели!$B$3:$C$33,2,0))*VLOOKUP($B106,ПОказатели!$B$3:$D$36,2,0)*F104</f>
        <v>90000</v>
      </c>
      <c r="G106" s="87">
        <f>(1+INT(COUNTA($C$37:G38)/12)*VLOOKUP("Индексация ЗП сотрудникам",ПОказатели!$B$3:$C$33,2,0))*VLOOKUP($B106,ПОказатели!$B$3:$D$36,2,0)*G104</f>
        <v>135000</v>
      </c>
      <c r="H106" s="87">
        <f>(1+INT(COUNTA($C$37:H38)/12)*VLOOKUP("Индексация ЗП сотрудникам",ПОказатели!$B$3:$C$33,2,0))*VLOOKUP($B106,ПОказатели!$B$3:$D$36,2,0)*H104</f>
        <v>141750</v>
      </c>
      <c r="I106" s="87">
        <f>(1+INT(COUNTA($C$37:I38)/12)*VLOOKUP("Индексация ЗП сотрудникам",ПОказатели!$B$3:$C$33,2,0))*VLOOKUP($B106,ПОказатели!$B$3:$D$36,2,0)*I104</f>
        <v>189000</v>
      </c>
      <c r="J106" s="87">
        <f>(1+INT(COUNTA($C$37:J38)/12)*VLOOKUP("Индексация ЗП сотрудникам",ПОказатели!$B$3:$C$33,2,0))*VLOOKUP($B106,ПОказатели!$B$3:$D$36,2,0)*J104</f>
        <v>189000</v>
      </c>
      <c r="K106" s="87">
        <f>(1+INT(COUNTA($C$37:K38)/12)*VLOOKUP("Индексация ЗП сотрудникам",ПОказатели!$B$3:$C$33,2,0))*VLOOKUP($B106,ПОказатели!$B$3:$D$36,2,0)*K104</f>
        <v>236250</v>
      </c>
      <c r="L106" s="87">
        <f>(1+INT(COUNTA($C$37:L38)/12)*VLOOKUP("Индексация ЗП сотрудникам",ПОказатели!$B$3:$C$33,2,0))*VLOOKUP($B106,ПОказатели!$B$3:$D$36,2,0)*L104</f>
        <v>236250</v>
      </c>
      <c r="M106" s="180">
        <f>(1+INT(COUNTA($C$37:M38)/12)*VLOOKUP("Индексация ЗП сотрудникам",ПОказатели!$B$3:$C$33,2,0))*VLOOKUP($B106,ПОказатели!$B$3:$D$36,2,0)*M104</f>
        <v>283500</v>
      </c>
      <c r="N106" s="179">
        <f>(1+INT(COUNTA($C$37:N38)/12)*VLOOKUP("Индексация ЗП сотрудникам",ПОказатели!$B$3:$C$33,2,0))*VLOOKUP($B106,ПОказатели!$B$3:$D$36,2,0)*N104</f>
        <v>297000.00000000006</v>
      </c>
      <c r="O106" s="87">
        <f>(1+INT(COUNTA($C$37:O38)/12)*VLOOKUP("Индексация ЗП сотрудникам",ПОказатели!$B$3:$C$33,2,0))*VLOOKUP($B106,ПОказатели!$B$3:$D$36,2,0)*O104</f>
        <v>346500.00000000006</v>
      </c>
      <c r="P106" s="87">
        <f>(1+INT(COUNTA($C$37:P38)/12)*VLOOKUP("Индексация ЗП сотрудникам",ПОказатели!$B$3:$C$33,2,0))*VLOOKUP($B106,ПОказатели!$B$3:$D$36,2,0)*P104</f>
        <v>346500.00000000006</v>
      </c>
      <c r="Q106" s="87">
        <f>(1+INT(COUNTA($C$37:Q38)/12)*VLOOKUP("Индексация ЗП сотрудникам",ПОказатели!$B$3:$C$33,2,0))*VLOOKUP($B106,ПОказатели!$B$3:$D$36,2,0)*Q104</f>
        <v>396000.00000000006</v>
      </c>
      <c r="R106" s="87">
        <f>(1+INT(COUNTA($C$37:R38)/12)*VLOOKUP("Индексация ЗП сотрудникам",ПОказатели!$B$3:$C$33,2,0))*VLOOKUP($B106,ПОказатели!$B$3:$D$36,2,0)*R104</f>
        <v>396000.00000000006</v>
      </c>
      <c r="S106" s="87">
        <f>(1+INT(COUNTA($C$37:S38)/12)*VLOOKUP("Индексация ЗП сотрудникам",ПОказатели!$B$3:$C$33,2,0))*VLOOKUP($B106,ПОказатели!$B$3:$D$36,2,0)*S104</f>
        <v>445500.00000000006</v>
      </c>
      <c r="T106" s="87">
        <f>(1+INT(COUNTA($C$37:T38)/12)*VLOOKUP("Индексация ЗП сотрудникам",ПОказатели!$B$3:$C$33,2,0))*VLOOKUP($B106,ПОказатели!$B$3:$D$36,2,0)*T104</f>
        <v>465749.99999999994</v>
      </c>
      <c r="U106" s="87">
        <f>(1+INT(COUNTA($C$37:U38)/12)*VLOOKUP("Индексация ЗП сотрудникам",ПОказатели!$B$3:$C$33,2,0))*VLOOKUP($B106,ПОказатели!$B$3:$D$36,2,0)*U104</f>
        <v>517499.99999999994</v>
      </c>
      <c r="V106" s="87">
        <f>(1+INT(COUNTA($C$37:V38)/12)*VLOOKUP("Индексация ЗП сотрудникам",ПОказатели!$B$3:$C$33,2,0))*VLOOKUP($B106,ПОказатели!$B$3:$D$36,2,0)*V104</f>
        <v>517499.99999999994</v>
      </c>
      <c r="W106" s="87">
        <f>(1+INT(COUNTA($C$37:W38)/12)*VLOOKUP("Индексация ЗП сотрудникам",ПОказатели!$B$3:$C$33,2,0))*VLOOKUP($B106,ПОказатели!$B$3:$D$36,2,0)*W104</f>
        <v>569249.99999999988</v>
      </c>
      <c r="X106" s="87">
        <f>(1+INT(COUNTA($C$37:X38)/12)*VLOOKUP("Индексация ЗП сотрудникам",ПОказатели!$B$3:$C$33,2,0))*VLOOKUP($B106,ПОказатели!$B$3:$D$36,2,0)*X104</f>
        <v>569249.99999999988</v>
      </c>
      <c r="Y106" s="180">
        <f>(1+INT(COUNTA($C$37:Y38)/12)*VLOOKUP("Индексация ЗП сотрудникам",ПОказатели!$B$3:$C$33,2,0))*VLOOKUP($B106,ПОказатели!$B$3:$D$36,2,0)*Y104</f>
        <v>620999.99999999988</v>
      </c>
      <c r="Z106" s="179">
        <f>(1+INT(COUNTA($C$37:Z38)/12)*VLOOKUP("Индексация ЗП сотрудникам",ПОказатели!$B$3:$C$33,2,0))*VLOOKUP($B106,ПОказатели!$B$3:$D$36,2,0)*Z104</f>
        <v>648000</v>
      </c>
      <c r="AA106" s="87">
        <f>(1+INT(COUNTA($C$37:AA38)/12)*VLOOKUP("Индексация ЗП сотрудникам",ПОказатели!$B$3:$C$33,2,0))*VLOOKUP($B106,ПОказатели!$B$3:$D$36,2,0)*AA104</f>
        <v>702000</v>
      </c>
      <c r="AB106" s="87">
        <f>(1+INT(COUNTA($C$37:AB38)/12)*VLOOKUP("Индексация ЗП сотрудникам",ПОказатели!$B$3:$C$33,2,0))*VLOOKUP($B106,ПОказатели!$B$3:$D$36,2,0)*AB104</f>
        <v>702000</v>
      </c>
      <c r="AC106" s="87">
        <f>(1+INT(COUNTA($C$37:AC38)/12)*VLOOKUP("Индексация ЗП сотрудникам",ПОказатели!$B$3:$C$33,2,0))*VLOOKUP($B106,ПОказатели!$B$3:$D$36,2,0)*AC104</f>
        <v>756000</v>
      </c>
      <c r="AD106" s="87">
        <f>(1+INT(COUNTA($C$37:AD38)/12)*VLOOKUP("Индексация ЗП сотрудникам",ПОказатели!$B$3:$C$33,2,0))*VLOOKUP($B106,ПОказатели!$B$3:$D$36,2,0)*AD104</f>
        <v>756000</v>
      </c>
      <c r="AE106" s="87">
        <f>(1+INT(COUNTA($C$37:AE38)/12)*VLOOKUP("Индексация ЗП сотрудникам",ПОказатели!$B$3:$C$33,2,0))*VLOOKUP($B106,ПОказатели!$B$3:$D$36,2,0)*AE104</f>
        <v>810000</v>
      </c>
      <c r="AF106" s="87">
        <f>(1+INT(COUNTA($C$37:AF38)/12)*VLOOKUP("Индексация ЗП сотрудникам",ПОказатели!$B$3:$C$33,2,0))*VLOOKUP($B106,ПОказатели!$B$3:$D$36,2,0)*AF104</f>
        <v>843750</v>
      </c>
      <c r="AG106" s="87">
        <f>(1+INT(COUNTA($C$37:AG38)/12)*VLOOKUP("Индексация ЗП сотрудникам",ПОказатели!$B$3:$C$33,2,0))*VLOOKUP($B106,ПОказатели!$B$3:$D$36,2,0)*AG104</f>
        <v>900000</v>
      </c>
      <c r="AH106" s="87">
        <f>(1+INT(COUNTA($C$37:AH38)/12)*VLOOKUP("Индексация ЗП сотрудникам",ПОказатели!$B$3:$C$33,2,0))*VLOOKUP($B106,ПОказатели!$B$3:$D$36,2,0)*AH104</f>
        <v>900000</v>
      </c>
      <c r="AI106" s="87">
        <f>(1+INT(COUNTA($C$37:AI38)/12)*VLOOKUP("Индексация ЗП сотрудникам",ПОказатели!$B$3:$C$33,2,0))*VLOOKUP($B106,ПОказатели!$B$3:$D$36,2,0)*AI104</f>
        <v>956250</v>
      </c>
      <c r="AJ106" s="87">
        <f>(1+INT(COUNTA($C$37:AJ38)/12)*VLOOKUP("Индексация ЗП сотрудникам",ПОказатели!$B$3:$C$33,2,0))*VLOOKUP($B106,ПОказатели!$B$3:$D$36,2,0)*AJ104</f>
        <v>956250</v>
      </c>
      <c r="AK106" s="180">
        <f>(1+INT(COUNTA($C$37:AK38)/12)*VLOOKUP("Индексация ЗП сотрудникам",ПОказатели!$B$3:$C$33,2,0))*VLOOKUP($B106,ПОказатели!$B$3:$D$36,2,0)*AK104</f>
        <v>1012500</v>
      </c>
      <c r="AL106" s="179">
        <f>(1+INT(COUNTA($C$37:AL38)/12)*VLOOKUP("Индексация ЗП сотрудникам",ПОказатели!$B$3:$C$33,2,0))*VLOOKUP($B106,ПОказатели!$B$3:$D$36,2,0)*AL104</f>
        <v>1053000</v>
      </c>
      <c r="AM106" s="87">
        <f>(1+INT(COUNTA($C$37:AM38)/12)*VLOOKUP("Индексация ЗП сотрудникам",ПОказатели!$B$3:$C$33,2,0))*VLOOKUP($B106,ПОказатели!$B$3:$D$36,2,0)*AM104</f>
        <v>1053000</v>
      </c>
      <c r="AN106" s="87">
        <f>(1+INT(COUNTA($C$37:AN38)/12)*VLOOKUP("Индексация ЗП сотрудникам",ПОказатели!$B$3:$C$33,2,0))*VLOOKUP($B106,ПОказатели!$B$3:$D$36,2,0)*AN104</f>
        <v>1053000</v>
      </c>
      <c r="AO106" s="87">
        <f>(1+INT(COUNTA($C$37:AO38)/12)*VLOOKUP("Индексация ЗП сотрудникам",ПОказатели!$B$3:$C$33,2,0))*VLOOKUP($B106,ПОказатели!$B$3:$D$36,2,0)*AO104</f>
        <v>1053000</v>
      </c>
      <c r="AP106" s="87">
        <f>(1+INT(COUNTA($C$37:AP38)/12)*VLOOKUP("Индексация ЗП сотрудникам",ПОказатели!$B$3:$C$33,2,0))*VLOOKUP($B106,ПОказатели!$B$3:$D$36,2,0)*AP104</f>
        <v>1053000</v>
      </c>
      <c r="AQ106" s="87">
        <f>(1+INT(COUNTA($C$37:AQ38)/12)*VLOOKUP("Индексация ЗП сотрудникам",ПОказатели!$B$3:$C$33,2,0))*VLOOKUP($B106,ПОказатели!$B$3:$D$36,2,0)*AQ104</f>
        <v>1053000</v>
      </c>
      <c r="AR106" s="87">
        <f>(1+INT(COUNTA($C$37:AR38)/12)*VLOOKUP("Индексация ЗП сотрудникам",ПОказатели!$B$3:$C$33,2,0))*VLOOKUP($B106,ПОказатели!$B$3:$D$36,2,0)*AR104</f>
        <v>1093500.0000000002</v>
      </c>
      <c r="AS106" s="87">
        <f>(1+INT(COUNTA($C$37:AS38)/12)*VLOOKUP("Индексация ЗП сотрудникам",ПОказатели!$B$3:$C$33,2,0))*VLOOKUP($B106,ПОказатели!$B$3:$D$36,2,0)*AS104</f>
        <v>1093500.0000000002</v>
      </c>
      <c r="AT106" s="87">
        <f>(1+INT(COUNTA($C$37:AT38)/12)*VLOOKUP("Индексация ЗП сотрудникам",ПОказатели!$B$3:$C$33,2,0))*VLOOKUP($B106,ПОказатели!$B$3:$D$36,2,0)*AT104</f>
        <v>1093500.0000000002</v>
      </c>
      <c r="AU106" s="87">
        <f>(1+INT(COUNTA($C$37:AU38)/12)*VLOOKUP("Индексация ЗП сотрудникам",ПОказатели!$B$3:$C$33,2,0))*VLOOKUP($B106,ПОказатели!$B$3:$D$36,2,0)*AU104</f>
        <v>1093500.0000000002</v>
      </c>
      <c r="AV106" s="87">
        <f>(1+INT(COUNTA($C$37:AV38)/12)*VLOOKUP("Индексация ЗП сотрудникам",ПОказатели!$B$3:$C$33,2,0))*VLOOKUP($B106,ПОказатели!$B$3:$D$36,2,0)*AV104</f>
        <v>1093500.0000000002</v>
      </c>
      <c r="AW106" s="180">
        <f>(1+INT(COUNTA($C$37:AW38)/12)*VLOOKUP("Индексация ЗП сотрудникам",ПОказатели!$B$3:$C$33,2,0))*VLOOKUP($B106,ПОказатели!$B$3:$D$36,2,0)*AW104</f>
        <v>1093500.0000000002</v>
      </c>
      <c r="AX106" s="179">
        <f>(1+INT(COUNTA($C$37:AX38)/12)*VLOOKUP("Индексация ЗП сотрудникам",ПОказатели!$B$3:$C$33,2,0))*VLOOKUP($B106,ПОказатели!$B$3:$D$36,2,0)*AX104</f>
        <v>1133999.9999999998</v>
      </c>
      <c r="BI106" s="201"/>
      <c r="BJ106" s="220">
        <f t="shared" si="109"/>
        <v>1680750</v>
      </c>
      <c r="BK106" s="220">
        <f t="shared" si="110"/>
        <v>5487750</v>
      </c>
      <c r="BL106" s="220">
        <f t="shared" si="111"/>
        <v>9942750</v>
      </c>
      <c r="BM106" s="220">
        <f t="shared" si="112"/>
        <v>12879000</v>
      </c>
      <c r="BN106" s="220"/>
    </row>
    <row r="107" spans="1:66" s="88" customFormat="1" ht="31.5" outlineLevel="1" x14ac:dyDescent="0.25">
      <c r="A107" s="94" t="s">
        <v>112</v>
      </c>
      <c r="B107" s="86" t="s">
        <v>216</v>
      </c>
      <c r="C107" s="179">
        <f>IF(VLOOKUP($B107,ПОказатели!$B$3:$E$33,2,0)="да",SUM(C105:C106)/(1-VLOOKUP($B107,ПОказатели!$B$3:$E$33,4,0))*VLOOKUP($B107,ПОказатели!$B$3:$E$33,4,0),0)</f>
        <v>40714.28571428571</v>
      </c>
      <c r="D107" s="87">
        <f>IF(VLOOKUP($B107,ПОказатели!$B$3:$E$33,2,0)="да",SUM(D105:D106)/(1-VLOOKUP($B107,ПОказатели!$B$3:$E$33,4,0))*VLOOKUP($B107,ПОказатели!$B$3:$E$33,4,0),0)</f>
        <v>40714.28571428571</v>
      </c>
      <c r="E107" s="87">
        <f>IF(VLOOKUP($B107,ПОказатели!$B$3:$E$33,2,0)="да",SUM(E105:E106)/(1-VLOOKUP($B107,ПОказатели!$B$3:$E$33,4,0))*VLOOKUP($B107,ПОказатели!$B$3:$E$33,4,0),0)</f>
        <v>60000</v>
      </c>
      <c r="F107" s="87">
        <f>IF(VLOOKUP($B107,ПОказатели!$B$3:$E$33,2,0)="да",SUM(F105:F106)/(1-VLOOKUP($B107,ПОказатели!$B$3:$E$33,4,0))*VLOOKUP($B107,ПОказатели!$B$3:$E$33,4,0),0)</f>
        <v>60000</v>
      </c>
      <c r="G107" s="87">
        <f>IF(VLOOKUP($B107,ПОказатели!$B$3:$E$33,2,0)="да",SUM(G105:G106)/(1-VLOOKUP($B107,ПОказатели!$B$3:$E$33,4,0))*VLOOKUP($B107,ПОказатели!$B$3:$E$33,4,0),0)</f>
        <v>79285.71428571429</v>
      </c>
      <c r="H107" s="87">
        <f>IF(VLOOKUP($B107,ПОказатели!$B$3:$E$33,2,0)="да",SUM(H105:H106)/(1-VLOOKUP($B107,ПОказатели!$B$3:$E$33,4,0))*VLOOKUP($B107,ПОказатели!$B$3:$E$33,4,0),0)</f>
        <v>82178.57142857142</v>
      </c>
      <c r="I107" s="87">
        <f>IF(VLOOKUP($B107,ПОказатели!$B$3:$E$33,2,0)="да",SUM(I105:I106)/(1-VLOOKUP($B107,ПОказатели!$B$3:$E$33,4,0))*VLOOKUP($B107,ПОказатели!$B$3:$E$33,4,0),0)</f>
        <v>102428.57142857143</v>
      </c>
      <c r="J107" s="87">
        <f>IF(VLOOKUP($B107,ПОказатели!$B$3:$E$33,2,0)="да",SUM(J105:J106)/(1-VLOOKUP($B107,ПОказатели!$B$3:$E$33,4,0))*VLOOKUP($B107,ПОказатели!$B$3:$E$33,4,0),0)</f>
        <v>102428.57142857143</v>
      </c>
      <c r="K107" s="87">
        <f>IF(VLOOKUP($B107,ПОказатели!$B$3:$E$33,2,0)="да",SUM(K105:K106)/(1-VLOOKUP($B107,ПОказатели!$B$3:$E$33,4,0))*VLOOKUP($B107,ПОказатели!$B$3:$E$33,4,0),0)</f>
        <v>122678.57142857143</v>
      </c>
      <c r="L107" s="87">
        <f>IF(VLOOKUP($B107,ПОказатели!$B$3:$E$33,2,0)="да",SUM(L105:L106)/(1-VLOOKUP($B107,ПОказатели!$B$3:$E$33,4,0))*VLOOKUP($B107,ПОказатели!$B$3:$E$33,4,0),0)</f>
        <v>122678.57142857143</v>
      </c>
      <c r="M107" s="180">
        <f>IF(VLOOKUP($B107,ПОказатели!$B$3:$E$33,2,0)="да",SUM(M105:M106)/(1-VLOOKUP($B107,ПОказатели!$B$3:$E$33,4,0))*VLOOKUP($B107,ПОказатели!$B$3:$E$33,4,0),0)</f>
        <v>142928.57142857145</v>
      </c>
      <c r="N107" s="179">
        <f>IF(VLOOKUP($B107,ПОказатели!$B$3:$E$33,2,0)="да",SUM(N105:N106)/(1-VLOOKUP($B107,ПОказатели!$B$3:$E$33,4,0))*VLOOKUP($B107,ПОказатели!$B$3:$E$33,4,0),0)</f>
        <v>149785.71428571432</v>
      </c>
      <c r="O107" s="87">
        <f>IF(VLOOKUP($B107,ПОказатели!$B$3:$E$33,2,0)="да",SUM(O105:O106)/(1-VLOOKUP($B107,ПОказатели!$B$3:$E$33,4,0))*VLOOKUP($B107,ПОказатели!$B$3:$E$33,4,0),0)</f>
        <v>171000.00000000003</v>
      </c>
      <c r="P107" s="87">
        <f>IF(VLOOKUP($B107,ПОказатели!$B$3:$E$33,2,0)="да",SUM(P105:P106)/(1-VLOOKUP($B107,ПОказатели!$B$3:$E$33,4,0))*VLOOKUP($B107,ПОказатели!$B$3:$E$33,4,0),0)</f>
        <v>171000.00000000003</v>
      </c>
      <c r="Q107" s="87">
        <f>IF(VLOOKUP($B107,ПОказатели!$B$3:$E$33,2,0)="да",SUM(Q105:Q106)/(1-VLOOKUP($B107,ПОказатели!$B$3:$E$33,4,0))*VLOOKUP($B107,ПОказатели!$B$3:$E$33,4,0),0)</f>
        <v>192214.28571428574</v>
      </c>
      <c r="R107" s="87">
        <f>IF(VLOOKUP($B107,ПОказатели!$B$3:$E$33,2,0)="да",SUM(R105:R106)/(1-VLOOKUP($B107,ПОказатели!$B$3:$E$33,4,0))*VLOOKUP($B107,ПОказатели!$B$3:$E$33,4,0),0)</f>
        <v>192214.28571428574</v>
      </c>
      <c r="S107" s="87">
        <f>IF(VLOOKUP($B107,ПОказатели!$B$3:$E$33,2,0)="да",SUM(S105:S106)/(1-VLOOKUP($B107,ПОказатели!$B$3:$E$33,4,0))*VLOOKUP($B107,ПОказатели!$B$3:$E$33,4,0),0)</f>
        <v>213428.57142857148</v>
      </c>
      <c r="T107" s="87">
        <f>IF(VLOOKUP($B107,ПОказатели!$B$3:$E$33,2,0)="да",SUM(T105:T106)/(1-VLOOKUP($B107,ПОказатели!$B$3:$E$33,4,0))*VLOOKUP($B107,ПОказатели!$B$3:$E$33,4,0),0)</f>
        <v>222107.14285714284</v>
      </c>
      <c r="U107" s="87">
        <f>IF(VLOOKUP($B107,ПОказатели!$B$3:$E$33,2,0)="да",SUM(U105:U106)/(1-VLOOKUP($B107,ПОказатели!$B$3:$E$33,4,0))*VLOOKUP($B107,ПОказатели!$B$3:$E$33,4,0),0)</f>
        <v>244285.71428571429</v>
      </c>
      <c r="V107" s="87">
        <f>IF(VLOOKUP($B107,ПОказатели!$B$3:$E$33,2,0)="да",SUM(V105:V106)/(1-VLOOKUP($B107,ПОказатели!$B$3:$E$33,4,0))*VLOOKUP($B107,ПОказатели!$B$3:$E$33,4,0),0)</f>
        <v>244285.71428571429</v>
      </c>
      <c r="W107" s="87">
        <f>IF(VLOOKUP($B107,ПОказатели!$B$3:$E$33,2,0)="да",SUM(W105:W106)/(1-VLOOKUP($B107,ПОказатели!$B$3:$E$33,4,0))*VLOOKUP($B107,ПОказатели!$B$3:$E$33,4,0),0)</f>
        <v>266464.28571428568</v>
      </c>
      <c r="X107" s="87">
        <f>IF(VLOOKUP($B107,ПОказатели!$B$3:$E$33,2,0)="да",SUM(X105:X106)/(1-VLOOKUP($B107,ПОказатели!$B$3:$E$33,4,0))*VLOOKUP($B107,ПОказатели!$B$3:$E$33,4,0),0)</f>
        <v>266464.28571428568</v>
      </c>
      <c r="Y107" s="180">
        <f>IF(VLOOKUP($B107,ПОказатели!$B$3:$E$33,2,0)="да",SUM(Y105:Y106)/(1-VLOOKUP($B107,ПОказатели!$B$3:$E$33,4,0))*VLOOKUP($B107,ПОказатели!$B$3:$E$33,4,0),0)</f>
        <v>288642.8571428571</v>
      </c>
      <c r="Z107" s="179">
        <f>IF(VLOOKUP($B107,ПОказатели!$B$3:$E$33,2,0)="да",SUM(Z105:Z106)/(1-VLOOKUP($B107,ПОказатели!$B$3:$E$33,4,0))*VLOOKUP($B107,ПОказатели!$B$3:$E$33,4,0),0)</f>
        <v>301285.71428571426</v>
      </c>
      <c r="AA107" s="87">
        <f>IF(VLOOKUP($B107,ПОказатели!$B$3:$E$33,2,0)="да",SUM(AA105:AA106)/(1-VLOOKUP($B107,ПОказатели!$B$3:$E$33,4,0))*VLOOKUP($B107,ПОказатели!$B$3:$E$33,4,0),0)</f>
        <v>324428.57142857148</v>
      </c>
      <c r="AB107" s="87">
        <f>IF(VLOOKUP($B107,ПОказатели!$B$3:$E$33,2,0)="да",SUM(AB105:AB106)/(1-VLOOKUP($B107,ПОказатели!$B$3:$E$33,4,0))*VLOOKUP($B107,ПОказатели!$B$3:$E$33,4,0),0)</f>
        <v>324428.57142857148</v>
      </c>
      <c r="AC107" s="87">
        <f>IF(VLOOKUP($B107,ПОказатели!$B$3:$E$33,2,0)="да",SUM(AC105:AC106)/(1-VLOOKUP($B107,ПОказатели!$B$3:$E$33,4,0))*VLOOKUP($B107,ПОказатели!$B$3:$E$33,4,0),0)</f>
        <v>347571.42857142858</v>
      </c>
      <c r="AD107" s="87">
        <f>IF(VLOOKUP($B107,ПОказатели!$B$3:$E$33,2,0)="да",SUM(AD105:AD106)/(1-VLOOKUP($B107,ПОказатели!$B$3:$E$33,4,0))*VLOOKUP($B107,ПОказатели!$B$3:$E$33,4,0),0)</f>
        <v>347571.42857142858</v>
      </c>
      <c r="AE107" s="87">
        <f>IF(VLOOKUP($B107,ПОказатели!$B$3:$E$33,2,0)="да",SUM(AE105:AE106)/(1-VLOOKUP($B107,ПОказатели!$B$3:$E$33,4,0))*VLOOKUP($B107,ПОказатели!$B$3:$E$33,4,0),0)</f>
        <v>370714.28571428568</v>
      </c>
      <c r="AF107" s="87">
        <f>IF(VLOOKUP($B107,ПОказатели!$B$3:$E$33,2,0)="да",SUM(AF105:AF106)/(1-VLOOKUP($B107,ПОказатели!$B$3:$E$33,4,0))*VLOOKUP($B107,ПОказатели!$B$3:$E$33,4,0),0)</f>
        <v>385178.57142857148</v>
      </c>
      <c r="AG107" s="87">
        <f>IF(VLOOKUP($B107,ПОказатели!$B$3:$E$33,2,0)="да",SUM(AG105:AG106)/(1-VLOOKUP($B107,ПОказатели!$B$3:$E$33,4,0))*VLOOKUP($B107,ПОказатели!$B$3:$E$33,4,0),0)</f>
        <v>409285.71428571426</v>
      </c>
      <c r="AH107" s="87">
        <f>IF(VLOOKUP($B107,ПОказатели!$B$3:$E$33,2,0)="да",SUM(AH105:AH106)/(1-VLOOKUP($B107,ПОказатели!$B$3:$E$33,4,0))*VLOOKUP($B107,ПОказатели!$B$3:$E$33,4,0),0)</f>
        <v>409285.71428571426</v>
      </c>
      <c r="AI107" s="87">
        <f>IF(VLOOKUP($B107,ПОказатели!$B$3:$E$33,2,0)="да",SUM(AI105:AI106)/(1-VLOOKUP($B107,ПОказатели!$B$3:$E$33,4,0))*VLOOKUP($B107,ПОказатели!$B$3:$E$33,4,0),0)</f>
        <v>433392.85714285716</v>
      </c>
      <c r="AJ107" s="87">
        <f>IF(VLOOKUP($B107,ПОказатели!$B$3:$E$33,2,0)="да",SUM(AJ105:AJ106)/(1-VLOOKUP($B107,ПОказатели!$B$3:$E$33,4,0))*VLOOKUP($B107,ПОказатели!$B$3:$E$33,4,0),0)</f>
        <v>433392.85714285716</v>
      </c>
      <c r="AK107" s="180">
        <f>IF(VLOOKUP($B107,ПОказатели!$B$3:$E$33,2,0)="да",SUM(AK105:AK106)/(1-VLOOKUP($B107,ПОказатели!$B$3:$E$33,4,0))*VLOOKUP($B107,ПОказатели!$B$3:$E$33,4,0),0)</f>
        <v>457500</v>
      </c>
      <c r="AL107" s="179">
        <f>IF(VLOOKUP($B107,ПОказатели!$B$3:$E$33,2,0)="да",SUM(AL105:AL106)/(1-VLOOKUP($B107,ПОказатели!$B$3:$E$33,4,0))*VLOOKUP($B107,ПОказатели!$B$3:$E$33,4,0),0)</f>
        <v>475928.57142857148</v>
      </c>
      <c r="AM107" s="87">
        <f>IF(VLOOKUP($B107,ПОказатели!$B$3:$E$33,2,0)="да",SUM(AM105:AM106)/(1-VLOOKUP($B107,ПОказатели!$B$3:$E$33,4,0))*VLOOKUP($B107,ПОказатели!$B$3:$E$33,4,0),0)</f>
        <v>475928.57142857148</v>
      </c>
      <c r="AN107" s="87">
        <f>IF(VLOOKUP($B107,ПОказатели!$B$3:$E$33,2,0)="да",SUM(AN105:AN106)/(1-VLOOKUP($B107,ПОказатели!$B$3:$E$33,4,0))*VLOOKUP($B107,ПОказатели!$B$3:$E$33,4,0),0)</f>
        <v>475928.57142857148</v>
      </c>
      <c r="AO107" s="87">
        <f>IF(VLOOKUP($B107,ПОказатели!$B$3:$E$33,2,0)="да",SUM(AO105:AO106)/(1-VLOOKUP($B107,ПОказатели!$B$3:$E$33,4,0))*VLOOKUP($B107,ПОказатели!$B$3:$E$33,4,0),0)</f>
        <v>475928.57142857148</v>
      </c>
      <c r="AP107" s="87">
        <f>IF(VLOOKUP($B107,ПОказатели!$B$3:$E$33,2,0)="да",SUM(AP105:AP106)/(1-VLOOKUP($B107,ПОказатели!$B$3:$E$33,4,0))*VLOOKUP($B107,ПОказатели!$B$3:$E$33,4,0),0)</f>
        <v>475928.57142857148</v>
      </c>
      <c r="AQ107" s="87">
        <f>IF(VLOOKUP($B107,ПОказатели!$B$3:$E$33,2,0)="да",SUM(AQ105:AQ106)/(1-VLOOKUP($B107,ПОказатели!$B$3:$E$33,4,0))*VLOOKUP($B107,ПОказатели!$B$3:$E$33,4,0),0)</f>
        <v>475928.57142857148</v>
      </c>
      <c r="AR107" s="87">
        <f>IF(VLOOKUP($B107,ПОказатели!$B$3:$E$33,2,0)="да",SUM(AR105:AR106)/(1-VLOOKUP($B107,ПОказатели!$B$3:$E$33,4,0))*VLOOKUP($B107,ПОказатели!$B$3:$E$33,4,0),0)</f>
        <v>493285.71428571444</v>
      </c>
      <c r="AS107" s="87">
        <f>IF(VLOOKUP($B107,ПОказатели!$B$3:$E$33,2,0)="да",SUM(AS105:AS106)/(1-VLOOKUP($B107,ПОказатели!$B$3:$E$33,4,0))*VLOOKUP($B107,ПОказатели!$B$3:$E$33,4,0),0)</f>
        <v>493285.71428571444</v>
      </c>
      <c r="AT107" s="87">
        <f>IF(VLOOKUP($B107,ПОказатели!$B$3:$E$33,2,0)="да",SUM(AT105:AT106)/(1-VLOOKUP($B107,ПОказатели!$B$3:$E$33,4,0))*VLOOKUP($B107,ПОказатели!$B$3:$E$33,4,0),0)</f>
        <v>493285.71428571444</v>
      </c>
      <c r="AU107" s="87">
        <f>IF(VLOOKUP($B107,ПОказатели!$B$3:$E$33,2,0)="да",SUM(AU105:AU106)/(1-VLOOKUP($B107,ПОказатели!$B$3:$E$33,4,0))*VLOOKUP($B107,ПОказатели!$B$3:$E$33,4,0),0)</f>
        <v>493285.71428571444</v>
      </c>
      <c r="AV107" s="87">
        <f>IF(VLOOKUP($B107,ПОказатели!$B$3:$E$33,2,0)="да",SUM(AV105:AV106)/(1-VLOOKUP($B107,ПОказатели!$B$3:$E$33,4,0))*VLOOKUP($B107,ПОказатели!$B$3:$E$33,4,0),0)</f>
        <v>493285.71428571444</v>
      </c>
      <c r="AW107" s="180">
        <f>IF(VLOOKUP($B107,ПОказатели!$B$3:$E$33,2,0)="да",SUM(AW105:AW106)/(1-VLOOKUP($B107,ПОказатели!$B$3:$E$33,4,0))*VLOOKUP($B107,ПОказатели!$B$3:$E$33,4,0),0)</f>
        <v>493285.71428571444</v>
      </c>
      <c r="AX107" s="179">
        <f>IF(VLOOKUP($B107,ПОказатели!$B$3:$E$33,2,0)="да",SUM(AX105:AX106)/(1-VLOOKUP($B107,ПОказатели!$B$3:$E$33,4,0))*VLOOKUP($B107,ПОказатели!$B$3:$E$33,4,0),0)</f>
        <v>511714.28571428562</v>
      </c>
      <c r="BI107" s="201"/>
      <c r="BJ107" s="220">
        <f t="shared" si="109"/>
        <v>956035.71428571444</v>
      </c>
      <c r="BK107" s="220">
        <f t="shared" si="110"/>
        <v>2621892.8571428573</v>
      </c>
      <c r="BL107" s="220">
        <f t="shared" si="111"/>
        <v>4544035.7142857146</v>
      </c>
      <c r="BM107" s="220">
        <f t="shared" si="112"/>
        <v>5815285.7142857155</v>
      </c>
      <c r="BN107" s="220"/>
    </row>
    <row r="108" spans="1:66" s="88" customFormat="1" ht="15.75" outlineLevel="1" x14ac:dyDescent="0.25">
      <c r="A108" s="94" t="s">
        <v>112</v>
      </c>
      <c r="B108" s="86" t="s">
        <v>88</v>
      </c>
      <c r="C108" s="179">
        <f>VLOOKUP($B108,ПОказатели!$B$3:$D$36,2,0)*C$106</f>
        <v>2250</v>
      </c>
      <c r="D108" s="87">
        <f>VLOOKUP($B108,ПОказатели!$B$3:$D$36,2,0)*D$106</f>
        <v>2250</v>
      </c>
      <c r="E108" s="87">
        <f>VLOOKUP($B108,ПОказатели!$B$3:$D$36,2,0)*E$106</f>
        <v>4500</v>
      </c>
      <c r="F108" s="87">
        <f>VLOOKUP($B108,ПОказатели!$B$3:$D$36,2,0)*F$106</f>
        <v>4500</v>
      </c>
      <c r="G108" s="87">
        <f>VLOOKUP($B108,ПОказатели!$B$3:$D$36,2,0)*G$106</f>
        <v>6750</v>
      </c>
      <c r="H108" s="87">
        <f>VLOOKUP($B108,ПОказатели!$B$3:$D$36,2,0)*H$106</f>
        <v>7087.5</v>
      </c>
      <c r="I108" s="87">
        <f>VLOOKUP($B108,ПОказатели!$B$3:$D$36,2,0)*I$106</f>
        <v>9450</v>
      </c>
      <c r="J108" s="87">
        <f>VLOOKUP($B108,ПОказатели!$B$3:$D$36,2,0)*J$106</f>
        <v>9450</v>
      </c>
      <c r="K108" s="87">
        <f>VLOOKUP($B108,ПОказатели!$B$3:$D$36,2,0)*K$106</f>
        <v>11812.5</v>
      </c>
      <c r="L108" s="87">
        <f>VLOOKUP($B108,ПОказатели!$B$3:$D$36,2,0)*L$106</f>
        <v>11812.5</v>
      </c>
      <c r="M108" s="180">
        <f>VLOOKUP($B108,ПОказатели!$B$3:$D$36,2,0)*M$106</f>
        <v>14175</v>
      </c>
      <c r="N108" s="179">
        <f>VLOOKUP($B108,ПОказатели!$B$3:$D$36,2,0)*N$106</f>
        <v>14850.000000000004</v>
      </c>
      <c r="O108" s="87">
        <f>VLOOKUP($B108,ПОказатели!$B$3:$D$36,2,0)*O$106</f>
        <v>17325.000000000004</v>
      </c>
      <c r="P108" s="87">
        <f>VLOOKUP($B108,ПОказатели!$B$3:$D$36,2,0)*P$106</f>
        <v>17325.000000000004</v>
      </c>
      <c r="Q108" s="87">
        <f>VLOOKUP($B108,ПОказатели!$B$3:$D$36,2,0)*Q$106</f>
        <v>19800.000000000004</v>
      </c>
      <c r="R108" s="87">
        <f>VLOOKUP($B108,ПОказатели!$B$3:$D$36,2,0)*R$106</f>
        <v>19800.000000000004</v>
      </c>
      <c r="S108" s="87">
        <f>VLOOKUP($B108,ПОказатели!$B$3:$D$36,2,0)*S$106</f>
        <v>22275.000000000004</v>
      </c>
      <c r="T108" s="87">
        <f>VLOOKUP($B108,ПОказатели!$B$3:$D$36,2,0)*T$106</f>
        <v>23287.5</v>
      </c>
      <c r="U108" s="87">
        <f>VLOOKUP($B108,ПОказатели!$B$3:$D$36,2,0)*U$106</f>
        <v>25875</v>
      </c>
      <c r="V108" s="87">
        <f>VLOOKUP($B108,ПОказатели!$B$3:$D$36,2,0)*V$106</f>
        <v>25875</v>
      </c>
      <c r="W108" s="87">
        <f>VLOOKUP($B108,ПОказатели!$B$3:$D$36,2,0)*W$106</f>
        <v>28462.499999999996</v>
      </c>
      <c r="X108" s="87">
        <f>VLOOKUP($B108,ПОказатели!$B$3:$D$36,2,0)*X$106</f>
        <v>28462.499999999996</v>
      </c>
      <c r="Y108" s="180">
        <f>VLOOKUP($B108,ПОказатели!$B$3:$D$36,2,0)*Y$106</f>
        <v>31049.999999999996</v>
      </c>
      <c r="Z108" s="179">
        <f>VLOOKUP($B108,ПОказатели!$B$3:$D$36,2,0)*Z$106</f>
        <v>32400</v>
      </c>
      <c r="AA108" s="87">
        <f>VLOOKUP($B108,ПОказатели!$B$3:$D$36,2,0)*AA$106</f>
        <v>35100</v>
      </c>
      <c r="AB108" s="87">
        <f>VLOOKUP($B108,ПОказатели!$B$3:$D$36,2,0)*AB$106</f>
        <v>35100</v>
      </c>
      <c r="AC108" s="87">
        <f>VLOOKUP($B108,ПОказатели!$B$3:$D$36,2,0)*AC$106</f>
        <v>37800</v>
      </c>
      <c r="AD108" s="87">
        <f>VLOOKUP($B108,ПОказатели!$B$3:$D$36,2,0)*AD$106</f>
        <v>37800</v>
      </c>
      <c r="AE108" s="87">
        <f>VLOOKUP($B108,ПОказатели!$B$3:$D$36,2,0)*AE$106</f>
        <v>40500</v>
      </c>
      <c r="AF108" s="87">
        <f>VLOOKUP($B108,ПОказатели!$B$3:$D$36,2,0)*AF$106</f>
        <v>42187.5</v>
      </c>
      <c r="AG108" s="87">
        <f>VLOOKUP($B108,ПОказатели!$B$3:$D$36,2,0)*AG$106</f>
        <v>45000</v>
      </c>
      <c r="AH108" s="87">
        <f>VLOOKUP($B108,ПОказатели!$B$3:$D$36,2,0)*AH$106</f>
        <v>45000</v>
      </c>
      <c r="AI108" s="87">
        <f>VLOOKUP($B108,ПОказатели!$B$3:$D$36,2,0)*AI$106</f>
        <v>47812.5</v>
      </c>
      <c r="AJ108" s="87">
        <f>VLOOKUP($B108,ПОказатели!$B$3:$D$36,2,0)*AJ$106</f>
        <v>47812.5</v>
      </c>
      <c r="AK108" s="180">
        <f>VLOOKUP($B108,ПОказатели!$B$3:$D$36,2,0)*AK$106</f>
        <v>50625</v>
      </c>
      <c r="AL108" s="179">
        <f>VLOOKUP($B108,ПОказатели!$B$3:$D$36,2,0)*AL$106</f>
        <v>52650</v>
      </c>
      <c r="AM108" s="87">
        <f>VLOOKUP($B108,ПОказатели!$B$3:$D$36,2,0)*AM$106</f>
        <v>52650</v>
      </c>
      <c r="AN108" s="87">
        <f>VLOOKUP($B108,ПОказатели!$B$3:$D$36,2,0)*AN$106</f>
        <v>52650</v>
      </c>
      <c r="AO108" s="87">
        <f>VLOOKUP($B108,ПОказатели!$B$3:$D$36,2,0)*AO$106</f>
        <v>52650</v>
      </c>
      <c r="AP108" s="87">
        <f>VLOOKUP($B108,ПОказатели!$B$3:$D$36,2,0)*AP$106</f>
        <v>52650</v>
      </c>
      <c r="AQ108" s="87">
        <f>VLOOKUP($B108,ПОказатели!$B$3:$D$36,2,0)*AQ$106</f>
        <v>52650</v>
      </c>
      <c r="AR108" s="87">
        <f>VLOOKUP($B108,ПОказатели!$B$3:$D$36,2,0)*AR$106</f>
        <v>54675.000000000015</v>
      </c>
      <c r="AS108" s="87">
        <f>VLOOKUP($B108,ПОказатели!$B$3:$D$36,2,0)*AS$106</f>
        <v>54675.000000000015</v>
      </c>
      <c r="AT108" s="87">
        <f>VLOOKUP($B108,ПОказатели!$B$3:$D$36,2,0)*AT$106</f>
        <v>54675.000000000015</v>
      </c>
      <c r="AU108" s="87">
        <f>VLOOKUP($B108,ПОказатели!$B$3:$D$36,2,0)*AU$106</f>
        <v>54675.000000000015</v>
      </c>
      <c r="AV108" s="87">
        <f>VLOOKUP($B108,ПОказатели!$B$3:$D$36,2,0)*AV$106</f>
        <v>54675.000000000015</v>
      </c>
      <c r="AW108" s="180">
        <f>VLOOKUP($B108,ПОказатели!$B$3:$D$36,2,0)*AW$106</f>
        <v>54675.000000000015</v>
      </c>
      <c r="AX108" s="179">
        <f>VLOOKUP($B108,ПОказатели!$B$3:$D$36,2,0)*AX$106</f>
        <v>56699.999999999993</v>
      </c>
      <c r="BI108" s="201"/>
      <c r="BJ108" s="220">
        <f t="shared" ref="BJ108" si="113">SUM(C108:M108)</f>
        <v>84037.5</v>
      </c>
      <c r="BK108" s="220">
        <f t="shared" ref="BK108" si="114">SUM(N108:Y108)</f>
        <v>274387.5</v>
      </c>
      <c r="BL108" s="220">
        <f t="shared" ref="BL108" si="115">SUM(Z108:AK108)</f>
        <v>497137.5</v>
      </c>
      <c r="BM108" s="220">
        <f t="shared" ref="BM108" si="116">SUM(AL108:AW108)</f>
        <v>643950</v>
      </c>
      <c r="BN108" s="220"/>
    </row>
    <row r="109" spans="1:66" ht="17.25" customHeight="1" outlineLevel="1" collapsed="1" x14ac:dyDescent="0.25">
      <c r="A109" s="123" t="s">
        <v>112</v>
      </c>
      <c r="B109" s="84" t="s">
        <v>124</v>
      </c>
      <c r="C109" s="177">
        <f>SUM(C110:C115)</f>
        <v>76440.5</v>
      </c>
      <c r="D109" s="76">
        <f t="shared" ref="D109:AX109" si="117">SUM(D110:D115)</f>
        <v>76521.5</v>
      </c>
      <c r="E109" s="76">
        <f t="shared" si="117"/>
        <v>142043</v>
      </c>
      <c r="F109" s="76">
        <f t="shared" si="117"/>
        <v>142205</v>
      </c>
      <c r="G109" s="76">
        <f t="shared" si="117"/>
        <v>213807.5</v>
      </c>
      <c r="H109" s="76">
        <f t="shared" si="117"/>
        <v>214050.5</v>
      </c>
      <c r="I109" s="76">
        <f t="shared" si="117"/>
        <v>279734</v>
      </c>
      <c r="J109" s="76">
        <f t="shared" si="117"/>
        <v>280058</v>
      </c>
      <c r="K109" s="76">
        <f t="shared" si="117"/>
        <v>351822.5</v>
      </c>
      <c r="L109" s="76">
        <f t="shared" si="117"/>
        <v>352227.5</v>
      </c>
      <c r="M109" s="178">
        <f t="shared" si="117"/>
        <v>418073</v>
      </c>
      <c r="N109" s="177">
        <f t="shared" si="117"/>
        <v>418478</v>
      </c>
      <c r="O109" s="76">
        <f t="shared" si="117"/>
        <v>490323.5</v>
      </c>
      <c r="P109" s="76">
        <f t="shared" si="117"/>
        <v>490728.5</v>
      </c>
      <c r="Q109" s="76">
        <f t="shared" si="117"/>
        <v>556574</v>
      </c>
      <c r="R109" s="76">
        <f t="shared" si="117"/>
        <v>556979</v>
      </c>
      <c r="S109" s="76">
        <f t="shared" si="117"/>
        <v>628824.5</v>
      </c>
      <c r="T109" s="76">
        <f t="shared" si="117"/>
        <v>629229.5</v>
      </c>
      <c r="U109" s="76">
        <f t="shared" si="117"/>
        <v>695075</v>
      </c>
      <c r="V109" s="76">
        <f t="shared" si="117"/>
        <v>695480</v>
      </c>
      <c r="W109" s="76">
        <f t="shared" si="117"/>
        <v>767325.5</v>
      </c>
      <c r="X109" s="76">
        <f t="shared" si="117"/>
        <v>767730.5</v>
      </c>
      <c r="Y109" s="178">
        <f t="shared" si="117"/>
        <v>833576</v>
      </c>
      <c r="Z109" s="177">
        <f t="shared" si="117"/>
        <v>833981</v>
      </c>
      <c r="AA109" s="76">
        <f t="shared" si="117"/>
        <v>905826.5</v>
      </c>
      <c r="AB109" s="76">
        <f t="shared" si="117"/>
        <v>906231.5</v>
      </c>
      <c r="AC109" s="76">
        <f t="shared" si="117"/>
        <v>972077</v>
      </c>
      <c r="AD109" s="76">
        <f t="shared" si="117"/>
        <v>972482</v>
      </c>
      <c r="AE109" s="76">
        <f t="shared" si="117"/>
        <v>1044327.5</v>
      </c>
      <c r="AF109" s="76">
        <f t="shared" si="117"/>
        <v>1044732.5</v>
      </c>
      <c r="AG109" s="76">
        <f t="shared" si="117"/>
        <v>1110578</v>
      </c>
      <c r="AH109" s="76">
        <f t="shared" si="117"/>
        <v>1110983</v>
      </c>
      <c r="AI109" s="76">
        <f t="shared" si="117"/>
        <v>1182828.5</v>
      </c>
      <c r="AJ109" s="76">
        <f t="shared" si="117"/>
        <v>1183233.5</v>
      </c>
      <c r="AK109" s="178">
        <f t="shared" si="117"/>
        <v>1249079</v>
      </c>
      <c r="AL109" s="177">
        <f t="shared" si="117"/>
        <v>1249484</v>
      </c>
      <c r="AM109" s="76">
        <f t="shared" si="117"/>
        <v>1249889</v>
      </c>
      <c r="AN109" s="76">
        <f t="shared" si="117"/>
        <v>1250213</v>
      </c>
      <c r="AO109" s="76">
        <f t="shared" si="117"/>
        <v>1250537</v>
      </c>
      <c r="AP109" s="76">
        <f t="shared" si="117"/>
        <v>1250780</v>
      </c>
      <c r="AQ109" s="76">
        <f t="shared" si="117"/>
        <v>1251023</v>
      </c>
      <c r="AR109" s="76">
        <f t="shared" si="117"/>
        <v>1251185</v>
      </c>
      <c r="AS109" s="76">
        <f t="shared" si="117"/>
        <v>1251347</v>
      </c>
      <c r="AT109" s="76">
        <f t="shared" si="117"/>
        <v>1251428</v>
      </c>
      <c r="AU109" s="76">
        <f t="shared" si="117"/>
        <v>1251509</v>
      </c>
      <c r="AV109" s="76">
        <f t="shared" si="117"/>
        <v>1251509</v>
      </c>
      <c r="AW109" s="178">
        <f t="shared" si="117"/>
        <v>1251509</v>
      </c>
      <c r="AX109" s="177">
        <f t="shared" si="117"/>
        <v>1251509</v>
      </c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207"/>
      <c r="BJ109" s="226">
        <f t="shared" si="109"/>
        <v>2546983</v>
      </c>
      <c r="BK109" s="226">
        <f t="shared" si="110"/>
        <v>7530324</v>
      </c>
      <c r="BL109" s="226">
        <f t="shared" si="111"/>
        <v>12516360</v>
      </c>
      <c r="BM109" s="226">
        <f t="shared" si="112"/>
        <v>15010413</v>
      </c>
    </row>
    <row r="110" spans="1:66" s="88" customFormat="1" ht="15.75" outlineLevel="1" x14ac:dyDescent="0.25">
      <c r="A110" s="94" t="s">
        <v>112</v>
      </c>
      <c r="B110" s="86" t="s">
        <v>217</v>
      </c>
      <c r="C110" s="179">
        <f>VLOOKUP($B110,ПОказатели!$B$3:$D$36,2,0)*C$37</f>
        <v>2808</v>
      </c>
      <c r="D110" s="87">
        <f>VLOOKUP($B110,ПОказатели!$B$3:$D$36,2,0)*D$37</f>
        <v>2808</v>
      </c>
      <c r="E110" s="87">
        <f>VLOOKUP($B110,ПОказатели!$B$3:$D$36,2,0)*E$37</f>
        <v>5616</v>
      </c>
      <c r="F110" s="87">
        <f>VLOOKUP($B110,ПОказатели!$B$3:$D$36,2,0)*F$37</f>
        <v>5616</v>
      </c>
      <c r="G110" s="87">
        <f>VLOOKUP($B110,ПОказатели!$B$3:$D$36,2,0)*G$37</f>
        <v>8424</v>
      </c>
      <c r="H110" s="87">
        <f>VLOOKUP($B110,ПОказатели!$B$3:$D$36,2,0)*H$37</f>
        <v>8424</v>
      </c>
      <c r="I110" s="87">
        <f>VLOOKUP($B110,ПОказатели!$B$3:$D$36,2,0)*I$37</f>
        <v>11232</v>
      </c>
      <c r="J110" s="87">
        <f>VLOOKUP($B110,ПОказатели!$B$3:$D$36,2,0)*J$37</f>
        <v>11232</v>
      </c>
      <c r="K110" s="87">
        <f>VLOOKUP($B110,ПОказатели!$B$3:$D$36,2,0)*K$37</f>
        <v>14040</v>
      </c>
      <c r="L110" s="87">
        <f>VLOOKUP($B110,ПОказатели!$B$3:$D$36,2,0)*L$37</f>
        <v>14040</v>
      </c>
      <c r="M110" s="180">
        <f>VLOOKUP($B110,ПОказатели!$B$3:$D$36,2,0)*M$37</f>
        <v>16848</v>
      </c>
      <c r="N110" s="179">
        <f>VLOOKUP($B110,ПОказатели!$B$3:$D$36,2,0)*N$37</f>
        <v>16848</v>
      </c>
      <c r="O110" s="87">
        <f>VLOOKUP($B110,ПОказатели!$B$3:$D$36,2,0)*O$37</f>
        <v>19656</v>
      </c>
      <c r="P110" s="87">
        <f>VLOOKUP($B110,ПОказатели!$B$3:$D$36,2,0)*P$37</f>
        <v>19656</v>
      </c>
      <c r="Q110" s="87">
        <f>VLOOKUP($B110,ПОказатели!$B$3:$D$36,2,0)*Q$37</f>
        <v>22464</v>
      </c>
      <c r="R110" s="87">
        <f>VLOOKUP($B110,ПОказатели!$B$3:$D$36,2,0)*R$37</f>
        <v>22464</v>
      </c>
      <c r="S110" s="87">
        <f>VLOOKUP($B110,ПОказатели!$B$3:$D$36,2,0)*S$37</f>
        <v>25272</v>
      </c>
      <c r="T110" s="87">
        <f>VLOOKUP($B110,ПОказатели!$B$3:$D$36,2,0)*T$37</f>
        <v>25272</v>
      </c>
      <c r="U110" s="87">
        <f>VLOOKUP($B110,ПОказатели!$B$3:$D$36,2,0)*U$37</f>
        <v>28080</v>
      </c>
      <c r="V110" s="87">
        <f>VLOOKUP($B110,ПОказатели!$B$3:$D$36,2,0)*V$37</f>
        <v>28080</v>
      </c>
      <c r="W110" s="87">
        <f>VLOOKUP($B110,ПОказатели!$B$3:$D$36,2,0)*W$37</f>
        <v>30888</v>
      </c>
      <c r="X110" s="87">
        <f>VLOOKUP($B110,ПОказатели!$B$3:$D$36,2,0)*X$37</f>
        <v>30888</v>
      </c>
      <c r="Y110" s="180">
        <f>VLOOKUP($B110,ПОказатели!$B$3:$D$36,2,0)*Y$37</f>
        <v>33696</v>
      </c>
      <c r="Z110" s="179">
        <f>VLOOKUP($B110,ПОказатели!$B$3:$D$36,2,0)*Z$37</f>
        <v>33696</v>
      </c>
      <c r="AA110" s="87">
        <f>VLOOKUP($B110,ПОказатели!$B$3:$D$36,2,0)*AA$37</f>
        <v>36504</v>
      </c>
      <c r="AB110" s="87">
        <f>VLOOKUP($B110,ПОказатели!$B$3:$D$36,2,0)*AB$37</f>
        <v>36504</v>
      </c>
      <c r="AC110" s="87">
        <f>VLOOKUP($B110,ПОказатели!$B$3:$D$36,2,0)*AC$37</f>
        <v>39312</v>
      </c>
      <c r="AD110" s="87">
        <f>VLOOKUP($B110,ПОказатели!$B$3:$D$36,2,0)*AD$37</f>
        <v>39312</v>
      </c>
      <c r="AE110" s="87">
        <f>VLOOKUP($B110,ПОказатели!$B$3:$D$36,2,0)*AE$37</f>
        <v>42120</v>
      </c>
      <c r="AF110" s="87">
        <f>VLOOKUP($B110,ПОказатели!$B$3:$D$36,2,0)*AF$37</f>
        <v>42120</v>
      </c>
      <c r="AG110" s="87">
        <f>VLOOKUP($B110,ПОказатели!$B$3:$D$36,2,0)*AG$37</f>
        <v>44928</v>
      </c>
      <c r="AH110" s="87">
        <f>VLOOKUP($B110,ПОказатели!$B$3:$D$36,2,0)*AH$37</f>
        <v>44928</v>
      </c>
      <c r="AI110" s="87">
        <f>VLOOKUP($B110,ПОказатели!$B$3:$D$36,2,0)*AI$37</f>
        <v>47736</v>
      </c>
      <c r="AJ110" s="87">
        <f>VLOOKUP($B110,ПОказатели!$B$3:$D$36,2,0)*AJ$37</f>
        <v>47736</v>
      </c>
      <c r="AK110" s="180">
        <f>VLOOKUP($B110,ПОказатели!$B$3:$D$36,2,0)*AK$37</f>
        <v>50544</v>
      </c>
      <c r="AL110" s="179">
        <f>VLOOKUP($B110,ПОказатели!$B$3:$D$36,2,0)*AL$37</f>
        <v>50544</v>
      </c>
      <c r="AM110" s="87">
        <f>VLOOKUP($B110,ПОказатели!$B$3:$D$36,2,0)*AM$37</f>
        <v>50544</v>
      </c>
      <c r="AN110" s="87">
        <f>VLOOKUP($B110,ПОказатели!$B$3:$D$36,2,0)*AN$37</f>
        <v>50544</v>
      </c>
      <c r="AO110" s="87">
        <f>VLOOKUP($B110,ПОказатели!$B$3:$D$36,2,0)*AO$37</f>
        <v>50544</v>
      </c>
      <c r="AP110" s="87">
        <f>VLOOKUP($B110,ПОказатели!$B$3:$D$36,2,0)*AP$37</f>
        <v>50544</v>
      </c>
      <c r="AQ110" s="87">
        <f>VLOOKUP($B110,ПОказатели!$B$3:$D$36,2,0)*AQ$37</f>
        <v>50544</v>
      </c>
      <c r="AR110" s="87">
        <f>VLOOKUP($B110,ПОказатели!$B$3:$D$36,2,0)*AR$37</f>
        <v>50544</v>
      </c>
      <c r="AS110" s="87">
        <f>VLOOKUP($B110,ПОказатели!$B$3:$D$36,2,0)*AS$37</f>
        <v>50544</v>
      </c>
      <c r="AT110" s="87">
        <f>VLOOKUP($B110,ПОказатели!$B$3:$D$36,2,0)*AT$37</f>
        <v>50544</v>
      </c>
      <c r="AU110" s="87">
        <f>VLOOKUP($B110,ПОказатели!$B$3:$D$36,2,0)*AU$37</f>
        <v>50544</v>
      </c>
      <c r="AV110" s="87">
        <f>VLOOKUP($B110,ПОказатели!$B$3:$D$36,2,0)*AV$37</f>
        <v>50544</v>
      </c>
      <c r="AW110" s="180">
        <f>VLOOKUP($B110,ПОказатели!$B$3:$D$36,2,0)*AW$37</f>
        <v>50544</v>
      </c>
      <c r="AX110" s="179">
        <f>VLOOKUP($B110,ПОказатели!$B$3:$D$36,2,0)*AX$37</f>
        <v>50544</v>
      </c>
      <c r="BI110" s="201"/>
      <c r="BJ110" s="220">
        <f t="shared" si="109"/>
        <v>101088</v>
      </c>
      <c r="BK110" s="220">
        <f t="shared" si="110"/>
        <v>303264</v>
      </c>
      <c r="BL110" s="220">
        <f t="shared" si="111"/>
        <v>505440</v>
      </c>
      <c r="BM110" s="220">
        <f t="shared" si="112"/>
        <v>606528</v>
      </c>
      <c r="BN110" s="220"/>
    </row>
    <row r="111" spans="1:66" s="88" customFormat="1" ht="15.75" outlineLevel="1" x14ac:dyDescent="0.25">
      <c r="A111" s="94" t="s">
        <v>112</v>
      </c>
      <c r="B111" s="86" t="s">
        <v>117</v>
      </c>
      <c r="C111" s="179">
        <f>VLOOKUP($B111,ПОказатели!$B$3:$D$36,2,0)*C$37</f>
        <v>40000</v>
      </c>
      <c r="D111" s="87">
        <f>VLOOKUP($B111,ПОказатели!$B$3:$D$36,2,0)*D$37</f>
        <v>40000</v>
      </c>
      <c r="E111" s="87">
        <f>VLOOKUP($B111,ПОказатели!$B$3:$D$36,2,0)*E$37</f>
        <v>80000</v>
      </c>
      <c r="F111" s="87">
        <f>VLOOKUP($B111,ПОказатели!$B$3:$D$36,2,0)*F$37</f>
        <v>80000</v>
      </c>
      <c r="G111" s="87">
        <f>VLOOKUP($B111,ПОказатели!$B$3:$D$36,2,0)*G$37</f>
        <v>120000</v>
      </c>
      <c r="H111" s="87">
        <f>VLOOKUP($B111,ПОказатели!$B$3:$D$36,2,0)*H$37</f>
        <v>120000</v>
      </c>
      <c r="I111" s="87">
        <f>VLOOKUP($B111,ПОказатели!$B$3:$D$36,2,0)*I$37</f>
        <v>160000</v>
      </c>
      <c r="J111" s="87">
        <f>VLOOKUP($B111,ПОказатели!$B$3:$D$36,2,0)*J$37</f>
        <v>160000</v>
      </c>
      <c r="K111" s="87">
        <f>VLOOKUP($B111,ПОказатели!$B$3:$D$36,2,0)*K$37</f>
        <v>200000</v>
      </c>
      <c r="L111" s="87">
        <f>VLOOKUP($B111,ПОказатели!$B$3:$D$36,2,0)*L$37</f>
        <v>200000</v>
      </c>
      <c r="M111" s="180">
        <f>VLOOKUP($B111,ПОказатели!$B$3:$D$36,2,0)*M$37</f>
        <v>240000</v>
      </c>
      <c r="N111" s="179">
        <f>VLOOKUP($B111,ПОказатели!$B$3:$D$36,2,0)*N$37</f>
        <v>240000</v>
      </c>
      <c r="O111" s="87">
        <f>VLOOKUP($B111,ПОказатели!$B$3:$D$36,2,0)*O$37</f>
        <v>280000</v>
      </c>
      <c r="P111" s="87">
        <f>VLOOKUP($B111,ПОказатели!$B$3:$D$36,2,0)*P$37</f>
        <v>280000</v>
      </c>
      <c r="Q111" s="87">
        <f>VLOOKUP($B111,ПОказатели!$B$3:$D$36,2,0)*Q$37</f>
        <v>320000</v>
      </c>
      <c r="R111" s="87">
        <f>VLOOKUP($B111,ПОказатели!$B$3:$D$36,2,0)*R$37</f>
        <v>320000</v>
      </c>
      <c r="S111" s="87">
        <f>VLOOKUP($B111,ПОказатели!$B$3:$D$36,2,0)*S$37</f>
        <v>360000</v>
      </c>
      <c r="T111" s="87">
        <f>VLOOKUP($B111,ПОказатели!$B$3:$D$36,2,0)*T$37</f>
        <v>360000</v>
      </c>
      <c r="U111" s="87">
        <f>VLOOKUP($B111,ПОказатели!$B$3:$D$36,2,0)*U$37</f>
        <v>400000</v>
      </c>
      <c r="V111" s="87">
        <f>VLOOKUP($B111,ПОказатели!$B$3:$D$36,2,0)*V$37</f>
        <v>400000</v>
      </c>
      <c r="W111" s="87">
        <f>VLOOKUP($B111,ПОказатели!$B$3:$D$36,2,0)*W$37</f>
        <v>440000</v>
      </c>
      <c r="X111" s="87">
        <f>VLOOKUP($B111,ПОказатели!$B$3:$D$36,2,0)*X$37</f>
        <v>440000</v>
      </c>
      <c r="Y111" s="180">
        <f>VLOOKUP($B111,ПОказатели!$B$3:$D$36,2,0)*Y$37</f>
        <v>480000</v>
      </c>
      <c r="Z111" s="179">
        <f>VLOOKUP($B111,ПОказатели!$B$3:$D$36,2,0)*Z$37</f>
        <v>480000</v>
      </c>
      <c r="AA111" s="87">
        <f>VLOOKUP($B111,ПОказатели!$B$3:$D$36,2,0)*AA$37</f>
        <v>520000</v>
      </c>
      <c r="AB111" s="87">
        <f>VLOOKUP($B111,ПОказатели!$B$3:$D$36,2,0)*AB$37</f>
        <v>520000</v>
      </c>
      <c r="AC111" s="87">
        <f>VLOOKUP($B111,ПОказатели!$B$3:$D$36,2,0)*AC$37</f>
        <v>560000</v>
      </c>
      <c r="AD111" s="87">
        <f>VLOOKUP($B111,ПОказатели!$B$3:$D$36,2,0)*AD$37</f>
        <v>560000</v>
      </c>
      <c r="AE111" s="87">
        <f>VLOOKUP($B111,ПОказатели!$B$3:$D$36,2,0)*AE$37</f>
        <v>600000</v>
      </c>
      <c r="AF111" s="87">
        <f>VLOOKUP($B111,ПОказатели!$B$3:$D$36,2,0)*AF$37</f>
        <v>600000</v>
      </c>
      <c r="AG111" s="87">
        <f>VLOOKUP($B111,ПОказатели!$B$3:$D$36,2,0)*AG$37</f>
        <v>640000</v>
      </c>
      <c r="AH111" s="87">
        <f>VLOOKUP($B111,ПОказатели!$B$3:$D$36,2,0)*AH$37</f>
        <v>640000</v>
      </c>
      <c r="AI111" s="87">
        <f>VLOOKUP($B111,ПОказатели!$B$3:$D$36,2,0)*AI$37</f>
        <v>680000</v>
      </c>
      <c r="AJ111" s="87">
        <f>VLOOKUP($B111,ПОказатели!$B$3:$D$36,2,0)*AJ$37</f>
        <v>680000</v>
      </c>
      <c r="AK111" s="180">
        <f>VLOOKUP($B111,ПОказатели!$B$3:$D$36,2,0)*AK$37</f>
        <v>720000</v>
      </c>
      <c r="AL111" s="179">
        <f>VLOOKUP($B111,ПОказатели!$B$3:$D$36,2,0)*AL$37</f>
        <v>720000</v>
      </c>
      <c r="AM111" s="87">
        <f>VLOOKUP($B111,ПОказатели!$B$3:$D$36,2,0)*AM$37</f>
        <v>720000</v>
      </c>
      <c r="AN111" s="87">
        <f>VLOOKUP($B111,ПОказатели!$B$3:$D$36,2,0)*AN$37</f>
        <v>720000</v>
      </c>
      <c r="AO111" s="87">
        <f>VLOOKUP($B111,ПОказатели!$B$3:$D$36,2,0)*AO$37</f>
        <v>720000</v>
      </c>
      <c r="AP111" s="87">
        <f>VLOOKUP($B111,ПОказатели!$B$3:$D$36,2,0)*AP$37</f>
        <v>720000</v>
      </c>
      <c r="AQ111" s="87">
        <f>VLOOKUP($B111,ПОказатели!$B$3:$D$36,2,0)*AQ$37</f>
        <v>720000</v>
      </c>
      <c r="AR111" s="87">
        <f>VLOOKUP($B111,ПОказатели!$B$3:$D$36,2,0)*AR$37</f>
        <v>720000</v>
      </c>
      <c r="AS111" s="87">
        <f>VLOOKUP($B111,ПОказатели!$B$3:$D$36,2,0)*AS$37</f>
        <v>720000</v>
      </c>
      <c r="AT111" s="87">
        <f>VLOOKUP($B111,ПОказатели!$B$3:$D$36,2,0)*AT$37</f>
        <v>720000</v>
      </c>
      <c r="AU111" s="87">
        <f>VLOOKUP($B111,ПОказатели!$B$3:$D$36,2,0)*AU$37</f>
        <v>720000</v>
      </c>
      <c r="AV111" s="87">
        <f>VLOOKUP($B111,ПОказатели!$B$3:$D$36,2,0)*AV$37</f>
        <v>720000</v>
      </c>
      <c r="AW111" s="180">
        <f>VLOOKUP($B111,ПОказатели!$B$3:$D$36,2,0)*AW$37</f>
        <v>720000</v>
      </c>
      <c r="AX111" s="179">
        <f>VLOOKUP($B111,ПОказатели!$B$3:$D$36,2,0)*AX$37</f>
        <v>720000</v>
      </c>
      <c r="BI111" s="201"/>
      <c r="BJ111" s="220">
        <f t="shared" si="109"/>
        <v>1440000</v>
      </c>
      <c r="BK111" s="220">
        <f t="shared" si="110"/>
        <v>4320000</v>
      </c>
      <c r="BL111" s="220">
        <f t="shared" si="111"/>
        <v>7200000</v>
      </c>
      <c r="BM111" s="220">
        <f t="shared" si="112"/>
        <v>8640000</v>
      </c>
      <c r="BN111" s="220"/>
    </row>
    <row r="112" spans="1:66" s="88" customFormat="1" ht="15.75" outlineLevel="1" x14ac:dyDescent="0.25">
      <c r="A112" s="94" t="s">
        <v>112</v>
      </c>
      <c r="B112" s="86" t="s">
        <v>118</v>
      </c>
      <c r="C112" s="179">
        <f>C77*VLOOKUP($B112,ПОказатели!$B$3:$C$19,2,0)*VLOOKUP($B112,ПОказатели!$B$3:$E$19,4,0)</f>
        <v>2632.5</v>
      </c>
      <c r="D112" s="87">
        <f>D77*VLOOKUP($B112,ПОказатели!$B$3:$C$19,2,0)*VLOOKUP($B112,ПОказатели!$B$3:$E$19,4,0)</f>
        <v>2713.5</v>
      </c>
      <c r="E112" s="87">
        <f>E77*VLOOKUP($B112,ПОказатели!$B$3:$C$19,2,0)*VLOOKUP($B112,ПОказатели!$B$3:$E$19,4,0)</f>
        <v>5427</v>
      </c>
      <c r="F112" s="87">
        <f>F77*VLOOKUP($B112,ПОказатели!$B$3:$C$19,2,0)*VLOOKUP($B112,ПОказатели!$B$3:$E$19,4,0)</f>
        <v>5589</v>
      </c>
      <c r="G112" s="87">
        <f>G77*VLOOKUP($B112,ПОказатели!$B$3:$C$19,2,0)*VLOOKUP($B112,ПОказатели!$B$3:$E$19,4,0)</f>
        <v>8383.5</v>
      </c>
      <c r="H112" s="87">
        <f>H77*VLOOKUP($B112,ПОказатели!$B$3:$C$19,2,0)*VLOOKUP($B112,ПОказатели!$B$3:$E$19,4,0)</f>
        <v>8626.5</v>
      </c>
      <c r="I112" s="87">
        <f>I77*VLOOKUP($B112,ПОказатели!$B$3:$C$19,2,0)*VLOOKUP($B112,ПОказатели!$B$3:$E$19,4,0)</f>
        <v>11502</v>
      </c>
      <c r="J112" s="87">
        <f>J77*VLOOKUP($B112,ПОказатели!$B$3:$C$19,2,0)*VLOOKUP($B112,ПОказатели!$B$3:$E$19,4,0)</f>
        <v>11826</v>
      </c>
      <c r="K112" s="87">
        <f>K77*VLOOKUP($B112,ПОказатели!$B$3:$C$19,2,0)*VLOOKUP($B112,ПОказатели!$B$3:$E$19,4,0)</f>
        <v>14782.499999999998</v>
      </c>
      <c r="L112" s="87">
        <f>L77*VLOOKUP($B112,ПОказатели!$B$3:$C$19,2,0)*VLOOKUP($B112,ПОказатели!$B$3:$E$19,4,0)</f>
        <v>15187.499999999998</v>
      </c>
      <c r="M112" s="180">
        <f>M77*VLOOKUP($B112,ПОказатели!$B$3:$C$19,2,0)*VLOOKUP($B112,ПОказатели!$B$3:$E$19,4,0)</f>
        <v>18225</v>
      </c>
      <c r="N112" s="179">
        <f>N77*VLOOKUP($B112,ПОказатели!$B$3:$C$19,2,0)*VLOOKUP($B112,ПОказатели!$B$3:$E$19,4,0)</f>
        <v>18630</v>
      </c>
      <c r="O112" s="87">
        <f>O77*VLOOKUP($B112,ПОказатели!$B$3:$C$19,2,0)*VLOOKUP($B112,ПОказатели!$B$3:$E$19,4,0)</f>
        <v>21667.5</v>
      </c>
      <c r="P112" s="87">
        <f>P77*VLOOKUP($B112,ПОказатели!$B$3:$C$19,2,0)*VLOOKUP($B112,ПОказатели!$B$3:$E$19,4,0)</f>
        <v>22072.5</v>
      </c>
      <c r="Q112" s="87">
        <f>Q77*VLOOKUP($B112,ПОказатели!$B$3:$C$19,2,0)*VLOOKUP($B112,ПОказатели!$B$3:$E$19,4,0)</f>
        <v>25109.999999999996</v>
      </c>
      <c r="R112" s="87">
        <f>R77*VLOOKUP($B112,ПОказатели!$B$3:$C$19,2,0)*VLOOKUP($B112,ПОказатели!$B$3:$E$19,4,0)</f>
        <v>25514.999999999996</v>
      </c>
      <c r="S112" s="87">
        <f>S77*VLOOKUP($B112,ПОказатели!$B$3:$C$19,2,0)*VLOOKUP($B112,ПОказатели!$B$3:$E$19,4,0)</f>
        <v>28552.499999999996</v>
      </c>
      <c r="T112" s="87">
        <f>T77*VLOOKUP($B112,ПОказатели!$B$3:$C$19,2,0)*VLOOKUP($B112,ПОказатели!$B$3:$E$19,4,0)</f>
        <v>28957.499999999996</v>
      </c>
      <c r="U112" s="87">
        <f>U77*VLOOKUP($B112,ПОказатели!$B$3:$C$19,2,0)*VLOOKUP($B112,ПОказатели!$B$3:$E$19,4,0)</f>
        <v>31994.999999999996</v>
      </c>
      <c r="V112" s="87">
        <f>V77*VLOOKUP($B112,ПОказатели!$B$3:$C$19,2,0)*VLOOKUP($B112,ПОказатели!$B$3:$E$19,4,0)</f>
        <v>32399.999999999996</v>
      </c>
      <c r="W112" s="87">
        <f>W77*VLOOKUP($B112,ПОказатели!$B$3:$C$19,2,0)*VLOOKUP($B112,ПОказатели!$B$3:$E$19,4,0)</f>
        <v>35437.5</v>
      </c>
      <c r="X112" s="87">
        <f>X77*VLOOKUP($B112,ПОказатели!$B$3:$C$19,2,0)*VLOOKUP($B112,ПОказатели!$B$3:$E$19,4,0)</f>
        <v>35842.5</v>
      </c>
      <c r="Y112" s="180">
        <f>Y77*VLOOKUP($B112,ПОказатели!$B$3:$C$19,2,0)*VLOOKUP($B112,ПОказатели!$B$3:$E$19,4,0)</f>
        <v>38880</v>
      </c>
      <c r="Z112" s="179">
        <f>Z77*VLOOKUP($B112,ПОказатели!$B$3:$C$19,2,0)*VLOOKUP($B112,ПОказатели!$B$3:$E$19,4,0)</f>
        <v>39285</v>
      </c>
      <c r="AA112" s="87">
        <f>AA77*VLOOKUP($B112,ПОказатели!$B$3:$C$19,2,0)*VLOOKUP($B112,ПОказатели!$B$3:$E$19,4,0)</f>
        <v>42322.5</v>
      </c>
      <c r="AB112" s="87">
        <f>AB77*VLOOKUP($B112,ПОказатели!$B$3:$C$19,2,0)*VLOOKUP($B112,ПОказатели!$B$3:$E$19,4,0)</f>
        <v>42727.5</v>
      </c>
      <c r="AC112" s="87">
        <f>AC77*VLOOKUP($B112,ПОказатели!$B$3:$C$19,2,0)*VLOOKUP($B112,ПОказатели!$B$3:$E$19,4,0)</f>
        <v>45765</v>
      </c>
      <c r="AD112" s="87">
        <f>AD77*VLOOKUP($B112,ПОказатели!$B$3:$C$19,2,0)*VLOOKUP($B112,ПОказатели!$B$3:$E$19,4,0)</f>
        <v>46170</v>
      </c>
      <c r="AE112" s="87">
        <f>AE77*VLOOKUP($B112,ПОказатели!$B$3:$C$19,2,0)*VLOOKUP($B112,ПОказатели!$B$3:$E$19,4,0)</f>
        <v>49207.499999999993</v>
      </c>
      <c r="AF112" s="87">
        <f>AF77*VLOOKUP($B112,ПОказатели!$B$3:$C$19,2,0)*VLOOKUP($B112,ПОказатели!$B$3:$E$19,4,0)</f>
        <v>49612.499999999993</v>
      </c>
      <c r="AG112" s="87">
        <f>AG77*VLOOKUP($B112,ПОказатели!$B$3:$C$19,2,0)*VLOOKUP($B112,ПОказатели!$B$3:$E$19,4,0)</f>
        <v>52649.999999999993</v>
      </c>
      <c r="AH112" s="87">
        <f>AH77*VLOOKUP($B112,ПОказатели!$B$3:$C$19,2,0)*VLOOKUP($B112,ПОказатели!$B$3:$E$19,4,0)</f>
        <v>53054.999999999993</v>
      </c>
      <c r="AI112" s="87">
        <f>AI77*VLOOKUP($B112,ПОказатели!$B$3:$C$19,2,0)*VLOOKUP($B112,ПОказатели!$B$3:$E$19,4,0)</f>
        <v>56092.499999999993</v>
      </c>
      <c r="AJ112" s="87">
        <f>AJ77*VLOOKUP($B112,ПОказатели!$B$3:$C$19,2,0)*VLOOKUP($B112,ПОказатели!$B$3:$E$19,4,0)</f>
        <v>56497.499999999993</v>
      </c>
      <c r="AK112" s="180">
        <f>AK77*VLOOKUP($B112,ПОказатели!$B$3:$C$19,2,0)*VLOOKUP($B112,ПОказатели!$B$3:$E$19,4,0)</f>
        <v>59534.999999999993</v>
      </c>
      <c r="AL112" s="179">
        <f>AL77*VLOOKUP($B112,ПОказатели!$B$3:$C$19,2,0)*VLOOKUP($B112,ПОказатели!$B$3:$E$19,4,0)</f>
        <v>59939.999999999993</v>
      </c>
      <c r="AM112" s="87">
        <f>AM77*VLOOKUP($B112,ПОказатели!$B$3:$C$19,2,0)*VLOOKUP($B112,ПОказатели!$B$3:$E$19,4,0)</f>
        <v>60344.999999999993</v>
      </c>
      <c r="AN112" s="87">
        <f>AN77*VLOOKUP($B112,ПОказатели!$B$3:$C$19,2,0)*VLOOKUP($B112,ПОказатели!$B$3:$E$19,4,0)</f>
        <v>60668.999999999993</v>
      </c>
      <c r="AO112" s="87">
        <f>AO77*VLOOKUP($B112,ПОказатели!$B$3:$C$19,2,0)*VLOOKUP($B112,ПОказатели!$B$3:$E$19,4,0)</f>
        <v>60992.999999999993</v>
      </c>
      <c r="AP112" s="87">
        <f>AP77*VLOOKUP($B112,ПОказатели!$B$3:$C$19,2,0)*VLOOKUP($B112,ПОказатели!$B$3:$E$19,4,0)</f>
        <v>61235.999999999993</v>
      </c>
      <c r="AQ112" s="87">
        <f>AQ77*VLOOKUP($B112,ПОказатели!$B$3:$C$19,2,0)*VLOOKUP($B112,ПОказатели!$B$3:$E$19,4,0)</f>
        <v>61478.999999999993</v>
      </c>
      <c r="AR112" s="87">
        <f>AR77*VLOOKUP($B112,ПОказатели!$B$3:$C$19,2,0)*VLOOKUP($B112,ПОказатели!$B$3:$E$19,4,0)</f>
        <v>61640.999999999993</v>
      </c>
      <c r="AS112" s="87">
        <f>AS77*VLOOKUP($B112,ПОказатели!$B$3:$C$19,2,0)*VLOOKUP($B112,ПОказатели!$B$3:$E$19,4,0)</f>
        <v>61802.999999999993</v>
      </c>
      <c r="AT112" s="87">
        <f>AT77*VLOOKUP($B112,ПОказатели!$B$3:$C$19,2,0)*VLOOKUP($B112,ПОказатели!$B$3:$E$19,4,0)</f>
        <v>61883.999999999993</v>
      </c>
      <c r="AU112" s="87">
        <f>AU77*VLOOKUP($B112,ПОказатели!$B$3:$C$19,2,0)*VLOOKUP($B112,ПОказатели!$B$3:$E$19,4,0)</f>
        <v>61964.999999999993</v>
      </c>
      <c r="AV112" s="87">
        <f>AV77*VLOOKUP($B112,ПОказатели!$B$3:$C$19,2,0)*VLOOKUP($B112,ПОказатели!$B$3:$E$19,4,0)</f>
        <v>61964.999999999993</v>
      </c>
      <c r="AW112" s="180">
        <f>AW77*VLOOKUP($B112,ПОказатели!$B$3:$C$19,2,0)*VLOOKUP($B112,ПОказатели!$B$3:$E$19,4,0)</f>
        <v>61964.999999999993</v>
      </c>
      <c r="AX112" s="179">
        <f>AX77*VLOOKUP($B112,ПОказатели!$B$3:$C$19,2,0)*VLOOKUP($B112,ПОказатели!$B$3:$E$19,4,0)</f>
        <v>61964.999999999993</v>
      </c>
      <c r="BI112" s="201"/>
      <c r="BJ112" s="220">
        <f t="shared" si="109"/>
        <v>104895</v>
      </c>
      <c r="BK112" s="220">
        <f t="shared" si="110"/>
        <v>345060</v>
      </c>
      <c r="BL112" s="220">
        <f t="shared" si="111"/>
        <v>592920</v>
      </c>
      <c r="BM112" s="220">
        <f t="shared" si="112"/>
        <v>735884.99999999988</v>
      </c>
      <c r="BN112" s="220"/>
    </row>
    <row r="113" spans="1:66" s="88" customFormat="1" ht="15.75" outlineLevel="1" x14ac:dyDescent="0.25">
      <c r="A113" s="94" t="s">
        <v>112</v>
      </c>
      <c r="B113" s="86" t="s">
        <v>119</v>
      </c>
      <c r="C113" s="179">
        <f>VLOOKUP($B113,ПОказатели!$B$3:$D$36,2,0)*C37</f>
        <v>20000</v>
      </c>
      <c r="D113" s="87">
        <f>VLOOKUP($B113,ПОказатели!$B$3:$D$36,2,0)*D37</f>
        <v>20000</v>
      </c>
      <c r="E113" s="87">
        <f>VLOOKUP($B113,ПОказатели!$B$3:$D$36,2,0)*E37</f>
        <v>40000</v>
      </c>
      <c r="F113" s="87">
        <f>VLOOKUP($B113,ПОказатели!$B$3:$D$36,2,0)*F37</f>
        <v>40000</v>
      </c>
      <c r="G113" s="87">
        <f>VLOOKUP($B113,ПОказатели!$B$3:$D$36,2,0)*G37</f>
        <v>60000</v>
      </c>
      <c r="H113" s="87">
        <f>VLOOKUP($B113,ПОказатели!$B$3:$D$36,2,0)*H37</f>
        <v>60000</v>
      </c>
      <c r="I113" s="87">
        <f>VLOOKUP($B113,ПОказатели!$B$3:$D$36,2,0)*I37</f>
        <v>80000</v>
      </c>
      <c r="J113" s="87">
        <f>VLOOKUP($B113,ПОказатели!$B$3:$D$36,2,0)*J37</f>
        <v>80000</v>
      </c>
      <c r="K113" s="87">
        <f>VLOOKUP($B113,ПОказатели!$B$3:$D$36,2,0)*K37</f>
        <v>100000</v>
      </c>
      <c r="L113" s="87">
        <f>VLOOKUP($B113,ПОказатели!$B$3:$D$36,2,0)*L37</f>
        <v>100000</v>
      </c>
      <c r="M113" s="180">
        <f>VLOOKUP($B113,ПОказатели!$B$3:$D$36,2,0)*M37</f>
        <v>120000</v>
      </c>
      <c r="N113" s="179">
        <f>VLOOKUP($B113,ПОказатели!$B$3:$D$36,2,0)*N37</f>
        <v>120000</v>
      </c>
      <c r="O113" s="87">
        <f>VLOOKUP($B113,ПОказатели!$B$3:$D$36,2,0)*O37</f>
        <v>140000</v>
      </c>
      <c r="P113" s="87">
        <f>VLOOKUP($B113,ПОказатели!$B$3:$D$36,2,0)*P37</f>
        <v>140000</v>
      </c>
      <c r="Q113" s="87">
        <f>VLOOKUP($B113,ПОказатели!$B$3:$D$36,2,0)*Q37</f>
        <v>160000</v>
      </c>
      <c r="R113" s="87">
        <f>VLOOKUP($B113,ПОказатели!$B$3:$D$36,2,0)*R37</f>
        <v>160000</v>
      </c>
      <c r="S113" s="87">
        <f>VLOOKUP($B113,ПОказатели!$B$3:$D$36,2,0)*S37</f>
        <v>180000</v>
      </c>
      <c r="T113" s="87">
        <f>VLOOKUP($B113,ПОказатели!$B$3:$D$36,2,0)*T37</f>
        <v>180000</v>
      </c>
      <c r="U113" s="87">
        <f>VLOOKUP($B113,ПОказатели!$B$3:$D$36,2,0)*U37</f>
        <v>200000</v>
      </c>
      <c r="V113" s="87">
        <f>VLOOKUP($B113,ПОказатели!$B$3:$D$36,2,0)*V37</f>
        <v>200000</v>
      </c>
      <c r="W113" s="87">
        <f>VLOOKUP($B113,ПОказатели!$B$3:$D$36,2,0)*W37</f>
        <v>220000</v>
      </c>
      <c r="X113" s="87">
        <f>VLOOKUP($B113,ПОказатели!$B$3:$D$36,2,0)*X37</f>
        <v>220000</v>
      </c>
      <c r="Y113" s="180">
        <f>VLOOKUP($B113,ПОказатели!$B$3:$D$36,2,0)*Y37</f>
        <v>240000</v>
      </c>
      <c r="Z113" s="179">
        <f>VLOOKUP($B113,ПОказатели!$B$3:$D$36,2,0)*Z37</f>
        <v>240000</v>
      </c>
      <c r="AA113" s="87">
        <f>VLOOKUP($B113,ПОказатели!$B$3:$D$36,2,0)*AA37</f>
        <v>260000</v>
      </c>
      <c r="AB113" s="87">
        <f>VLOOKUP($B113,ПОказатели!$B$3:$D$36,2,0)*AB37</f>
        <v>260000</v>
      </c>
      <c r="AC113" s="87">
        <f>VLOOKUP($B113,ПОказатели!$B$3:$D$36,2,0)*AC37</f>
        <v>280000</v>
      </c>
      <c r="AD113" s="87">
        <f>VLOOKUP($B113,ПОказатели!$B$3:$D$36,2,0)*AD37</f>
        <v>280000</v>
      </c>
      <c r="AE113" s="87">
        <f>VLOOKUP($B113,ПОказатели!$B$3:$D$36,2,0)*AE37</f>
        <v>300000</v>
      </c>
      <c r="AF113" s="87">
        <f>VLOOKUP($B113,ПОказатели!$B$3:$D$36,2,0)*AF37</f>
        <v>300000</v>
      </c>
      <c r="AG113" s="87">
        <f>VLOOKUP($B113,ПОказатели!$B$3:$D$36,2,0)*AG37</f>
        <v>320000</v>
      </c>
      <c r="AH113" s="87">
        <f>VLOOKUP($B113,ПОказатели!$B$3:$D$36,2,0)*AH37</f>
        <v>320000</v>
      </c>
      <c r="AI113" s="87">
        <f>VLOOKUP($B113,ПОказатели!$B$3:$D$36,2,0)*AI37</f>
        <v>340000</v>
      </c>
      <c r="AJ113" s="87">
        <f>VLOOKUP($B113,ПОказатели!$B$3:$D$36,2,0)*AJ37</f>
        <v>340000</v>
      </c>
      <c r="AK113" s="180">
        <f>VLOOKUP($B113,ПОказатели!$B$3:$D$36,2,0)*AK37</f>
        <v>360000</v>
      </c>
      <c r="AL113" s="179">
        <f>VLOOKUP($B113,ПОказатели!$B$3:$D$36,2,0)*AL37</f>
        <v>360000</v>
      </c>
      <c r="AM113" s="87">
        <f>VLOOKUP($B113,ПОказатели!$B$3:$D$36,2,0)*AM37</f>
        <v>360000</v>
      </c>
      <c r="AN113" s="87">
        <f>VLOOKUP($B113,ПОказатели!$B$3:$D$36,2,0)*AN37</f>
        <v>360000</v>
      </c>
      <c r="AO113" s="87">
        <f>VLOOKUP($B113,ПОказатели!$B$3:$D$36,2,0)*AO37</f>
        <v>360000</v>
      </c>
      <c r="AP113" s="87">
        <f>VLOOKUP($B113,ПОказатели!$B$3:$D$36,2,0)*AP37</f>
        <v>360000</v>
      </c>
      <c r="AQ113" s="87">
        <f>VLOOKUP($B113,ПОказатели!$B$3:$D$36,2,0)*AQ37</f>
        <v>360000</v>
      </c>
      <c r="AR113" s="87">
        <f>VLOOKUP($B113,ПОказатели!$B$3:$D$36,2,0)*AR37</f>
        <v>360000</v>
      </c>
      <c r="AS113" s="87">
        <f>VLOOKUP($B113,ПОказатели!$B$3:$D$36,2,0)*AS37</f>
        <v>360000</v>
      </c>
      <c r="AT113" s="87">
        <f>VLOOKUP($B113,ПОказатели!$B$3:$D$36,2,0)*AT37</f>
        <v>360000</v>
      </c>
      <c r="AU113" s="87">
        <f>VLOOKUP($B113,ПОказатели!$B$3:$D$36,2,0)*AU37</f>
        <v>360000</v>
      </c>
      <c r="AV113" s="87">
        <f>VLOOKUP($B113,ПОказатели!$B$3:$D$36,2,0)*AV37</f>
        <v>360000</v>
      </c>
      <c r="AW113" s="180">
        <f>VLOOKUP($B113,ПОказатели!$B$3:$D$36,2,0)*AW37</f>
        <v>360000</v>
      </c>
      <c r="AX113" s="179">
        <f>VLOOKUP($B113,ПОказатели!$B$3:$D$36,2,0)*AX37</f>
        <v>360000</v>
      </c>
      <c r="BI113" s="201"/>
      <c r="BJ113" s="220">
        <f t="shared" si="109"/>
        <v>720000</v>
      </c>
      <c r="BK113" s="220">
        <f t="shared" si="110"/>
        <v>2160000</v>
      </c>
      <c r="BL113" s="220">
        <f t="shared" si="111"/>
        <v>3600000</v>
      </c>
      <c r="BM113" s="220">
        <f t="shared" si="112"/>
        <v>4320000</v>
      </c>
      <c r="BN113" s="220"/>
    </row>
    <row r="114" spans="1:66" s="88" customFormat="1" ht="15.75" outlineLevel="1" x14ac:dyDescent="0.25">
      <c r="A114" s="94" t="s">
        <v>112</v>
      </c>
      <c r="B114" s="86" t="s">
        <v>120</v>
      </c>
      <c r="C114" s="179">
        <f>VLOOKUP($B114,ПОказатели!$B$3:$D$36,2,0)</f>
        <v>5000</v>
      </c>
      <c r="D114" s="87">
        <f>VLOOKUP($B114,ПОказатели!$B$3:$D$36,2,0)</f>
        <v>5000</v>
      </c>
      <c r="E114" s="87">
        <f>VLOOKUP($B114,ПОказатели!$B$3:$D$36,2,0)</f>
        <v>5000</v>
      </c>
      <c r="F114" s="87">
        <f>VLOOKUP($B114,ПОказатели!$B$3:$D$36,2,0)</f>
        <v>5000</v>
      </c>
      <c r="G114" s="87">
        <f>VLOOKUP($B114,ПОказатели!$B$3:$D$36,2,0)</f>
        <v>5000</v>
      </c>
      <c r="H114" s="87">
        <f>VLOOKUP($B114,ПОказатели!$B$3:$D$36,2,0)</f>
        <v>5000</v>
      </c>
      <c r="I114" s="87">
        <f>VLOOKUP($B114,ПОказатели!$B$3:$D$36,2,0)</f>
        <v>5000</v>
      </c>
      <c r="J114" s="87">
        <f>VLOOKUP($B114,ПОказатели!$B$3:$D$36,2,0)</f>
        <v>5000</v>
      </c>
      <c r="K114" s="87">
        <f>VLOOKUP($B114,ПОказатели!$B$3:$D$36,2,0)</f>
        <v>5000</v>
      </c>
      <c r="L114" s="87">
        <f>VLOOKUP($B114,ПОказатели!$B$3:$D$36,2,0)</f>
        <v>5000</v>
      </c>
      <c r="M114" s="180">
        <f>VLOOKUP($B114,ПОказатели!$B$3:$D$36,2,0)</f>
        <v>5000</v>
      </c>
      <c r="N114" s="179">
        <f>VLOOKUP($B114,ПОказатели!$B$3:$D$36,2,0)</f>
        <v>5000</v>
      </c>
      <c r="O114" s="87">
        <f>VLOOKUP($B114,ПОказатели!$B$3:$D$36,2,0)</f>
        <v>5000</v>
      </c>
      <c r="P114" s="87">
        <f>VLOOKUP($B114,ПОказатели!$B$3:$D$36,2,0)</f>
        <v>5000</v>
      </c>
      <c r="Q114" s="87">
        <f>VLOOKUP($B114,ПОказатели!$B$3:$D$36,2,0)</f>
        <v>5000</v>
      </c>
      <c r="R114" s="87">
        <f>VLOOKUP($B114,ПОказатели!$B$3:$D$36,2,0)</f>
        <v>5000</v>
      </c>
      <c r="S114" s="87">
        <f>VLOOKUP($B114,ПОказатели!$B$3:$D$36,2,0)</f>
        <v>5000</v>
      </c>
      <c r="T114" s="87">
        <f>VLOOKUP($B114,ПОказатели!$B$3:$D$36,2,0)</f>
        <v>5000</v>
      </c>
      <c r="U114" s="87">
        <f>VLOOKUP($B114,ПОказатели!$B$3:$D$36,2,0)</f>
        <v>5000</v>
      </c>
      <c r="V114" s="87">
        <f>VLOOKUP($B114,ПОказатели!$B$3:$D$36,2,0)</f>
        <v>5000</v>
      </c>
      <c r="W114" s="87">
        <f>VLOOKUP($B114,ПОказатели!$B$3:$D$36,2,0)</f>
        <v>5000</v>
      </c>
      <c r="X114" s="87">
        <f>VLOOKUP($B114,ПОказатели!$B$3:$D$36,2,0)</f>
        <v>5000</v>
      </c>
      <c r="Y114" s="180">
        <f>VLOOKUP($B114,ПОказатели!$B$3:$D$36,2,0)</f>
        <v>5000</v>
      </c>
      <c r="Z114" s="179">
        <f>VLOOKUP($B114,ПОказатели!$B$3:$D$36,2,0)</f>
        <v>5000</v>
      </c>
      <c r="AA114" s="87">
        <f>VLOOKUP($B114,ПОказатели!$B$3:$D$36,2,0)</f>
        <v>5000</v>
      </c>
      <c r="AB114" s="87">
        <f>VLOOKUP($B114,ПОказатели!$B$3:$D$36,2,0)</f>
        <v>5000</v>
      </c>
      <c r="AC114" s="87">
        <f>VLOOKUP($B114,ПОказатели!$B$3:$D$36,2,0)</f>
        <v>5000</v>
      </c>
      <c r="AD114" s="87">
        <f>VLOOKUP($B114,ПОказатели!$B$3:$D$36,2,0)</f>
        <v>5000</v>
      </c>
      <c r="AE114" s="87">
        <f>VLOOKUP($B114,ПОказатели!$B$3:$D$36,2,0)</f>
        <v>5000</v>
      </c>
      <c r="AF114" s="87">
        <f>VLOOKUP($B114,ПОказатели!$B$3:$D$36,2,0)</f>
        <v>5000</v>
      </c>
      <c r="AG114" s="87">
        <f>VLOOKUP($B114,ПОказатели!$B$3:$D$36,2,0)</f>
        <v>5000</v>
      </c>
      <c r="AH114" s="87">
        <f>VLOOKUP($B114,ПОказатели!$B$3:$D$36,2,0)</f>
        <v>5000</v>
      </c>
      <c r="AI114" s="87">
        <f>VLOOKUP($B114,ПОказатели!$B$3:$D$36,2,0)</f>
        <v>5000</v>
      </c>
      <c r="AJ114" s="87">
        <f>VLOOKUP($B114,ПОказатели!$B$3:$D$36,2,0)</f>
        <v>5000</v>
      </c>
      <c r="AK114" s="180">
        <f>VLOOKUP($B114,ПОказатели!$B$3:$D$36,2,0)</f>
        <v>5000</v>
      </c>
      <c r="AL114" s="179">
        <f>VLOOKUP($B114,ПОказатели!$B$3:$D$36,2,0)</f>
        <v>5000</v>
      </c>
      <c r="AM114" s="87">
        <f>VLOOKUP($B114,ПОказатели!$B$3:$D$36,2,0)</f>
        <v>5000</v>
      </c>
      <c r="AN114" s="87">
        <f>VLOOKUP($B114,ПОказатели!$B$3:$D$36,2,0)</f>
        <v>5000</v>
      </c>
      <c r="AO114" s="87">
        <f>VLOOKUP($B114,ПОказатели!$B$3:$D$36,2,0)</f>
        <v>5000</v>
      </c>
      <c r="AP114" s="87">
        <f>VLOOKUP($B114,ПОказатели!$B$3:$D$36,2,0)</f>
        <v>5000</v>
      </c>
      <c r="AQ114" s="87">
        <f>VLOOKUP($B114,ПОказатели!$B$3:$D$36,2,0)</f>
        <v>5000</v>
      </c>
      <c r="AR114" s="87">
        <f>VLOOKUP($B114,ПОказатели!$B$3:$D$36,2,0)</f>
        <v>5000</v>
      </c>
      <c r="AS114" s="87">
        <f>VLOOKUP($B114,ПОказатели!$B$3:$D$36,2,0)</f>
        <v>5000</v>
      </c>
      <c r="AT114" s="87">
        <f>VLOOKUP($B114,ПОказатели!$B$3:$D$36,2,0)</f>
        <v>5000</v>
      </c>
      <c r="AU114" s="87">
        <f>VLOOKUP($B114,ПОказатели!$B$3:$D$36,2,0)</f>
        <v>5000</v>
      </c>
      <c r="AV114" s="87">
        <f>VLOOKUP($B114,ПОказатели!$B$3:$D$36,2,0)</f>
        <v>5000</v>
      </c>
      <c r="AW114" s="180">
        <f>VLOOKUP($B114,ПОказатели!$B$3:$D$36,2,0)</f>
        <v>5000</v>
      </c>
      <c r="AX114" s="179">
        <f>VLOOKUP($B114,ПОказатели!$B$3:$D$36,2,0)</f>
        <v>5000</v>
      </c>
      <c r="BI114" s="201"/>
      <c r="BJ114" s="220">
        <f t="shared" si="109"/>
        <v>55000</v>
      </c>
      <c r="BK114" s="220">
        <f t="shared" si="110"/>
        <v>60000</v>
      </c>
      <c r="BL114" s="220">
        <f t="shared" si="111"/>
        <v>60000</v>
      </c>
      <c r="BM114" s="220">
        <f t="shared" si="112"/>
        <v>60000</v>
      </c>
      <c r="BN114" s="220"/>
    </row>
    <row r="115" spans="1:66" s="88" customFormat="1" ht="16.5" outlineLevel="1" thickBot="1" x14ac:dyDescent="0.3">
      <c r="A115" s="95" t="s">
        <v>112</v>
      </c>
      <c r="B115" s="98" t="s">
        <v>121</v>
      </c>
      <c r="C115" s="183">
        <f>ROUNDUP(C37/VLOOKUP($B115,ПОказатели!$B$3:$D$19,3,0),0)*VLOOKUP($B115,ПОказатели!$B$3:$D$19,2,0)</f>
        <v>6000</v>
      </c>
      <c r="D115" s="96">
        <f>ROUNDUP(D37/VLOOKUP($B115,ПОказатели!$B$3:$D$19,3,0),0)*VLOOKUP($B115,ПОказатели!$B$3:$D$19,2,0)</f>
        <v>6000</v>
      </c>
      <c r="E115" s="96">
        <f>ROUNDUP(E37/VLOOKUP($B115,ПОказатели!$B$3:$D$19,3,0),0)*VLOOKUP($B115,ПОказатели!$B$3:$D$19,2,0)</f>
        <v>6000</v>
      </c>
      <c r="F115" s="96">
        <f>ROUNDUP(F37/VLOOKUP($B115,ПОказатели!$B$3:$D$19,3,0),0)*VLOOKUP($B115,ПОказатели!$B$3:$D$19,2,0)</f>
        <v>6000</v>
      </c>
      <c r="G115" s="96">
        <f>ROUNDUP(G37/VLOOKUP($B115,ПОказатели!$B$3:$D$19,3,0),0)*VLOOKUP($B115,ПОказатели!$B$3:$D$19,2,0)</f>
        <v>12000</v>
      </c>
      <c r="H115" s="96">
        <f>ROUNDUP(H37/VLOOKUP($B115,ПОказатели!$B$3:$D$19,3,0),0)*VLOOKUP($B115,ПОказатели!$B$3:$D$19,2,0)</f>
        <v>12000</v>
      </c>
      <c r="I115" s="96">
        <f>ROUNDUP(I37/VLOOKUP($B115,ПОказатели!$B$3:$D$19,3,0),0)*VLOOKUP($B115,ПОказатели!$B$3:$D$19,2,0)</f>
        <v>12000</v>
      </c>
      <c r="J115" s="96">
        <f>ROUNDUP(J37/VLOOKUP($B115,ПОказатели!$B$3:$D$19,3,0),0)*VLOOKUP($B115,ПОказатели!$B$3:$D$19,2,0)</f>
        <v>12000</v>
      </c>
      <c r="K115" s="96">
        <f>ROUNDUP(K37/VLOOKUP($B115,ПОказатели!$B$3:$D$19,3,0),0)*VLOOKUP($B115,ПОказатели!$B$3:$D$19,2,0)</f>
        <v>18000</v>
      </c>
      <c r="L115" s="96">
        <f>ROUNDUP(L37/VLOOKUP($B115,ПОказатели!$B$3:$D$19,3,0),0)*VLOOKUP($B115,ПОказатели!$B$3:$D$19,2,0)</f>
        <v>18000</v>
      </c>
      <c r="M115" s="184">
        <f>ROUNDUP(M37/VLOOKUP($B115,ПОказатели!$B$3:$D$19,3,0),0)*VLOOKUP($B115,ПОказатели!$B$3:$D$19,2,0)</f>
        <v>18000</v>
      </c>
      <c r="N115" s="183">
        <f>ROUNDUP(N37/VLOOKUP($B115,ПОказатели!$B$3:$D$19,3,0),0)*VLOOKUP($B115,ПОказатели!$B$3:$D$19,2,0)</f>
        <v>18000</v>
      </c>
      <c r="O115" s="96">
        <f>ROUNDUP(O37/VLOOKUP($B115,ПОказатели!$B$3:$D$19,3,0),0)*VLOOKUP($B115,ПОказатели!$B$3:$D$19,2,0)</f>
        <v>24000</v>
      </c>
      <c r="P115" s="96">
        <f>ROUNDUP(P37/VLOOKUP($B115,ПОказатели!$B$3:$D$19,3,0),0)*VLOOKUP($B115,ПОказатели!$B$3:$D$19,2,0)</f>
        <v>24000</v>
      </c>
      <c r="Q115" s="96">
        <f>ROUNDUP(Q37/VLOOKUP($B115,ПОказатели!$B$3:$D$19,3,0),0)*VLOOKUP($B115,ПОказатели!$B$3:$D$19,2,0)</f>
        <v>24000</v>
      </c>
      <c r="R115" s="96">
        <f>ROUNDUP(R37/VLOOKUP($B115,ПОказатели!$B$3:$D$19,3,0),0)*VLOOKUP($B115,ПОказатели!$B$3:$D$19,2,0)</f>
        <v>24000</v>
      </c>
      <c r="S115" s="96">
        <f>ROUNDUP(S37/VLOOKUP($B115,ПОказатели!$B$3:$D$19,3,0),0)*VLOOKUP($B115,ПОказатели!$B$3:$D$19,2,0)</f>
        <v>30000</v>
      </c>
      <c r="T115" s="96">
        <f>ROUNDUP(T37/VLOOKUP($B115,ПОказатели!$B$3:$D$19,3,0),0)*VLOOKUP($B115,ПОказатели!$B$3:$D$19,2,0)</f>
        <v>30000</v>
      </c>
      <c r="U115" s="96">
        <f>ROUNDUP(U37/VLOOKUP($B115,ПОказатели!$B$3:$D$19,3,0),0)*VLOOKUP($B115,ПОказатели!$B$3:$D$19,2,0)</f>
        <v>30000</v>
      </c>
      <c r="V115" s="96">
        <f>ROUNDUP(V37/VLOOKUP($B115,ПОказатели!$B$3:$D$19,3,0),0)*VLOOKUP($B115,ПОказатели!$B$3:$D$19,2,0)</f>
        <v>30000</v>
      </c>
      <c r="W115" s="96">
        <f>ROUNDUP(W37/VLOOKUP($B115,ПОказатели!$B$3:$D$19,3,0),0)*VLOOKUP($B115,ПОказатели!$B$3:$D$19,2,0)</f>
        <v>36000</v>
      </c>
      <c r="X115" s="96">
        <f>ROUNDUP(X37/VLOOKUP($B115,ПОказатели!$B$3:$D$19,3,0),0)*VLOOKUP($B115,ПОказатели!$B$3:$D$19,2,0)</f>
        <v>36000</v>
      </c>
      <c r="Y115" s="184">
        <f>ROUNDUP(Y37/VLOOKUP($B115,ПОказатели!$B$3:$D$19,3,0),0)*VLOOKUP($B115,ПОказатели!$B$3:$D$19,2,0)</f>
        <v>36000</v>
      </c>
      <c r="Z115" s="183">
        <f>ROUNDUP(Z37/VLOOKUP($B115,ПОказатели!$B$3:$D$19,3,0),0)*VLOOKUP($B115,ПОказатели!$B$3:$D$19,2,0)</f>
        <v>36000</v>
      </c>
      <c r="AA115" s="96">
        <f>ROUNDUP(AA37/VLOOKUP($B115,ПОказатели!$B$3:$D$19,3,0),0)*VLOOKUP($B115,ПОказатели!$B$3:$D$19,2,0)</f>
        <v>42000</v>
      </c>
      <c r="AB115" s="96">
        <f>ROUNDUP(AB37/VLOOKUP($B115,ПОказатели!$B$3:$D$19,3,0),0)*VLOOKUP($B115,ПОказатели!$B$3:$D$19,2,0)</f>
        <v>42000</v>
      </c>
      <c r="AC115" s="96">
        <f>ROUNDUP(AC37/VLOOKUP($B115,ПОказатели!$B$3:$D$19,3,0),0)*VLOOKUP($B115,ПОказатели!$B$3:$D$19,2,0)</f>
        <v>42000</v>
      </c>
      <c r="AD115" s="96">
        <f>ROUNDUP(AD37/VLOOKUP($B115,ПОказатели!$B$3:$D$19,3,0),0)*VLOOKUP($B115,ПОказатели!$B$3:$D$19,2,0)</f>
        <v>42000</v>
      </c>
      <c r="AE115" s="96">
        <f>ROUNDUP(AE37/VLOOKUP($B115,ПОказатели!$B$3:$D$19,3,0),0)*VLOOKUP($B115,ПОказатели!$B$3:$D$19,2,0)</f>
        <v>48000</v>
      </c>
      <c r="AF115" s="96">
        <f>ROUNDUP(AF37/VLOOKUP($B115,ПОказатели!$B$3:$D$19,3,0),0)*VLOOKUP($B115,ПОказатели!$B$3:$D$19,2,0)</f>
        <v>48000</v>
      </c>
      <c r="AG115" s="96">
        <f>ROUNDUP(AG37/VLOOKUP($B115,ПОказатели!$B$3:$D$19,3,0),0)*VLOOKUP($B115,ПОказатели!$B$3:$D$19,2,0)</f>
        <v>48000</v>
      </c>
      <c r="AH115" s="96">
        <f>ROUNDUP(AH37/VLOOKUP($B115,ПОказатели!$B$3:$D$19,3,0),0)*VLOOKUP($B115,ПОказатели!$B$3:$D$19,2,0)</f>
        <v>48000</v>
      </c>
      <c r="AI115" s="96">
        <f>ROUNDUP(AI37/VLOOKUP($B115,ПОказатели!$B$3:$D$19,3,0),0)*VLOOKUP($B115,ПОказатели!$B$3:$D$19,2,0)</f>
        <v>54000</v>
      </c>
      <c r="AJ115" s="96">
        <f>ROUNDUP(AJ37/VLOOKUP($B115,ПОказатели!$B$3:$D$19,3,0),0)*VLOOKUP($B115,ПОказатели!$B$3:$D$19,2,0)</f>
        <v>54000</v>
      </c>
      <c r="AK115" s="184">
        <f>ROUNDUP(AK37/VLOOKUP($B115,ПОказатели!$B$3:$D$19,3,0),0)*VLOOKUP($B115,ПОказатели!$B$3:$D$19,2,0)</f>
        <v>54000</v>
      </c>
      <c r="AL115" s="183">
        <f>ROUNDUP(AL37/VLOOKUP($B115,ПОказатели!$B$3:$D$19,3,0),0)*VLOOKUP($B115,ПОказатели!$B$3:$D$19,2,0)</f>
        <v>54000</v>
      </c>
      <c r="AM115" s="96">
        <f>ROUNDUP(AM37/VLOOKUP($B115,ПОказатели!$B$3:$D$19,3,0),0)*VLOOKUP($B115,ПОказатели!$B$3:$D$19,2,0)</f>
        <v>54000</v>
      </c>
      <c r="AN115" s="96">
        <f>ROUNDUP(AN37/VLOOKUP($B115,ПОказатели!$B$3:$D$19,3,0),0)*VLOOKUP($B115,ПОказатели!$B$3:$D$19,2,0)</f>
        <v>54000</v>
      </c>
      <c r="AO115" s="96">
        <f>ROUNDUP(AO37/VLOOKUP($B115,ПОказатели!$B$3:$D$19,3,0),0)*VLOOKUP($B115,ПОказатели!$B$3:$D$19,2,0)</f>
        <v>54000</v>
      </c>
      <c r="AP115" s="96">
        <f>ROUNDUP(AP37/VLOOKUP($B115,ПОказатели!$B$3:$D$19,3,0),0)*VLOOKUP($B115,ПОказатели!$B$3:$D$19,2,0)</f>
        <v>54000</v>
      </c>
      <c r="AQ115" s="96">
        <f>ROUNDUP(AQ37/VLOOKUP($B115,ПОказатели!$B$3:$D$19,3,0),0)*VLOOKUP($B115,ПОказатели!$B$3:$D$19,2,0)</f>
        <v>54000</v>
      </c>
      <c r="AR115" s="96">
        <f>ROUNDUP(AR37/VLOOKUP($B115,ПОказатели!$B$3:$D$19,3,0),0)*VLOOKUP($B115,ПОказатели!$B$3:$D$19,2,0)</f>
        <v>54000</v>
      </c>
      <c r="AS115" s="96">
        <f>ROUNDUP(AS37/VLOOKUP($B115,ПОказатели!$B$3:$D$19,3,0),0)*VLOOKUP($B115,ПОказатели!$B$3:$D$19,2,0)</f>
        <v>54000</v>
      </c>
      <c r="AT115" s="96">
        <f>ROUNDUP(AT37/VLOOKUP($B115,ПОказатели!$B$3:$D$19,3,0),0)*VLOOKUP($B115,ПОказатели!$B$3:$D$19,2,0)</f>
        <v>54000</v>
      </c>
      <c r="AU115" s="96">
        <f>ROUNDUP(AU37/VLOOKUP($B115,ПОказатели!$B$3:$D$19,3,0),0)*VLOOKUP($B115,ПОказатели!$B$3:$D$19,2,0)</f>
        <v>54000</v>
      </c>
      <c r="AV115" s="96">
        <f>ROUNDUP(AV37/VLOOKUP($B115,ПОказатели!$B$3:$D$19,3,0),0)*VLOOKUP($B115,ПОказатели!$B$3:$D$19,2,0)</f>
        <v>54000</v>
      </c>
      <c r="AW115" s="184">
        <f>ROUNDUP(AW37/VLOOKUP($B115,ПОказатели!$B$3:$D$19,3,0),0)*VLOOKUP($B115,ПОказатели!$B$3:$D$19,2,0)</f>
        <v>54000</v>
      </c>
      <c r="AX115" s="183">
        <f>ROUNDUP(AX37/VLOOKUP($B115,ПОказатели!$B$3:$D$19,3,0),0)*VLOOKUP($B115,ПОказатели!$B$3:$D$19,2,0)</f>
        <v>54000</v>
      </c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209"/>
      <c r="BJ115" s="227">
        <f t="shared" si="109"/>
        <v>126000</v>
      </c>
      <c r="BK115" s="227">
        <f t="shared" si="110"/>
        <v>342000</v>
      </c>
      <c r="BL115" s="227">
        <f t="shared" si="111"/>
        <v>558000</v>
      </c>
      <c r="BM115" s="227">
        <f t="shared" si="112"/>
        <v>648000</v>
      </c>
      <c r="BN115" s="220"/>
    </row>
    <row r="116" spans="1:66" ht="16.5" thickBot="1" x14ac:dyDescent="0.3">
      <c r="A116" s="72" t="s">
        <v>112</v>
      </c>
      <c r="B116" s="93" t="s">
        <v>122</v>
      </c>
      <c r="C116" s="171">
        <f>C100</f>
        <v>60000</v>
      </c>
      <c r="D116" s="79">
        <f t="shared" ref="D116:AX116" si="118">C116+D100</f>
        <v>60000</v>
      </c>
      <c r="E116" s="79">
        <f t="shared" si="118"/>
        <v>120000</v>
      </c>
      <c r="F116" s="79">
        <f t="shared" si="118"/>
        <v>120000</v>
      </c>
      <c r="G116" s="79">
        <f t="shared" si="118"/>
        <v>180000</v>
      </c>
      <c r="H116" s="79">
        <f t="shared" si="118"/>
        <v>180000</v>
      </c>
      <c r="I116" s="79">
        <f t="shared" si="118"/>
        <v>240000</v>
      </c>
      <c r="J116" s="79">
        <f t="shared" si="118"/>
        <v>240000</v>
      </c>
      <c r="K116" s="79">
        <f t="shared" si="118"/>
        <v>300000</v>
      </c>
      <c r="L116" s="79">
        <f t="shared" si="118"/>
        <v>300000</v>
      </c>
      <c r="M116" s="172">
        <f t="shared" si="118"/>
        <v>360000</v>
      </c>
      <c r="N116" s="171">
        <f t="shared" si="118"/>
        <v>360000</v>
      </c>
      <c r="O116" s="79">
        <f t="shared" si="118"/>
        <v>420000</v>
      </c>
      <c r="P116" s="79">
        <f t="shared" si="118"/>
        <v>420000</v>
      </c>
      <c r="Q116" s="79">
        <f t="shared" si="118"/>
        <v>480000</v>
      </c>
      <c r="R116" s="79">
        <f t="shared" si="118"/>
        <v>480000</v>
      </c>
      <c r="S116" s="79">
        <f t="shared" si="118"/>
        <v>540000</v>
      </c>
      <c r="T116" s="79">
        <f t="shared" si="118"/>
        <v>540000</v>
      </c>
      <c r="U116" s="79">
        <f t="shared" si="118"/>
        <v>600000</v>
      </c>
      <c r="V116" s="79">
        <f t="shared" si="118"/>
        <v>600000</v>
      </c>
      <c r="W116" s="79">
        <f t="shared" si="118"/>
        <v>660000</v>
      </c>
      <c r="X116" s="79">
        <f t="shared" si="118"/>
        <v>660000</v>
      </c>
      <c r="Y116" s="172">
        <f t="shared" si="118"/>
        <v>720000</v>
      </c>
      <c r="Z116" s="171">
        <f t="shared" si="118"/>
        <v>720000</v>
      </c>
      <c r="AA116" s="79">
        <f t="shared" si="118"/>
        <v>780000</v>
      </c>
      <c r="AB116" s="79">
        <f t="shared" si="118"/>
        <v>780000</v>
      </c>
      <c r="AC116" s="79">
        <f t="shared" si="118"/>
        <v>840000</v>
      </c>
      <c r="AD116" s="79">
        <f t="shared" si="118"/>
        <v>840000</v>
      </c>
      <c r="AE116" s="79">
        <f t="shared" si="118"/>
        <v>900000</v>
      </c>
      <c r="AF116" s="79">
        <f t="shared" si="118"/>
        <v>900000</v>
      </c>
      <c r="AG116" s="79">
        <f t="shared" si="118"/>
        <v>960000</v>
      </c>
      <c r="AH116" s="79">
        <f t="shared" si="118"/>
        <v>960000</v>
      </c>
      <c r="AI116" s="79">
        <f t="shared" si="118"/>
        <v>1020000</v>
      </c>
      <c r="AJ116" s="79">
        <f t="shared" si="118"/>
        <v>1020000</v>
      </c>
      <c r="AK116" s="172">
        <f t="shared" si="118"/>
        <v>1080000</v>
      </c>
      <c r="AL116" s="171">
        <f t="shared" si="118"/>
        <v>1080000</v>
      </c>
      <c r="AM116" s="79">
        <f t="shared" si="118"/>
        <v>1080000</v>
      </c>
      <c r="AN116" s="79">
        <f t="shared" si="118"/>
        <v>1080000</v>
      </c>
      <c r="AO116" s="79">
        <f t="shared" si="118"/>
        <v>1080000</v>
      </c>
      <c r="AP116" s="79">
        <f t="shared" si="118"/>
        <v>1080000</v>
      </c>
      <c r="AQ116" s="79">
        <f t="shared" si="118"/>
        <v>1080000</v>
      </c>
      <c r="AR116" s="79">
        <f t="shared" si="118"/>
        <v>1080000</v>
      </c>
      <c r="AS116" s="79">
        <f t="shared" si="118"/>
        <v>1080000</v>
      </c>
      <c r="AT116" s="79">
        <f t="shared" si="118"/>
        <v>1080000</v>
      </c>
      <c r="AU116" s="79">
        <f t="shared" si="118"/>
        <v>1080000</v>
      </c>
      <c r="AV116" s="79">
        <f t="shared" si="118"/>
        <v>1080000</v>
      </c>
      <c r="AW116" s="172">
        <f t="shared" si="118"/>
        <v>1080000</v>
      </c>
      <c r="AX116" s="171">
        <f t="shared" si="118"/>
        <v>1080000</v>
      </c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206"/>
      <c r="BJ116" s="223">
        <f t="shared" ref="BJ116:BJ118" si="119">M116</f>
        <v>360000</v>
      </c>
      <c r="BK116" s="223">
        <f>Y116</f>
        <v>720000</v>
      </c>
      <c r="BL116" s="223">
        <f>AK116</f>
        <v>1080000</v>
      </c>
      <c r="BM116" s="223">
        <f>AW116</f>
        <v>1080000</v>
      </c>
    </row>
    <row r="117" spans="1:66" s="83" customFormat="1" ht="15.75" collapsed="1" x14ac:dyDescent="0.25">
      <c r="A117" s="137" t="s">
        <v>112</v>
      </c>
      <c r="B117" s="138" t="s">
        <v>242</v>
      </c>
      <c r="C117" s="185">
        <f t="shared" ref="C117:AX117" si="120">C77-C97+C6+SUM(C4:C5)-C96</f>
        <v>119345.21428571432</v>
      </c>
      <c r="D117" s="139">
        <f t="shared" si="120"/>
        <v>36764.214285714319</v>
      </c>
      <c r="E117" s="139">
        <f t="shared" si="120"/>
        <v>245957</v>
      </c>
      <c r="F117" s="139">
        <f t="shared" si="120"/>
        <v>170795</v>
      </c>
      <c r="G117" s="139">
        <f t="shared" si="120"/>
        <v>381406.78571428568</v>
      </c>
      <c r="H117" s="139">
        <f t="shared" si="120"/>
        <v>303683.42857142864</v>
      </c>
      <c r="I117" s="139">
        <f t="shared" si="120"/>
        <v>524387.42857142864</v>
      </c>
      <c r="J117" s="139">
        <f t="shared" si="120"/>
        <v>464063.42857142864</v>
      </c>
      <c r="K117" s="139">
        <f t="shared" si="120"/>
        <v>686186.42857142864</v>
      </c>
      <c r="L117" s="139">
        <f t="shared" si="120"/>
        <v>633281.42857142864</v>
      </c>
      <c r="M117" s="186">
        <f t="shared" si="120"/>
        <v>868823.42857142864</v>
      </c>
      <c r="N117" s="185">
        <f t="shared" si="120"/>
        <v>792386.28571428568</v>
      </c>
      <c r="O117" s="139">
        <f t="shared" si="120"/>
        <v>668601.5</v>
      </c>
      <c r="P117" s="139">
        <f t="shared" si="120"/>
        <v>965696.5</v>
      </c>
      <c r="Q117" s="139">
        <f t="shared" si="120"/>
        <v>847911.71428571409</v>
      </c>
      <c r="R117" s="139">
        <f t="shared" si="120"/>
        <v>1145006.7142857141</v>
      </c>
      <c r="S117" s="139">
        <f t="shared" si="120"/>
        <v>1021221.9285714284</v>
      </c>
      <c r="T117" s="139">
        <f t="shared" si="120"/>
        <v>1288375.8571428573</v>
      </c>
      <c r="U117" s="139">
        <f t="shared" si="120"/>
        <v>1167264.2857142854</v>
      </c>
      <c r="V117" s="139">
        <f t="shared" si="120"/>
        <v>1464359.2857142854</v>
      </c>
      <c r="W117" s="139">
        <f t="shared" si="120"/>
        <v>1337247.7142857146</v>
      </c>
      <c r="X117" s="139">
        <f t="shared" si="120"/>
        <v>1634342.7142857146</v>
      </c>
      <c r="Y117" s="186">
        <f t="shared" si="120"/>
        <v>1513231.1428571427</v>
      </c>
      <c r="Z117" s="185">
        <f t="shared" si="120"/>
        <v>1766833.2857142854</v>
      </c>
      <c r="AA117" s="139">
        <f t="shared" si="120"/>
        <v>1636394.9285714286</v>
      </c>
      <c r="AB117" s="139">
        <f t="shared" si="120"/>
        <v>1933489.9285714286</v>
      </c>
      <c r="AC117" s="139">
        <f t="shared" si="120"/>
        <v>1809051.5714285714</v>
      </c>
      <c r="AD117" s="139">
        <f t="shared" si="120"/>
        <v>2106146.5714285714</v>
      </c>
      <c r="AE117" s="139">
        <f t="shared" si="120"/>
        <v>1975708.2142857146</v>
      </c>
      <c r="AF117" s="139">
        <f t="shared" si="120"/>
        <v>2222901.4285714286</v>
      </c>
      <c r="AG117" s="139">
        <f t="shared" si="120"/>
        <v>2095136.2857142854</v>
      </c>
      <c r="AH117" s="139">
        <f t="shared" si="120"/>
        <v>2392231.2857142854</v>
      </c>
      <c r="AI117" s="139">
        <f t="shared" si="120"/>
        <v>2258466.1428571427</v>
      </c>
      <c r="AJ117" s="139">
        <f t="shared" si="120"/>
        <v>2555561.1428571427</v>
      </c>
      <c r="AK117" s="186">
        <f t="shared" si="120"/>
        <v>2427796</v>
      </c>
      <c r="AL117" s="185">
        <f t="shared" si="120"/>
        <v>2661437.4285714286</v>
      </c>
      <c r="AM117" s="139">
        <f t="shared" si="120"/>
        <v>2698532.4285714286</v>
      </c>
      <c r="AN117" s="139">
        <f t="shared" si="120"/>
        <v>2728208.4285714286</v>
      </c>
      <c r="AO117" s="139">
        <f t="shared" si="120"/>
        <v>2757884.4285714286</v>
      </c>
      <c r="AP117" s="139">
        <f t="shared" si="120"/>
        <v>2780141.4285714286</v>
      </c>
      <c r="AQ117" s="139">
        <f t="shared" si="120"/>
        <v>2802398.4285714286</v>
      </c>
      <c r="AR117" s="139">
        <f t="shared" si="120"/>
        <v>2757354.2857142854</v>
      </c>
      <c r="AS117" s="139">
        <f t="shared" si="120"/>
        <v>2772192.2857142854</v>
      </c>
      <c r="AT117" s="139">
        <f t="shared" si="120"/>
        <v>2779611.2857142854</v>
      </c>
      <c r="AU117" s="139">
        <f t="shared" si="120"/>
        <v>2787030.2857142854</v>
      </c>
      <c r="AV117" s="139">
        <f t="shared" si="120"/>
        <v>2787030.2857142854</v>
      </c>
      <c r="AW117" s="186">
        <f t="shared" si="120"/>
        <v>2787030.2857142854</v>
      </c>
      <c r="AX117" s="185">
        <f t="shared" si="120"/>
        <v>2723576.7142857146</v>
      </c>
      <c r="AY117" s="140"/>
      <c r="AZ117" s="140"/>
      <c r="BA117" s="140"/>
      <c r="BB117" s="140"/>
      <c r="BC117" s="140"/>
      <c r="BD117" s="140"/>
      <c r="BE117" s="140"/>
      <c r="BF117" s="140"/>
      <c r="BG117" s="140"/>
      <c r="BH117" s="140"/>
      <c r="BI117" s="210"/>
      <c r="BJ117" s="228">
        <f t="shared" si="109"/>
        <v>4434693.7857142854</v>
      </c>
      <c r="BK117" s="228">
        <f>SUM(N117:Y117)</f>
        <v>13845645.642857142</v>
      </c>
      <c r="BL117" s="228">
        <f>SUM(Z117:AK117)</f>
        <v>25179716.785714284</v>
      </c>
      <c r="BM117" s="228">
        <f>SUM(AL117:AW117)</f>
        <v>33098851.285714276</v>
      </c>
      <c r="BN117" s="233"/>
    </row>
    <row r="118" spans="1:66" s="83" customFormat="1" ht="16.5" collapsed="1" thickBot="1" x14ac:dyDescent="0.3">
      <c r="A118" s="141" t="s">
        <v>112</v>
      </c>
      <c r="B118" s="252" t="s">
        <v>243</v>
      </c>
      <c r="C118" s="187">
        <f>C117</f>
        <v>119345.21428571432</v>
      </c>
      <c r="D118" s="142">
        <f>C118+D117</f>
        <v>156109.42857142864</v>
      </c>
      <c r="E118" s="142">
        <f t="shared" ref="E118:AX118" si="121">D118+E117</f>
        <v>402066.42857142864</v>
      </c>
      <c r="F118" s="142">
        <f t="shared" si="121"/>
        <v>572861.42857142864</v>
      </c>
      <c r="G118" s="142">
        <f t="shared" si="121"/>
        <v>954268.21428571432</v>
      </c>
      <c r="H118" s="142">
        <f t="shared" si="121"/>
        <v>1257951.642857143</v>
      </c>
      <c r="I118" s="142">
        <f t="shared" si="121"/>
        <v>1782339.0714285716</v>
      </c>
      <c r="J118" s="142">
        <f t="shared" si="121"/>
        <v>2246402.5</v>
      </c>
      <c r="K118" s="142">
        <f t="shared" si="121"/>
        <v>2932588.9285714286</v>
      </c>
      <c r="L118" s="142">
        <f t="shared" si="121"/>
        <v>3565870.3571428573</v>
      </c>
      <c r="M118" s="188">
        <f t="shared" si="121"/>
        <v>4434693.7857142854</v>
      </c>
      <c r="N118" s="187">
        <f>M118+N117</f>
        <v>5227080.0714285709</v>
      </c>
      <c r="O118" s="142">
        <f t="shared" si="121"/>
        <v>5895681.5714285709</v>
      </c>
      <c r="P118" s="142">
        <f t="shared" si="121"/>
        <v>6861378.0714285709</v>
      </c>
      <c r="Q118" s="142">
        <f t="shared" si="121"/>
        <v>7709289.7857142854</v>
      </c>
      <c r="R118" s="142">
        <f t="shared" si="121"/>
        <v>8854296.5</v>
      </c>
      <c r="S118" s="142">
        <f t="shared" si="121"/>
        <v>9875518.4285714291</v>
      </c>
      <c r="T118" s="142">
        <f t="shared" si="121"/>
        <v>11163894.285714287</v>
      </c>
      <c r="U118" s="142">
        <f t="shared" si="121"/>
        <v>12331158.571428573</v>
      </c>
      <c r="V118" s="142">
        <f t="shared" si="121"/>
        <v>13795517.857142858</v>
      </c>
      <c r="W118" s="142">
        <f t="shared" si="121"/>
        <v>15132765.571428573</v>
      </c>
      <c r="X118" s="142">
        <f t="shared" si="121"/>
        <v>16767108.285714287</v>
      </c>
      <c r="Y118" s="188">
        <f t="shared" si="121"/>
        <v>18280339.428571429</v>
      </c>
      <c r="Z118" s="187">
        <f t="shared" si="121"/>
        <v>20047172.714285716</v>
      </c>
      <c r="AA118" s="142">
        <f t="shared" si="121"/>
        <v>21683567.642857146</v>
      </c>
      <c r="AB118" s="142">
        <f t="shared" si="121"/>
        <v>23617057.571428575</v>
      </c>
      <c r="AC118" s="142">
        <f t="shared" si="121"/>
        <v>25426109.142857146</v>
      </c>
      <c r="AD118" s="142">
        <f t="shared" si="121"/>
        <v>27532255.714285716</v>
      </c>
      <c r="AE118" s="142">
        <f t="shared" si="121"/>
        <v>29507963.928571433</v>
      </c>
      <c r="AF118" s="142">
        <f t="shared" si="121"/>
        <v>31730865.357142862</v>
      </c>
      <c r="AG118" s="142">
        <f t="shared" si="121"/>
        <v>33826001.642857149</v>
      </c>
      <c r="AH118" s="142">
        <f t="shared" si="121"/>
        <v>36218232.928571433</v>
      </c>
      <c r="AI118" s="142">
        <f t="shared" si="121"/>
        <v>38476699.071428575</v>
      </c>
      <c r="AJ118" s="142">
        <f t="shared" si="121"/>
        <v>41032260.214285716</v>
      </c>
      <c r="AK118" s="188">
        <f t="shared" si="121"/>
        <v>43460056.214285716</v>
      </c>
      <c r="AL118" s="187">
        <f t="shared" si="121"/>
        <v>46121493.642857142</v>
      </c>
      <c r="AM118" s="142">
        <f t="shared" si="121"/>
        <v>48820026.071428567</v>
      </c>
      <c r="AN118" s="142">
        <f t="shared" si="121"/>
        <v>51548234.499999993</v>
      </c>
      <c r="AO118" s="142">
        <f t="shared" si="121"/>
        <v>54306118.928571418</v>
      </c>
      <c r="AP118" s="142">
        <f t="shared" si="121"/>
        <v>57086260.357142843</v>
      </c>
      <c r="AQ118" s="142">
        <f t="shared" si="121"/>
        <v>59888658.785714269</v>
      </c>
      <c r="AR118" s="142">
        <f t="shared" si="121"/>
        <v>62646013.071428552</v>
      </c>
      <c r="AS118" s="142">
        <f t="shared" si="121"/>
        <v>65418205.357142836</v>
      </c>
      <c r="AT118" s="142">
        <f t="shared" si="121"/>
        <v>68197816.642857119</v>
      </c>
      <c r="AU118" s="142">
        <f t="shared" si="121"/>
        <v>70984846.928571403</v>
      </c>
      <c r="AV118" s="142">
        <f t="shared" si="121"/>
        <v>73771877.214285687</v>
      </c>
      <c r="AW118" s="188">
        <f t="shared" si="121"/>
        <v>76558907.49999997</v>
      </c>
      <c r="AX118" s="187">
        <f t="shared" si="121"/>
        <v>79282484.214285687</v>
      </c>
      <c r="AY118" s="143"/>
      <c r="AZ118" s="143"/>
      <c r="BA118" s="143"/>
      <c r="BB118" s="143"/>
      <c r="BC118" s="143"/>
      <c r="BD118" s="143"/>
      <c r="BE118" s="143"/>
      <c r="BF118" s="143"/>
      <c r="BG118" s="143"/>
      <c r="BH118" s="143"/>
      <c r="BI118" s="211"/>
      <c r="BJ118" s="229">
        <f t="shared" si="119"/>
        <v>4434693.7857142854</v>
      </c>
      <c r="BK118" s="229">
        <f>Y118</f>
        <v>18280339.428571429</v>
      </c>
      <c r="BL118" s="229">
        <f>AK118</f>
        <v>43460056.214285716</v>
      </c>
      <c r="BM118" s="229">
        <f>AW118</f>
        <v>76558907.49999997</v>
      </c>
      <c r="BN118" s="233"/>
    </row>
    <row r="119" spans="1:66" s="75" customFormat="1" ht="21" x14ac:dyDescent="0.35">
      <c r="A119" s="144"/>
      <c r="B119" s="145" t="s">
        <v>140</v>
      </c>
      <c r="C119" s="189"/>
      <c r="D119" s="146"/>
      <c r="E119" s="146"/>
      <c r="F119" s="146"/>
      <c r="G119" s="146"/>
      <c r="H119" s="146"/>
      <c r="I119" s="146"/>
      <c r="J119" s="146"/>
      <c r="K119" s="146"/>
      <c r="L119" s="146"/>
      <c r="M119" s="190"/>
      <c r="N119" s="144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90"/>
      <c r="Z119" s="144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90"/>
      <c r="AL119" s="144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90"/>
      <c r="AX119" s="144"/>
      <c r="AY119" s="146"/>
      <c r="AZ119" s="146"/>
      <c r="BA119" s="146"/>
      <c r="BB119" s="146"/>
      <c r="BC119" s="146"/>
      <c r="BD119" s="146"/>
      <c r="BE119" s="146"/>
      <c r="BF119" s="146"/>
      <c r="BG119" s="146"/>
      <c r="BH119" s="146"/>
      <c r="BI119" s="190"/>
      <c r="BJ119" s="230"/>
      <c r="BK119" s="230"/>
      <c r="BL119" s="230"/>
      <c r="BM119" s="230"/>
      <c r="BN119" s="235"/>
    </row>
    <row r="120" spans="1:66" s="279" customFormat="1" ht="15.75" collapsed="1" x14ac:dyDescent="0.25">
      <c r="A120" s="279" t="s">
        <v>112</v>
      </c>
      <c r="B120" s="280" t="s">
        <v>195</v>
      </c>
      <c r="C120" s="281">
        <f>C117*VLOOKUP($B120,ПОказатели!$B$3:$D$35,2,0)</f>
        <v>23869.042857142864</v>
      </c>
      <c r="D120" s="282">
        <f>D117*VLOOKUP($B120,ПОказатели!$B$3:$D$35,2,0)+C120</f>
        <v>31221.885714285727</v>
      </c>
      <c r="E120" s="282">
        <f>E117*VLOOKUP($B120,ПОказатели!$B$3:$D$35,2,0)+D120</f>
        <v>80413.285714285725</v>
      </c>
      <c r="F120" s="282">
        <f>F117*VLOOKUP($B120,ПОказатели!$B$3:$D$35,2,0)+E120</f>
        <v>114572.28571428572</v>
      </c>
      <c r="G120" s="282">
        <f>G117*VLOOKUP($B120,ПОказатели!$B$3:$D$35,2,0)+F120</f>
        <v>190853.64285714287</v>
      </c>
      <c r="H120" s="282">
        <f>H117*VLOOKUP($B120,ПОказатели!$B$3:$D$35,2,0)+G120</f>
        <v>251590.3285714286</v>
      </c>
      <c r="I120" s="282">
        <f>I117*VLOOKUP($B120,ПОказатели!$B$3:$D$35,2,0)+H120</f>
        <v>356467.81428571435</v>
      </c>
      <c r="J120" s="282">
        <f>J117*VLOOKUP($B120,ПОказатели!$B$3:$D$35,2,0)+I120</f>
        <v>449280.50000000012</v>
      </c>
      <c r="K120" s="282">
        <f>K117*VLOOKUP($B120,ПОказатели!$B$3:$D$35,2,0)+J120</f>
        <v>586517.78571428591</v>
      </c>
      <c r="L120" s="282">
        <f>L117*VLOOKUP($B120,ПОказатели!$B$3:$D$35,2,0)+K120</f>
        <v>713174.07142857159</v>
      </c>
      <c r="M120" s="283">
        <f>M117*VLOOKUP($B120,ПОказатели!$B$3:$D$35,2,0)+L120</f>
        <v>886938.7571428573</v>
      </c>
      <c r="N120" s="281">
        <f>N117*VLOOKUP($B120,ПОказатели!$B$3:$D$35,2,0)+M120</f>
        <v>1045416.0142857145</v>
      </c>
      <c r="O120" s="282">
        <f>O117*VLOOKUP($B120,ПОказатели!$B$3:$D$35,2,0)+N120</f>
        <v>1179136.3142857144</v>
      </c>
      <c r="P120" s="282">
        <f>P117*VLOOKUP($B120,ПОказатели!$B$3:$D$35,2,0)+O120</f>
        <v>1372275.6142857145</v>
      </c>
      <c r="Q120" s="282">
        <f>Q117*VLOOKUP($B120,ПОказатели!$B$3:$D$35,2,0)+P120</f>
        <v>1541857.9571428574</v>
      </c>
      <c r="R120" s="282">
        <f>R117*VLOOKUP($B120,ПОказатели!$B$3:$D$35,2,0)+Q120</f>
        <v>1770859.3000000003</v>
      </c>
      <c r="S120" s="282">
        <f>S117*VLOOKUP($B120,ПОказатели!$B$3:$D$35,2,0)+R120</f>
        <v>1975103.6857142861</v>
      </c>
      <c r="T120" s="282">
        <f>T117*VLOOKUP($B120,ПОказатели!$B$3:$D$35,2,0)+S120</f>
        <v>2232778.8571428573</v>
      </c>
      <c r="U120" s="282">
        <f>U117*VLOOKUP($B120,ПОказатели!$B$3:$D$35,2,0)+T120</f>
        <v>2466231.7142857146</v>
      </c>
      <c r="V120" s="282">
        <f>V117*VLOOKUP($B120,ПОказатели!$B$3:$D$35,2,0)+U120</f>
        <v>2759103.5714285718</v>
      </c>
      <c r="W120" s="282">
        <f>W117*VLOOKUP($B120,ПОказатели!$B$3:$D$35,2,0)+V120</f>
        <v>3026553.1142857149</v>
      </c>
      <c r="X120" s="282">
        <f>X117*VLOOKUP($B120,ПОказатели!$B$3:$D$35,2,0)+W120</f>
        <v>3353421.657142858</v>
      </c>
      <c r="Y120" s="283">
        <f>Y117*VLOOKUP($B120,ПОказатели!$B$3:$D$35,2,0)+X120</f>
        <v>3656067.8857142865</v>
      </c>
      <c r="Z120" s="281">
        <f>Z117*VLOOKUP($B120,ПОказатели!$B$3:$D$35,2,0)+Y120</f>
        <v>4009434.5428571436</v>
      </c>
      <c r="AA120" s="282">
        <f>AA117*VLOOKUP($B120,ПОказатели!$B$3:$D$35,2,0)+Z120</f>
        <v>4336713.5285714297</v>
      </c>
      <c r="AB120" s="282">
        <f>AB117*VLOOKUP($B120,ПОказатели!$B$3:$D$35,2,0)+AA120</f>
        <v>4723411.5142857153</v>
      </c>
      <c r="AC120" s="282">
        <f>AC117*VLOOKUP($B120,ПОказатели!$B$3:$D$35,2,0)+AB120</f>
        <v>5085221.8285714295</v>
      </c>
      <c r="AD120" s="282">
        <f>AD117*VLOOKUP($B120,ПОказатели!$B$3:$D$35,2,0)+AC120</f>
        <v>5506451.1428571437</v>
      </c>
      <c r="AE120" s="282">
        <f>AE117*VLOOKUP($B120,ПОказатели!$B$3:$D$35,2,0)+AD120</f>
        <v>5901592.7857142864</v>
      </c>
      <c r="AF120" s="282">
        <f>AF117*VLOOKUP($B120,ПОказатели!$B$3:$D$35,2,0)+AE120</f>
        <v>6346173.0714285718</v>
      </c>
      <c r="AG120" s="282">
        <f>AG117*VLOOKUP($B120,ПОказатели!$B$3:$D$35,2,0)+AF120</f>
        <v>6765200.3285714285</v>
      </c>
      <c r="AH120" s="282">
        <f>AH117*VLOOKUP($B120,ПОказатели!$B$3:$D$35,2,0)+AG120</f>
        <v>7243646.5857142853</v>
      </c>
      <c r="AI120" s="282">
        <f>AI117*VLOOKUP($B120,ПОказатели!$B$3:$D$35,2,0)+AH120</f>
        <v>7695339.8142857142</v>
      </c>
      <c r="AJ120" s="282">
        <f>AJ117*VLOOKUP($B120,ПОказатели!$B$3:$D$35,2,0)+AI120</f>
        <v>8206452.0428571431</v>
      </c>
      <c r="AK120" s="283">
        <f>AK117*VLOOKUP($B120,ПОказатели!$B$3:$D$35,2,0)+AJ120</f>
        <v>8692011.2428571433</v>
      </c>
      <c r="AL120" s="281">
        <f>AL117*VLOOKUP($B120,ПОказатели!$B$3:$D$35,2,0)+AK120</f>
        <v>9224298.7285714298</v>
      </c>
      <c r="AM120" s="282">
        <f>AM117*VLOOKUP($B120,ПОказатели!$B$3:$D$35,2,0)+AL120</f>
        <v>9764005.2142857164</v>
      </c>
      <c r="AN120" s="282">
        <f>AN117*VLOOKUP($B120,ПОказатели!$B$3:$D$35,2,0)+AM120</f>
        <v>10309646.900000002</v>
      </c>
      <c r="AO120" s="282">
        <f>AO117*VLOOKUP($B120,ПОказатели!$B$3:$D$35,2,0)+AN120</f>
        <v>10861223.785714287</v>
      </c>
      <c r="AP120" s="282">
        <f>AP117*VLOOKUP($B120,ПОказатели!$B$3:$D$35,2,0)+AO120</f>
        <v>11417252.071428573</v>
      </c>
      <c r="AQ120" s="282">
        <f>AQ117*VLOOKUP($B120,ПОказатели!$B$3:$D$35,2,0)+AP120</f>
        <v>11977731.757142859</v>
      </c>
      <c r="AR120" s="282">
        <f>AR117*VLOOKUP($B120,ПОказатели!$B$3:$D$35,2,0)+AQ120</f>
        <v>12529202.614285715</v>
      </c>
      <c r="AS120" s="282">
        <f>AS117*VLOOKUP($B120,ПОказатели!$B$3:$D$35,2,0)+AR120</f>
        <v>13083641.071428573</v>
      </c>
      <c r="AT120" s="282">
        <f>AT117*VLOOKUP($B120,ПОказатели!$B$3:$D$35,2,0)+AS120</f>
        <v>13639563.328571429</v>
      </c>
      <c r="AU120" s="282">
        <f>AU117*VLOOKUP($B120,ПОказатели!$B$3:$D$35,2,0)+AT120</f>
        <v>14196969.385714287</v>
      </c>
      <c r="AV120" s="282">
        <f>AV117*VLOOKUP($B120,ПОказатели!$B$3:$D$35,2,0)+AU120</f>
        <v>14754375.442857144</v>
      </c>
      <c r="AW120" s="283">
        <f>AW117*VLOOKUP($B120,ПОказатели!$B$3:$D$35,2,0)+AV120</f>
        <v>15311781.500000002</v>
      </c>
      <c r="AX120" s="281">
        <f>AX117*VLOOKUP($B120,ПОказатели!$B$3:$D$35,2,0)+AW120</f>
        <v>15856496.842857145</v>
      </c>
      <c r="BI120" s="284"/>
      <c r="BJ120" s="285"/>
      <c r="BK120" s="285"/>
      <c r="BL120" s="285"/>
      <c r="BM120" s="285"/>
      <c r="BN120" s="285"/>
    </row>
    <row r="121" spans="1:66" s="83" customFormat="1" ht="15.75" collapsed="1" x14ac:dyDescent="0.25">
      <c r="A121" s="147" t="s">
        <v>112</v>
      </c>
      <c r="B121" s="100" t="s">
        <v>195</v>
      </c>
      <c r="C121" s="191">
        <f>IF(C120&lt;SUMIFS(ПОказатели!$C:$C,ПОказатели!$D:$D,"кредит"),C117*VLOOKUP($B121,ПОказатели!$B$3:$D$35,2,0),SUMIFS(ПОказатели!$C:$C,ПОказатели!$D:$D,"кредит")-SUM(B$121:$C121))</f>
        <v>23869.042857142864</v>
      </c>
      <c r="D121" s="101">
        <f>IF(D120&lt;SUMIFS(ПОказатели!$C:$C,ПОказатели!$D:$D,"кредит"),D117*VLOOKUP($B121,ПОказатели!$B$3:$D$35,2,0),SUMIFS(ПОказатели!$C:$C,ПОказатели!$D:$D,"кредит")-SUM(C$121:$C121))</f>
        <v>7352.842857142864</v>
      </c>
      <c r="E121" s="101">
        <f>IF(E120&lt;SUMIFS(ПОказатели!$C:$C,ПОказатели!$D:$D,"кредит"),E117*VLOOKUP($B121,ПОказатели!$B$3:$D$35,2,0),SUMIFS(ПОказатели!$C:$C,ПОказатели!$D:$D,"кредит")-SUM($C$121:D121))</f>
        <v>49191.4</v>
      </c>
      <c r="F121" s="101">
        <f>IF(F120&lt;SUMIFS(ПОказатели!$C:$C,ПОказатели!$D:$D,"кредит"),F117*VLOOKUP($B121,ПОказатели!$B$3:$D$35,2,0),SUMIFS(ПОказатели!$C:$C,ПОказатели!$D:$D,"кредит")-SUM($C$121:E121))</f>
        <v>34159</v>
      </c>
      <c r="G121" s="101">
        <f>IF(G120&lt;SUMIFS(ПОказатели!$C:$C,ПОказатели!$D:$D,"кредит"),G117*VLOOKUP($B121,ПОказатели!$B$3:$D$35,2,0),SUMIFS(ПОказатели!$C:$C,ПОказатели!$D:$D,"кредит")-SUM($C$121:F121))</f>
        <v>76281.357142857145</v>
      </c>
      <c r="H121" s="101">
        <f>IF(H120&lt;SUMIFS(ПОказатели!$C:$C,ПОказатели!$D:$D,"кредит"),H117*VLOOKUP($B121,ПОказатели!$B$3:$D$35,2,0),SUMIFS(ПОказатели!$C:$C,ПОказатели!$D:$D,"кредит")-SUM($C$121:G121))</f>
        <v>60736.685714285733</v>
      </c>
      <c r="I121" s="101">
        <f>IF(I120&lt;SUMIFS(ПОказатели!$C:$C,ПОказатели!$D:$D,"кредит"),I117*VLOOKUP($B121,ПОказатели!$B$3:$D$35,2,0),SUMIFS(ПОказатели!$C:$C,ПОказатели!$D:$D,"кредит")-SUM($C$121:H121))</f>
        <v>104877.48571428574</v>
      </c>
      <c r="J121" s="101">
        <f>IF(J120&lt;SUMIFS(ПОказатели!$C:$C,ПОказатели!$D:$D,"кредит"),J117*VLOOKUP($B121,ПОказатели!$B$3:$D$35,2,0),SUMIFS(ПОказатели!$C:$C,ПОказатели!$D:$D,"кредит")-SUM($C$121:I121))</f>
        <v>92812.685714285733</v>
      </c>
      <c r="K121" s="101">
        <f>IF(K120&lt;SUMIFS(ПОказатели!$C:$C,ПОказатели!$D:$D,"кредит"),K117*VLOOKUP($B121,ПОказатели!$B$3:$D$35,2,0),SUMIFS(ПОказатели!$C:$C,ПОказатели!$D:$D,"кредит")-SUM($C$121:J121))</f>
        <v>137237.28571428574</v>
      </c>
      <c r="L121" s="101">
        <f>IF(L120&lt;SUMIFS(ПОказатели!$C:$C,ПОказатели!$D:$D,"кредит"),L117*VLOOKUP($B121,ПОказатели!$B$3:$D$35,2,0),SUMIFS(ПОказатели!$C:$C,ПОказатели!$D:$D,"кредит")-SUM($C$121:K121))</f>
        <v>126656.28571428574</v>
      </c>
      <c r="M121" s="192">
        <f>IF(M120&lt;SUMIFS(ПОказатели!$C:$C,ПОказатели!$D:$D,"кредит"),M117*VLOOKUP($B121,ПОказатели!$B$3:$D$35,2,0),SUMIFS(ПОказатели!$C:$C,ПОказатели!$D:$D,"кредит")-SUM($C$121:L121))</f>
        <v>173764.68571428573</v>
      </c>
      <c r="N121" s="191">
        <f>IF(N120&lt;SUMIFS(ПОказатели!$C:$C,ПОказатели!$D:$D,"кредит"),N117*VLOOKUP($B121,ПОказатели!$B$3:$D$35,2,0),SUMIFS(ПОказатели!$C:$C,ПОказатели!$D:$D,"кредит")-SUM($C$121:M121))</f>
        <v>158477.25714285715</v>
      </c>
      <c r="O121" s="101">
        <f>IF(O120&lt;SUMIFS(ПОказатели!$C:$C,ПОказатели!$D:$D,"кредит"),O117*VLOOKUP($B121,ПОказатели!$B$3:$D$35,2,0),SUMIFS(ПОказатели!$C:$C,ПОказатели!$D:$D,"кредит")-SUM($C$121:N121))</f>
        <v>133720.30000000002</v>
      </c>
      <c r="P121" s="101">
        <f>IF(P120&lt;SUMIFS(ПОказатели!$C:$C,ПОказатели!$D:$D,"кредит"),P117*VLOOKUP($B121,ПОказатели!$B$3:$D$35,2,0),SUMIFS(ПОказатели!$C:$C,ПОказатели!$D:$D,"кредит")-SUM($C$121:O121))</f>
        <v>193139.30000000002</v>
      </c>
      <c r="Q121" s="101">
        <f>IF(Q120&lt;SUMIFS(ПОказатели!$C:$C,ПОказатели!$D:$D,"кредит"),Q117*VLOOKUP($B121,ПОказатели!$B$3:$D$35,2,0),SUMIFS(ПОказатели!$C:$C,ПОказатели!$D:$D,"кредит")-SUM($C$121:P121))</f>
        <v>169582.34285714282</v>
      </c>
      <c r="R121" s="101">
        <f>IF(R120&lt;SUMIFS(ПОказатели!$C:$C,ПОказатели!$D:$D,"кредит"),R117*VLOOKUP($B121,ПОказатели!$B$3:$D$35,2,0),SUMIFS(ПОказатели!$C:$C,ПОказатели!$D:$D,"кредит")-SUM($C$121:Q121))</f>
        <v>229001.34285714282</v>
      </c>
      <c r="S121" s="101">
        <f>IF(S120&lt;SUMIFS(ПОказатели!$C:$C,ПОказатели!$D:$D,"кредит"),S117*VLOOKUP($B121,ПОказатели!$B$3:$D$35,2,0),SUMIFS(ПОказатели!$C:$C,ПОказатели!$D:$D,"кредит")-SUM($C$121:R121))</f>
        <v>129140.69999999972</v>
      </c>
      <c r="T121" s="101">
        <f>IF(T120&lt;SUMIFS(ПОказатели!$C:$C,ПОказатели!$D:$D,"кредит"),T117*VLOOKUP($B121,ПОказатели!$B$3:$D$35,2,0),SUMIFS(ПОказатели!$C:$C,ПОказатели!$D:$D,"кредит")-SUM($C$121:S121))</f>
        <v>0</v>
      </c>
      <c r="U121" s="101">
        <f>IF(U120&lt;SUMIFS(ПОказатели!$C:$C,ПОказатели!$D:$D,"кредит"),U117*VLOOKUP($B121,ПОказатели!$B$3:$D$35,2,0),SUMIFS(ПОказатели!$C:$C,ПОказатели!$D:$D,"кредит")-SUM($C$121:T121))</f>
        <v>0</v>
      </c>
      <c r="V121" s="101">
        <f>IF(V120&lt;SUMIFS(ПОказатели!$C:$C,ПОказатели!$D:$D,"кредит"),V117*VLOOKUP($B121,ПОказатели!$B$3:$D$35,2,0),SUMIFS(ПОказатели!$C:$C,ПОказатели!$D:$D,"кредит")-SUM($C$121:U121))</f>
        <v>0</v>
      </c>
      <c r="W121" s="101">
        <f>IF(W120&lt;SUMIFS(ПОказатели!$C:$C,ПОказатели!$D:$D,"кредит"),W117*VLOOKUP($B121,ПОказатели!$B$3:$D$35,2,0),SUMIFS(ПОказатели!$C:$C,ПОказатели!$D:$D,"кредит")-SUM($C$121:V121))</f>
        <v>0</v>
      </c>
      <c r="X121" s="101">
        <f>IF(X120&lt;SUMIFS(ПОказатели!$C:$C,ПОказатели!$D:$D,"кредит"),X117*VLOOKUP($B121,ПОказатели!$B$3:$D$35,2,0),SUMIFS(ПОказатели!$C:$C,ПОказатели!$D:$D,"кредит")-SUM($C$121:W121))</f>
        <v>0</v>
      </c>
      <c r="Y121" s="192">
        <f>IF(Y120&lt;SUMIFS(ПОказатели!$C:$C,ПОказатели!$D:$D,"кредит"),Y117*VLOOKUP($B121,ПОказатели!$B$3:$D$35,2,0),SUMIFS(ПОказатели!$C:$C,ПОказатели!$D:$D,"кредит")-SUM($C$121:X121))</f>
        <v>0</v>
      </c>
      <c r="Z121" s="191">
        <f>IF(Z120&lt;SUMIFS(ПОказатели!$C:$C,ПОказатели!$D:$D,"кредит"),Z117*VLOOKUP($B121,ПОказатели!$B$3:$D$35,2,0),SUMIFS(ПОказатели!$C:$C,ПОказатели!$D:$D,"кредит")-SUM($C$121:Y121))</f>
        <v>0</v>
      </c>
      <c r="AA121" s="101">
        <f>IF(AA120&lt;SUMIFS(ПОказатели!$C:$C,ПОказатели!$D:$D,"кредит"),AA117*VLOOKUP($B121,ПОказатели!$B$3:$D$35,2,0),SUMIFS(ПОказатели!$C:$C,ПОказатели!$D:$D,"кредит")-SUM($C$121:Z121))</f>
        <v>0</v>
      </c>
      <c r="AB121" s="101">
        <f>IF(AB120&lt;SUMIFS(ПОказатели!$C:$C,ПОказатели!$D:$D,"кредит"),AB117*VLOOKUP($B121,ПОказатели!$B$3:$D$35,2,0),SUMIFS(ПОказатели!$C:$C,ПОказатели!$D:$D,"кредит")-SUM($C$121:AA121))</f>
        <v>0</v>
      </c>
      <c r="AC121" s="101">
        <f>IF(AC120&lt;SUMIFS(ПОказатели!$C:$C,ПОказатели!$D:$D,"кредит"),AC117*VLOOKUP($B121,ПОказатели!$B$3:$D$35,2,0),SUMIFS(ПОказатели!$C:$C,ПОказатели!$D:$D,"кредит")-SUM($C$121:AB121))</f>
        <v>0</v>
      </c>
      <c r="AD121" s="101">
        <f>IF(AD120&lt;SUMIFS(ПОказатели!$C:$C,ПОказатели!$D:$D,"кредит"),AD117*VLOOKUP($B121,ПОказатели!$B$3:$D$35,2,0),SUMIFS(ПОказатели!$C:$C,ПОказатели!$D:$D,"кредит")-SUM($C$121:AC121))</f>
        <v>0</v>
      </c>
      <c r="AE121" s="101">
        <f>IF(AE120&lt;SUMIFS(ПОказатели!$C:$C,ПОказатели!$D:$D,"кредит"),AE117*VLOOKUP($B121,ПОказатели!$B$3:$D$35,2,0),SUMIFS(ПОказатели!$C:$C,ПОказатели!$D:$D,"кредит")-SUM($C$121:AD121))</f>
        <v>0</v>
      </c>
      <c r="AF121" s="101">
        <f>IF(AF120&lt;SUMIFS(ПОказатели!$C:$C,ПОказатели!$D:$D,"кредит"),AF117*VLOOKUP($B121,ПОказатели!$B$3:$D$35,2,0),SUMIFS(ПОказатели!$C:$C,ПОказатели!$D:$D,"кредит")-SUM($C$121:AE121))</f>
        <v>0</v>
      </c>
      <c r="AG121" s="101">
        <f>IF(AG120&lt;SUMIFS(ПОказатели!$C:$C,ПОказатели!$D:$D,"кредит"),AG117*VLOOKUP($B121,ПОказатели!$B$3:$D$35,2,0),SUMIFS(ПОказатели!$C:$C,ПОказатели!$D:$D,"кредит")-SUM($C$121:AF121))</f>
        <v>0</v>
      </c>
      <c r="AH121" s="101">
        <f>IF(AH120&lt;SUMIFS(ПОказатели!$C:$C,ПОказатели!$D:$D,"кредит"),AH117*VLOOKUP($B121,ПОказатели!$B$3:$D$35,2,0),SUMIFS(ПОказатели!$C:$C,ПОказатели!$D:$D,"кредит")-SUM($C$121:AG121))</f>
        <v>0</v>
      </c>
      <c r="AI121" s="101">
        <f>IF(AI120&lt;SUMIFS(ПОказатели!$C:$C,ПОказатели!$D:$D,"кредит"),AI117*VLOOKUP($B121,ПОказатели!$B$3:$D$35,2,0),SUMIFS(ПОказатели!$C:$C,ПОказатели!$D:$D,"кредит")-SUM($C$121:AH121))</f>
        <v>0</v>
      </c>
      <c r="AJ121" s="101">
        <f>IF(AJ120&lt;SUMIFS(ПОказатели!$C:$C,ПОказатели!$D:$D,"кредит"),AJ117*VLOOKUP($B121,ПОказатели!$B$3:$D$35,2,0),SUMIFS(ПОказатели!$C:$C,ПОказатели!$D:$D,"кредит")-SUM($C$121:AI121))</f>
        <v>0</v>
      </c>
      <c r="AK121" s="192">
        <f>IF(AK120&lt;SUMIFS(ПОказатели!$C:$C,ПОказатели!$D:$D,"кредит"),AK117*VLOOKUP($B121,ПОказатели!$B$3:$D$35,2,0),SUMIFS(ПОказатели!$C:$C,ПОказатели!$D:$D,"кредит")-SUM($C$121:AJ121))</f>
        <v>0</v>
      </c>
      <c r="AL121" s="191">
        <f>IF(AL120&lt;SUMIFS(ПОказатели!$C:$C,ПОказатели!$D:$D,"кредит"),AL117*VLOOKUP($B121,ПОказатели!$B$3:$D$35,2,0),SUMIFS(ПОказатели!$C:$C,ПОказатели!$D:$D,"кредит")-SUM($C$121:AK121))</f>
        <v>0</v>
      </c>
      <c r="AM121" s="101">
        <f>IF(AM120&lt;SUMIFS(ПОказатели!$C:$C,ПОказатели!$D:$D,"кредит"),AM117*VLOOKUP($B121,ПОказатели!$B$3:$D$35,2,0),SUMIFS(ПОказатели!$C:$C,ПОказатели!$D:$D,"кредит")-SUM($C$121:AL121))</f>
        <v>0</v>
      </c>
      <c r="AN121" s="101">
        <f>IF(AN120&lt;SUMIFS(ПОказатели!$C:$C,ПОказатели!$D:$D,"кредит"),AN117*VLOOKUP($B121,ПОказатели!$B$3:$D$35,2,0),SUMIFS(ПОказатели!$C:$C,ПОказатели!$D:$D,"кредит")-SUM($C$121:AM121))</f>
        <v>0</v>
      </c>
      <c r="AO121" s="101">
        <f>IF(AO120&lt;SUMIFS(ПОказатели!$C:$C,ПОказатели!$D:$D,"кредит"),AO117*VLOOKUP($B121,ПОказатели!$B$3:$D$35,2,0),SUMIFS(ПОказатели!$C:$C,ПОказатели!$D:$D,"кредит")-SUM($C$121:AN121))</f>
        <v>0</v>
      </c>
      <c r="AP121" s="101">
        <f>IF(AP120&lt;SUMIFS(ПОказатели!$C:$C,ПОказатели!$D:$D,"кредит"),AP117*VLOOKUP($B121,ПОказатели!$B$3:$D$35,2,0),SUMIFS(ПОказатели!$C:$C,ПОказатели!$D:$D,"кредит")-SUM($C$121:AO121))</f>
        <v>0</v>
      </c>
      <c r="AQ121" s="101">
        <f>IF(AQ120&lt;SUMIFS(ПОказатели!$C:$C,ПОказатели!$D:$D,"кредит"),AQ117*VLOOKUP($B121,ПОказатели!$B$3:$D$35,2,0),SUMIFS(ПОказатели!$C:$C,ПОказатели!$D:$D,"кредит")-SUM($C$121:AP121))</f>
        <v>0</v>
      </c>
      <c r="AR121" s="101">
        <f>IF(AR120&lt;SUMIFS(ПОказатели!$C:$C,ПОказатели!$D:$D,"кредит"),AR117*VLOOKUP($B121,ПОказатели!$B$3:$D$35,2,0),SUMIFS(ПОказатели!$C:$C,ПОказатели!$D:$D,"кредит")-SUM($C$121:AQ121))</f>
        <v>0</v>
      </c>
      <c r="AS121" s="101">
        <f>IF(AS120&lt;SUMIFS(ПОказатели!$C:$C,ПОказатели!$D:$D,"кредит"),AS117*VLOOKUP($B121,ПОказатели!$B$3:$D$35,2,0),SUMIFS(ПОказатели!$C:$C,ПОказатели!$D:$D,"кредит")-SUM($C$121:AR121))</f>
        <v>0</v>
      </c>
      <c r="AT121" s="101">
        <f>IF(AT120&lt;SUMIFS(ПОказатели!$C:$C,ПОказатели!$D:$D,"кредит"),AT117*VLOOKUP($B121,ПОказатели!$B$3:$D$35,2,0),SUMIFS(ПОказатели!$C:$C,ПОказатели!$D:$D,"кредит")-SUM($C$121:AS121))</f>
        <v>0</v>
      </c>
      <c r="AU121" s="101">
        <f>IF(AU120&lt;SUMIFS(ПОказатели!$C:$C,ПОказатели!$D:$D,"кредит"),AU117*VLOOKUP($B121,ПОказатели!$B$3:$D$35,2,0),SUMIFS(ПОказатели!$C:$C,ПОказатели!$D:$D,"кредит")-SUM($C$121:AT121))</f>
        <v>0</v>
      </c>
      <c r="AV121" s="101">
        <f>IF(AV120&lt;SUMIFS(ПОказатели!$C:$C,ПОказатели!$D:$D,"кредит"),AV117*VLOOKUP($B121,ПОказатели!$B$3:$D$35,2,0),SUMIFS(ПОказатели!$C:$C,ПОказатели!$D:$D,"кредит")-SUM($C$121:AU121))</f>
        <v>0</v>
      </c>
      <c r="AW121" s="192">
        <f>IF(AW120&lt;SUMIFS(ПОказатели!$C:$C,ПОказатели!$D:$D,"кредит"),AW117*VLOOKUP($B121,ПОказатели!$B$3:$D$35,2,0),SUMIFS(ПОказатели!$C:$C,ПОказатели!$D:$D,"кредит")-SUM($C$121:AV121))</f>
        <v>0</v>
      </c>
      <c r="AX121" s="191">
        <f>IF(AX120&lt;SUMIFS(ПОказатели!$C:$C,ПОказатели!$D:$D,"кредит"),AX117*VLOOKUP($B121,ПОказатели!$B$3:$D$35,2,0),SUMIFS(ПОказатели!$C:$C,ПОказатели!$D:$D,"кредит")-SUM($C$121:AW121))</f>
        <v>0</v>
      </c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212"/>
      <c r="BJ121" s="231">
        <f t="shared" ref="BJ121" si="122">SUM(C121:M121)</f>
        <v>886938.7571428573</v>
      </c>
      <c r="BK121" s="231">
        <f>SUM(N121:Y121)</f>
        <v>1013061.2428571425</v>
      </c>
      <c r="BL121" s="231">
        <f>SUM(Z121:AK121)</f>
        <v>0</v>
      </c>
      <c r="BM121" s="231">
        <f>SUM(AL121:AW121)</f>
        <v>0</v>
      </c>
      <c r="BN121" s="233"/>
    </row>
    <row r="122" spans="1:66" s="83" customFormat="1" ht="15.75" collapsed="1" x14ac:dyDescent="0.25">
      <c r="A122" s="147" t="s">
        <v>112</v>
      </c>
      <c r="B122" s="100" t="s">
        <v>220</v>
      </c>
      <c r="C122" s="191">
        <f>C33</f>
        <v>1250</v>
      </c>
      <c r="D122" s="101">
        <f t="shared" ref="D122:AX122" si="123">D33</f>
        <v>1250</v>
      </c>
      <c r="E122" s="101">
        <f t="shared" si="123"/>
        <v>4166.666666666667</v>
      </c>
      <c r="F122" s="101">
        <f t="shared" si="123"/>
        <v>4166.666666666667</v>
      </c>
      <c r="G122" s="101">
        <f t="shared" si="123"/>
        <v>7083.333333333333</v>
      </c>
      <c r="H122" s="101">
        <f t="shared" si="123"/>
        <v>7083.333333333333</v>
      </c>
      <c r="I122" s="101">
        <f t="shared" si="123"/>
        <v>10000</v>
      </c>
      <c r="J122" s="101">
        <f>J33</f>
        <v>10000</v>
      </c>
      <c r="K122" s="101">
        <f t="shared" si="123"/>
        <v>12916.666666666666</v>
      </c>
      <c r="L122" s="101">
        <f t="shared" si="123"/>
        <v>12916.666666666666</v>
      </c>
      <c r="M122" s="192">
        <f t="shared" si="123"/>
        <v>15833.333333333334</v>
      </c>
      <c r="N122" s="191">
        <f>N33</f>
        <v>15833.333333333334</v>
      </c>
      <c r="O122" s="101">
        <f t="shared" si="123"/>
        <v>14583.333333333334</v>
      </c>
      <c r="P122" s="101">
        <f t="shared" si="123"/>
        <v>14583.333333333334</v>
      </c>
      <c r="Q122" s="101">
        <f t="shared" si="123"/>
        <v>11666.666666666666</v>
      </c>
      <c r="R122" s="101">
        <f t="shared" si="123"/>
        <v>11666.666666666666</v>
      </c>
      <c r="S122" s="101">
        <f t="shared" si="123"/>
        <v>8750</v>
      </c>
      <c r="T122" s="101">
        <f t="shared" si="123"/>
        <v>8750</v>
      </c>
      <c r="U122" s="101">
        <f t="shared" si="123"/>
        <v>5833.333333333333</v>
      </c>
      <c r="V122" s="101">
        <f t="shared" si="123"/>
        <v>5833.333333333333</v>
      </c>
      <c r="W122" s="101">
        <f t="shared" si="123"/>
        <v>2916.6666666666665</v>
      </c>
      <c r="X122" s="101">
        <f t="shared" si="123"/>
        <v>2916.6666666666665</v>
      </c>
      <c r="Y122" s="192">
        <f t="shared" si="123"/>
        <v>0</v>
      </c>
      <c r="Z122" s="191">
        <f t="shared" si="123"/>
        <v>0</v>
      </c>
      <c r="AA122" s="101">
        <f t="shared" si="123"/>
        <v>0</v>
      </c>
      <c r="AB122" s="101">
        <f t="shared" si="123"/>
        <v>0</v>
      </c>
      <c r="AC122" s="101">
        <f t="shared" si="123"/>
        <v>0</v>
      </c>
      <c r="AD122" s="101">
        <f t="shared" si="123"/>
        <v>0</v>
      </c>
      <c r="AE122" s="101">
        <f t="shared" si="123"/>
        <v>0</v>
      </c>
      <c r="AF122" s="101">
        <f t="shared" si="123"/>
        <v>0</v>
      </c>
      <c r="AG122" s="101">
        <f t="shared" si="123"/>
        <v>0</v>
      </c>
      <c r="AH122" s="101">
        <f t="shared" si="123"/>
        <v>0</v>
      </c>
      <c r="AI122" s="101">
        <f t="shared" si="123"/>
        <v>0</v>
      </c>
      <c r="AJ122" s="101">
        <f t="shared" si="123"/>
        <v>0</v>
      </c>
      <c r="AK122" s="192">
        <f t="shared" si="123"/>
        <v>0</v>
      </c>
      <c r="AL122" s="191">
        <f t="shared" si="123"/>
        <v>0</v>
      </c>
      <c r="AM122" s="101">
        <f t="shared" si="123"/>
        <v>0</v>
      </c>
      <c r="AN122" s="101">
        <f t="shared" si="123"/>
        <v>0</v>
      </c>
      <c r="AO122" s="101">
        <f t="shared" si="123"/>
        <v>0</v>
      </c>
      <c r="AP122" s="101">
        <f t="shared" si="123"/>
        <v>0</v>
      </c>
      <c r="AQ122" s="101">
        <f t="shared" si="123"/>
        <v>0</v>
      </c>
      <c r="AR122" s="101">
        <f t="shared" si="123"/>
        <v>0</v>
      </c>
      <c r="AS122" s="101">
        <f t="shared" si="123"/>
        <v>0</v>
      </c>
      <c r="AT122" s="101">
        <f t="shared" si="123"/>
        <v>0</v>
      </c>
      <c r="AU122" s="101">
        <f t="shared" si="123"/>
        <v>0</v>
      </c>
      <c r="AV122" s="101">
        <f t="shared" si="123"/>
        <v>0</v>
      </c>
      <c r="AW122" s="192">
        <f t="shared" si="123"/>
        <v>0</v>
      </c>
      <c r="AX122" s="191">
        <f t="shared" si="123"/>
        <v>0</v>
      </c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212"/>
      <c r="BJ122" s="231">
        <f t="shared" ref="BJ122" si="124">SUM(C122:M122)</f>
        <v>86666.666666666657</v>
      </c>
      <c r="BK122" s="231">
        <f>SUM(N122:Y122)</f>
        <v>103333.33333333333</v>
      </c>
      <c r="BL122" s="231">
        <f>SUM(Z122:AK122)</f>
        <v>0</v>
      </c>
      <c r="BM122" s="231">
        <f>SUM(AL122:AW122)</f>
        <v>0</v>
      </c>
      <c r="BN122" s="233"/>
    </row>
    <row r="123" spans="1:66" s="83" customFormat="1" ht="15.75" collapsed="1" x14ac:dyDescent="0.25">
      <c r="A123" s="147" t="s">
        <v>112</v>
      </c>
      <c r="B123" s="100" t="s">
        <v>219</v>
      </c>
      <c r="C123" s="191">
        <f>SUM(C25:C30)</f>
        <v>0</v>
      </c>
      <c r="D123" s="101">
        <f t="shared" ref="D123:AX123" si="125">SUM(D25:D30)</f>
        <v>0</v>
      </c>
      <c r="E123" s="101">
        <f t="shared" si="125"/>
        <v>0</v>
      </c>
      <c r="F123" s="101">
        <f t="shared" si="125"/>
        <v>0</v>
      </c>
      <c r="G123" s="101">
        <f t="shared" si="125"/>
        <v>0</v>
      </c>
      <c r="H123" s="101">
        <f t="shared" si="125"/>
        <v>0</v>
      </c>
      <c r="I123" s="101">
        <f t="shared" si="125"/>
        <v>0</v>
      </c>
      <c r="J123" s="101">
        <f t="shared" si="125"/>
        <v>0</v>
      </c>
      <c r="K123" s="101">
        <f t="shared" si="125"/>
        <v>0</v>
      </c>
      <c r="L123" s="101">
        <f t="shared" si="125"/>
        <v>0</v>
      </c>
      <c r="M123" s="192">
        <f t="shared" si="125"/>
        <v>0</v>
      </c>
      <c r="N123" s="191">
        <f>SUM(N25:N30)</f>
        <v>0</v>
      </c>
      <c r="O123" s="101">
        <f t="shared" si="125"/>
        <v>150000</v>
      </c>
      <c r="P123" s="101">
        <f t="shared" si="125"/>
        <v>0</v>
      </c>
      <c r="Q123" s="101">
        <f t="shared" si="125"/>
        <v>350000</v>
      </c>
      <c r="R123" s="101">
        <f t="shared" si="125"/>
        <v>0</v>
      </c>
      <c r="S123" s="101">
        <f t="shared" si="125"/>
        <v>350000</v>
      </c>
      <c r="T123" s="101">
        <f t="shared" si="125"/>
        <v>0</v>
      </c>
      <c r="U123" s="101">
        <f t="shared" si="125"/>
        <v>350000</v>
      </c>
      <c r="V123" s="101">
        <f t="shared" si="125"/>
        <v>0</v>
      </c>
      <c r="W123" s="101">
        <f t="shared" si="125"/>
        <v>350000</v>
      </c>
      <c r="X123" s="101">
        <f t="shared" si="125"/>
        <v>0</v>
      </c>
      <c r="Y123" s="192">
        <f t="shared" si="125"/>
        <v>350000</v>
      </c>
      <c r="Z123" s="191">
        <f t="shared" si="125"/>
        <v>0</v>
      </c>
      <c r="AA123" s="101">
        <f t="shared" si="125"/>
        <v>0</v>
      </c>
      <c r="AB123" s="101">
        <f t="shared" si="125"/>
        <v>0</v>
      </c>
      <c r="AC123" s="101">
        <f t="shared" si="125"/>
        <v>0</v>
      </c>
      <c r="AD123" s="101">
        <f t="shared" si="125"/>
        <v>0</v>
      </c>
      <c r="AE123" s="101">
        <f t="shared" si="125"/>
        <v>0</v>
      </c>
      <c r="AF123" s="101">
        <f t="shared" si="125"/>
        <v>0</v>
      </c>
      <c r="AG123" s="101">
        <f t="shared" si="125"/>
        <v>0</v>
      </c>
      <c r="AH123" s="101">
        <f t="shared" si="125"/>
        <v>0</v>
      </c>
      <c r="AI123" s="101">
        <f t="shared" si="125"/>
        <v>0</v>
      </c>
      <c r="AJ123" s="101">
        <f t="shared" si="125"/>
        <v>0</v>
      </c>
      <c r="AK123" s="192">
        <f t="shared" si="125"/>
        <v>0</v>
      </c>
      <c r="AL123" s="191">
        <f t="shared" si="125"/>
        <v>0</v>
      </c>
      <c r="AM123" s="101">
        <f t="shared" si="125"/>
        <v>0</v>
      </c>
      <c r="AN123" s="101">
        <f t="shared" si="125"/>
        <v>0</v>
      </c>
      <c r="AO123" s="101">
        <f t="shared" si="125"/>
        <v>0</v>
      </c>
      <c r="AP123" s="101">
        <f t="shared" si="125"/>
        <v>0</v>
      </c>
      <c r="AQ123" s="101">
        <f t="shared" si="125"/>
        <v>0</v>
      </c>
      <c r="AR123" s="101">
        <f t="shared" si="125"/>
        <v>0</v>
      </c>
      <c r="AS123" s="101">
        <f t="shared" si="125"/>
        <v>0</v>
      </c>
      <c r="AT123" s="101">
        <f t="shared" si="125"/>
        <v>0</v>
      </c>
      <c r="AU123" s="101">
        <f t="shared" si="125"/>
        <v>0</v>
      </c>
      <c r="AV123" s="101">
        <f t="shared" si="125"/>
        <v>0</v>
      </c>
      <c r="AW123" s="192">
        <f t="shared" si="125"/>
        <v>0</v>
      </c>
      <c r="AX123" s="191">
        <f t="shared" si="125"/>
        <v>0</v>
      </c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212"/>
      <c r="BJ123" s="231">
        <f t="shared" ref="BJ123:BJ125" si="126">SUM(C123:M123)</f>
        <v>0</v>
      </c>
      <c r="BK123" s="231">
        <f>SUM(N123:Y123)</f>
        <v>1900000</v>
      </c>
      <c r="BL123" s="231">
        <f>SUM(Z123:AK123)</f>
        <v>0</v>
      </c>
      <c r="BM123" s="231">
        <f>SUM(AL123:AW123)</f>
        <v>0</v>
      </c>
      <c r="BN123" s="233"/>
    </row>
    <row r="124" spans="1:66" s="83" customFormat="1" ht="15.75" collapsed="1" x14ac:dyDescent="0.25">
      <c r="A124" s="147" t="s">
        <v>112</v>
      </c>
      <c r="B124" s="100" t="s">
        <v>129</v>
      </c>
      <c r="C124" s="191">
        <f>VLOOKUP($B124,ПОказатели!$B$3:$D$33,2,0)*(C$117-C$122-C$123-C$121)</f>
        <v>48055.34742857144</v>
      </c>
      <c r="D124" s="101">
        <f>VLOOKUP($B124,ПОказатели!$B$3:$D$33,2,0)*(D$117-D$122-D$123-D$121)</f>
        <v>14362.299428571443</v>
      </c>
      <c r="E124" s="101">
        <f>VLOOKUP($B124,ПОказатели!$B$3:$D$33,2,0)*(E$117-E$122-E$123-E$121)</f>
        <v>98225.456000000006</v>
      </c>
      <c r="F124" s="101">
        <f>VLOOKUP($B124,ПОказатели!$B$3:$D$33,2,0)*(F$117-F$122-F$123-F$121)</f>
        <v>67559.360000000001</v>
      </c>
      <c r="G124" s="101">
        <f>VLOOKUP($B124,ПОказатели!$B$3:$D$33,2,0)*(G$117-G$122-G$123-G$121)</f>
        <v>152001.46857142856</v>
      </c>
      <c r="H124" s="101">
        <f>VLOOKUP($B124,ПОказатели!$B$3:$D$33,2,0)*(H$117-H$122-H$123-H$121)</f>
        <v>120290.33885714289</v>
      </c>
      <c r="I124" s="101">
        <f>VLOOKUP($B124,ПОказатели!$B$3:$D$33,2,0)*(I$117-I$122-I$123-I$121)</f>
        <v>208850.07085714288</v>
      </c>
      <c r="J124" s="101">
        <f>VLOOKUP($B124,ПОказатели!$B$3:$D$33,2,0)*(J$117-J$122-J$123-J$121)</f>
        <v>184237.8788571429</v>
      </c>
      <c r="K124" s="101">
        <f>VLOOKUP($B124,ПОказатели!$B$3:$D$33,2,0)*(K$117-K$122-K$123-K$121)</f>
        <v>273376.56285714288</v>
      </c>
      <c r="L124" s="101">
        <f>VLOOKUP($B124,ПОказатели!$B$3:$D$33,2,0)*(L$117-L$122-L$123-L$121)</f>
        <v>251791.32285714289</v>
      </c>
      <c r="M124" s="192">
        <f>VLOOKUP($B124,ПОказатели!$B$3:$D$33,2,0)*(M$117-M$122-M$123-M$121)</f>
        <v>346404.95885714289</v>
      </c>
      <c r="N124" s="191">
        <f>VLOOKUP($B124,ПОказатели!$B$3:$D$33,2,0)*(N$117-N$122-N$123-N$121)</f>
        <v>315218.6045714285</v>
      </c>
      <c r="O124" s="101">
        <f>VLOOKUP($B124,ПОказатели!$B$3:$D$33,2,0)*(O$117-O$122-O$123-O$121)</f>
        <v>188851.91199999995</v>
      </c>
      <c r="P124" s="101">
        <f>VLOOKUP($B124,ПОказатели!$B$3:$D$33,2,0)*(P$117-P$122-P$123-P$121)</f>
        <v>386566.67199999996</v>
      </c>
      <c r="Q124" s="101">
        <f>VLOOKUP($B124,ПОказатели!$B$3:$D$33,2,0)*(Q$117-Q$122-Q$123-Q$121)</f>
        <v>161497.97942857139</v>
      </c>
      <c r="R124" s="101">
        <f>VLOOKUP($B124,ПОказатели!$B$3:$D$33,2,0)*(R$117-R$122-R$123-R$121)</f>
        <v>461212.73942857131</v>
      </c>
      <c r="S124" s="101">
        <f>VLOOKUP($B124,ПОказатели!$B$3:$D$33,2,0)*(S$117-S$122-S$123-S$121)</f>
        <v>271998.92657142866</v>
      </c>
      <c r="T124" s="101">
        <f>VLOOKUP($B124,ПОказатели!$B$3:$D$33,2,0)*(T$117-T$122-T$123-T$121)</f>
        <v>652609.18714285723</v>
      </c>
      <c r="U124" s="101">
        <f>VLOOKUP($B124,ПОказатели!$B$3:$D$33,2,0)*(U$117-U$122-U$123-U$121)</f>
        <v>413829.78571428562</v>
      </c>
      <c r="V124" s="101">
        <f>VLOOKUP($B124,ПОказатели!$B$3:$D$33,2,0)*(V$117-V$122-V$123-V$121)</f>
        <v>743848.23571428563</v>
      </c>
      <c r="W124" s="101">
        <f>VLOOKUP($B124,ПОказатели!$B$3:$D$33,2,0)*(W$117-W$122-W$123-W$121)</f>
        <v>502008.83428571437</v>
      </c>
      <c r="X124" s="101">
        <f>VLOOKUP($B124,ПОказатели!$B$3:$D$33,2,0)*(X$117-X$122-X$123-X$121)</f>
        <v>832027.28428571438</v>
      </c>
      <c r="Y124" s="192">
        <f>VLOOKUP($B124,ПОказатели!$B$3:$D$33,2,0)*(Y$117-Y$122-Y$123-Y$121)</f>
        <v>593247.88285714283</v>
      </c>
      <c r="Z124" s="191">
        <f>VLOOKUP($B124,ПОказатели!$B$3:$D$33,2,0)*(Z$117-Z$122-Z$123-Z$121)</f>
        <v>901084.97571428563</v>
      </c>
      <c r="AA124" s="101">
        <f>VLOOKUP($B124,ПОказатели!$B$3:$D$33,2,0)*(AA$117-AA$122-AA$123-AA$121)</f>
        <v>834561.41357142862</v>
      </c>
      <c r="AB124" s="101">
        <f>VLOOKUP($B124,ПОказатели!$B$3:$D$33,2,0)*(AB$117-AB$122-AB$123-AB$121)</f>
        <v>986079.86357142858</v>
      </c>
      <c r="AC124" s="101">
        <f>VLOOKUP($B124,ПОказатели!$B$3:$D$33,2,0)*(AC$117-AC$122-AC$123-AC$121)</f>
        <v>922616.30142857146</v>
      </c>
      <c r="AD124" s="101">
        <f>VLOOKUP($B124,ПОказатели!$B$3:$D$33,2,0)*(AD$117-AD$122-AD$123-AD$121)</f>
        <v>1074134.7514285715</v>
      </c>
      <c r="AE124" s="101">
        <f>VLOOKUP($B124,ПОказатели!$B$3:$D$33,2,0)*(AE$117-AE$122-AE$123-AE$121)</f>
        <v>1007611.1892857144</v>
      </c>
      <c r="AF124" s="101">
        <f>VLOOKUP($B124,ПОказатели!$B$3:$D$33,2,0)*(AF$117-AF$122-AF$123-AF$121)</f>
        <v>1133679.7285714287</v>
      </c>
      <c r="AG124" s="101">
        <f>VLOOKUP($B124,ПОказатели!$B$3:$D$33,2,0)*(AG$117-AG$122-AG$123-AG$121)</f>
        <v>1068519.5057142857</v>
      </c>
      <c r="AH124" s="101">
        <f>VLOOKUP($B124,ПОказатели!$B$3:$D$33,2,0)*(AH$117-AH$122-AH$123-AH$121)</f>
        <v>1220037.9557142856</v>
      </c>
      <c r="AI124" s="101">
        <f>VLOOKUP($B124,ПОказатели!$B$3:$D$33,2,0)*(AI$117-AI$122-AI$123-AI$121)</f>
        <v>1151817.7328571428</v>
      </c>
      <c r="AJ124" s="101">
        <f>VLOOKUP($B124,ПОказатели!$B$3:$D$33,2,0)*(AJ$117-AJ$122-AJ$123-AJ$121)</f>
        <v>1303336.1828571428</v>
      </c>
      <c r="AK124" s="192">
        <f>VLOOKUP($B124,ПОказатели!$B$3:$D$33,2,0)*(AK$117-AK$122-AK$123-AK$121)</f>
        <v>1238175.96</v>
      </c>
      <c r="AL124" s="191">
        <f>VLOOKUP($B124,ПОказатели!$B$3:$D$33,2,0)*(AL$117-AL$122-AL$123-AL$121)</f>
        <v>1357333.0885714286</v>
      </c>
      <c r="AM124" s="101">
        <f>VLOOKUP($B124,ПОказатели!$B$3:$D$33,2,0)*(AM$117-AM$122-AM$123-AM$121)</f>
        <v>1376251.5385714287</v>
      </c>
      <c r="AN124" s="101">
        <f>VLOOKUP($B124,ПОказатели!$B$3:$D$33,2,0)*(AN$117-AN$122-AN$123-AN$121)</f>
        <v>1391386.2985714285</v>
      </c>
      <c r="AO124" s="101">
        <f>VLOOKUP($B124,ПОказатели!$B$3:$D$33,2,0)*(AO$117-AO$122-AO$123-AO$121)</f>
        <v>1406521.0585714285</v>
      </c>
      <c r="AP124" s="101">
        <f>VLOOKUP($B124,ПОказатели!$B$3:$D$33,2,0)*(AP$117-AP$122-AP$123-AP$121)</f>
        <v>1417872.1285714286</v>
      </c>
      <c r="AQ124" s="101">
        <f>VLOOKUP($B124,ПОказатели!$B$3:$D$33,2,0)*(AQ$117-AQ$122-AQ$123-AQ$121)</f>
        <v>1429223.1985714287</v>
      </c>
      <c r="AR124" s="101">
        <f>VLOOKUP($B124,ПОказатели!$B$3:$D$33,2,0)*(AR$117-AR$122-AR$123-AR$121)</f>
        <v>1406250.6857142856</v>
      </c>
      <c r="AS124" s="101">
        <f>VLOOKUP($B124,ПОказатели!$B$3:$D$33,2,0)*(AS$117-AS$122-AS$123-AS$121)</f>
        <v>1413818.0657142857</v>
      </c>
      <c r="AT124" s="101">
        <f>VLOOKUP($B124,ПОказатели!$B$3:$D$33,2,0)*(AT$117-AT$122-AT$123-AT$121)</f>
        <v>1417601.7557142857</v>
      </c>
      <c r="AU124" s="101">
        <f>VLOOKUP($B124,ПОказатели!$B$3:$D$33,2,0)*(AU$117-AU$122-AU$123-AU$121)</f>
        <v>1421385.4457142856</v>
      </c>
      <c r="AV124" s="101">
        <f>VLOOKUP($B124,ПОказатели!$B$3:$D$33,2,0)*(AV$117-AV$122-AV$123-AV$121)</f>
        <v>1421385.4457142856</v>
      </c>
      <c r="AW124" s="192">
        <f>VLOOKUP($B124,ПОказатели!$B$3:$D$33,2,0)*(AW$117-AW$122-AW$123-AW$121)</f>
        <v>1421385.4457142856</v>
      </c>
      <c r="AX124" s="191">
        <f>VLOOKUP($B124,ПОказатели!$B$3:$D$33,2,0)*(AX$117-AX$122-AX$123-AX$121)</f>
        <v>1389024.1242857145</v>
      </c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212"/>
      <c r="BJ124" s="231">
        <f t="shared" si="126"/>
        <v>1765155.0645714286</v>
      </c>
      <c r="BK124" s="231">
        <f>SUM(N124:Y124)</f>
        <v>5522918.0439999998</v>
      </c>
      <c r="BL124" s="231">
        <f>SUM(Z124:AK124)</f>
        <v>12841655.560714286</v>
      </c>
      <c r="BM124" s="231">
        <f>SUM(AL124:AW124)</f>
        <v>16880414.155714288</v>
      </c>
      <c r="BN124" s="233"/>
    </row>
    <row r="125" spans="1:66" s="83" customFormat="1" ht="15.75" collapsed="1" x14ac:dyDescent="0.25">
      <c r="A125" s="147" t="s">
        <v>112</v>
      </c>
      <c r="B125" s="100" t="s">
        <v>130</v>
      </c>
      <c r="C125" s="191">
        <f>VLOOKUP($B125,ПОказатели!$B$3:$D$33,2,0)*(C$117-C$122-C$123-C$121)</f>
        <v>46170.824000000015</v>
      </c>
      <c r="D125" s="101">
        <f>VLOOKUP($B125,ПОказатели!$B$3:$D$33,2,0)*(D$117-D$122-D$123-D$121)</f>
        <v>13799.072000000013</v>
      </c>
      <c r="E125" s="101">
        <f>VLOOKUP($B125,ПОказатели!$B$3:$D$33,2,0)*(E$117-E$122-E$123-E$121)</f>
        <v>94373.477333333343</v>
      </c>
      <c r="F125" s="101">
        <f>VLOOKUP($B125,ПОказатели!$B$3:$D$33,2,0)*(F$117-F$122-F$123-F$121)</f>
        <v>64909.973333333335</v>
      </c>
      <c r="G125" s="101">
        <f>VLOOKUP($B125,ПОказатели!$B$3:$D$33,2,0)*(G$117-G$122-G$123-G$121)</f>
        <v>146040.62666666665</v>
      </c>
      <c r="H125" s="101">
        <f>VLOOKUP($B125,ПОказатели!$B$3:$D$33,2,0)*(H$117-H$122-H$123-H$121)</f>
        <v>115573.0706666667</v>
      </c>
      <c r="I125" s="101">
        <f>VLOOKUP($B125,ПОказатели!$B$3:$D$33,2,0)*(I$117-I$122-I$123-I$121)</f>
        <v>200659.872</v>
      </c>
      <c r="J125" s="101">
        <f>VLOOKUP($B125,ПОказатели!$B$3:$D$33,2,0)*(J$117-J$122-J$123-J$121)</f>
        <v>177012.86400000003</v>
      </c>
      <c r="K125" s="101">
        <f>VLOOKUP($B125,ПОказатели!$B$3:$D$33,2,0)*(K$117-K$122-K$123-K$121)</f>
        <v>262655.91333333333</v>
      </c>
      <c r="L125" s="101">
        <f>VLOOKUP($B125,ПОказатели!$B$3:$D$33,2,0)*(L$117-L$122-L$123-L$121)</f>
        <v>241917.15333333338</v>
      </c>
      <c r="M125" s="192">
        <f>VLOOKUP($B125,ПОказатели!$B$3:$D$33,2,0)*(M$117-M$122-M$123-M$121)</f>
        <v>332820.45066666667</v>
      </c>
      <c r="N125" s="191">
        <f>VLOOKUP($B125,ПОказатели!$B$3:$D$33,2,0)*(N$117-N$122-N$123-N$121)</f>
        <v>302857.09066666663</v>
      </c>
      <c r="O125" s="101">
        <f>VLOOKUP($B125,ПОказатели!$B$3:$D$33,2,0)*(O$117-O$122-O$123-O$121)</f>
        <v>181445.95466666663</v>
      </c>
      <c r="P125" s="101">
        <f>VLOOKUP($B125,ПОказатели!$B$3:$D$33,2,0)*(P$117-P$122-P$123-P$121)</f>
        <v>371407.19466666662</v>
      </c>
      <c r="Q125" s="101">
        <f>VLOOKUP($B125,ПОказатели!$B$3:$D$33,2,0)*(Q$117-Q$122-Q$123-Q$121)</f>
        <v>155164.72533333328</v>
      </c>
      <c r="R125" s="101">
        <f>VLOOKUP($B125,ПОказатели!$B$3:$D$33,2,0)*(R$117-R$122-R$123-R$121)</f>
        <v>443125.96533333324</v>
      </c>
      <c r="S125" s="101">
        <f>VLOOKUP($B125,ПОказатели!$B$3:$D$33,2,0)*(S$117-S$122-S$123-S$121)</f>
        <v>261332.30200000005</v>
      </c>
      <c r="T125" s="101">
        <f>VLOOKUP($B125,ПОказатели!$B$3:$D$33,2,0)*(T$117-T$122-T$123-T$121)</f>
        <v>627016.67000000004</v>
      </c>
      <c r="U125" s="101">
        <f>VLOOKUP($B125,ПОказатели!$B$3:$D$33,2,0)*(U$117-U$122-U$123-U$121)</f>
        <v>397601.16666666657</v>
      </c>
      <c r="V125" s="101">
        <f>VLOOKUP($B125,ПОказатели!$B$3:$D$33,2,0)*(V$117-V$122-V$123-V$121)</f>
        <v>714677.71666666656</v>
      </c>
      <c r="W125" s="101">
        <f>VLOOKUP($B125,ПОказатели!$B$3:$D$33,2,0)*(W$117-W$122-W$123-W$121)</f>
        <v>482322.21333333344</v>
      </c>
      <c r="X125" s="101">
        <f>VLOOKUP($B125,ПОказатели!$B$3:$D$33,2,0)*(X$117-X$122-X$123-X$121)</f>
        <v>799398.76333333342</v>
      </c>
      <c r="Y125" s="192">
        <f>VLOOKUP($B125,ПОказатели!$B$3:$D$33,2,0)*(Y$117-Y$122-Y$123-Y$121)</f>
        <v>569983.25999999989</v>
      </c>
      <c r="Z125" s="191">
        <f>VLOOKUP($B125,ПОказатели!$B$3:$D$33,2,0)*(Z$117-Z$122-Z$123-Z$121)</f>
        <v>865748.30999999982</v>
      </c>
      <c r="AA125" s="101">
        <f>VLOOKUP($B125,ПОказатели!$B$3:$D$33,2,0)*(AA$117-AA$122-AA$123-AA$121)</f>
        <v>801833.51500000001</v>
      </c>
      <c r="AB125" s="101">
        <f>VLOOKUP($B125,ПОказатели!$B$3:$D$33,2,0)*(AB$117-AB$122-AB$123-AB$121)</f>
        <v>947410.06500000006</v>
      </c>
      <c r="AC125" s="101">
        <f>VLOOKUP($B125,ПОказатели!$B$3:$D$33,2,0)*(AC$117-AC$122-AC$123-AC$121)</f>
        <v>886435.2699999999</v>
      </c>
      <c r="AD125" s="101">
        <f>VLOOKUP($B125,ПОказатели!$B$3:$D$33,2,0)*(AD$117-AD$122-AD$123-AD$121)</f>
        <v>1032011.82</v>
      </c>
      <c r="AE125" s="101">
        <f>VLOOKUP($B125,ПОказатели!$B$3:$D$33,2,0)*(AE$117-AE$122-AE$123-AE$121)</f>
        <v>968097.02500000014</v>
      </c>
      <c r="AF125" s="101">
        <f>VLOOKUP($B125,ПОказатели!$B$3:$D$33,2,0)*(AF$117-AF$122-AF$123-AF$121)</f>
        <v>1089221.7</v>
      </c>
      <c r="AG125" s="101">
        <f>VLOOKUP($B125,ПОказатели!$B$3:$D$33,2,0)*(AG$117-AG$122-AG$123-AG$121)</f>
        <v>1026616.7799999998</v>
      </c>
      <c r="AH125" s="101">
        <f>VLOOKUP($B125,ПОказатели!$B$3:$D$33,2,0)*(AH$117-AH$122-AH$123-AH$121)</f>
        <v>1172193.3299999998</v>
      </c>
      <c r="AI125" s="101">
        <f>VLOOKUP($B125,ПОказатели!$B$3:$D$33,2,0)*(AI$117-AI$122-AI$123-AI$121)</f>
        <v>1106648.4099999999</v>
      </c>
      <c r="AJ125" s="101">
        <f>VLOOKUP($B125,ПОказатели!$B$3:$D$33,2,0)*(AJ$117-AJ$122-AJ$123-AJ$121)</f>
        <v>1252224.96</v>
      </c>
      <c r="AK125" s="192">
        <f>VLOOKUP($B125,ПОказатели!$B$3:$D$33,2,0)*(AK$117-AK$122-AK$123-AK$121)</f>
        <v>1189620.04</v>
      </c>
      <c r="AL125" s="191">
        <f>VLOOKUP($B125,ПОказатели!$B$3:$D$33,2,0)*(AL$117-AL$122-AL$123-AL$121)</f>
        <v>1304104.3400000001</v>
      </c>
      <c r="AM125" s="101">
        <f>VLOOKUP($B125,ПОказатели!$B$3:$D$33,2,0)*(AM$117-AM$122-AM$123-AM$121)</f>
        <v>1322280.8899999999</v>
      </c>
      <c r="AN125" s="101">
        <f>VLOOKUP($B125,ПОказатели!$B$3:$D$33,2,0)*(AN$117-AN$122-AN$123-AN$121)</f>
        <v>1336822.1300000001</v>
      </c>
      <c r="AO125" s="101">
        <f>VLOOKUP($B125,ПОказатели!$B$3:$D$33,2,0)*(AO$117-AO$122-AO$123-AO$121)</f>
        <v>1351363.37</v>
      </c>
      <c r="AP125" s="101">
        <f>VLOOKUP($B125,ПОказатели!$B$3:$D$33,2,0)*(AP$117-AP$122-AP$123-AP$121)</f>
        <v>1362269.3</v>
      </c>
      <c r="AQ125" s="101">
        <f>VLOOKUP($B125,ПОказатели!$B$3:$D$33,2,0)*(AQ$117-AQ$122-AQ$123-AQ$121)</f>
        <v>1373175.23</v>
      </c>
      <c r="AR125" s="101">
        <f>VLOOKUP($B125,ПОказатели!$B$3:$D$33,2,0)*(AR$117-AR$122-AR$123-AR$121)</f>
        <v>1351103.5999999999</v>
      </c>
      <c r="AS125" s="101">
        <f>VLOOKUP($B125,ПОказатели!$B$3:$D$33,2,0)*(AS$117-AS$122-AS$123-AS$121)</f>
        <v>1358374.2199999997</v>
      </c>
      <c r="AT125" s="101">
        <f>VLOOKUP($B125,ПОказатели!$B$3:$D$33,2,0)*(AT$117-AT$122-AT$123-AT$121)</f>
        <v>1362009.5299999998</v>
      </c>
      <c r="AU125" s="101">
        <f>VLOOKUP($B125,ПОказатели!$B$3:$D$33,2,0)*(AU$117-AU$122-AU$123-AU$121)</f>
        <v>1365644.8399999999</v>
      </c>
      <c r="AV125" s="101">
        <f>VLOOKUP($B125,ПОказатели!$B$3:$D$33,2,0)*(AV$117-AV$122-AV$123-AV$121)</f>
        <v>1365644.8399999999</v>
      </c>
      <c r="AW125" s="192">
        <f>VLOOKUP($B125,ПОказатели!$B$3:$D$33,2,0)*(AW$117-AW$122-AW$123-AW$121)</f>
        <v>1365644.8399999999</v>
      </c>
      <c r="AX125" s="191">
        <f>VLOOKUP($B125,ПОказатели!$B$3:$D$33,2,0)*(AX$117-AX$122-AX$123-AX$121)</f>
        <v>1334552.5900000001</v>
      </c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212"/>
      <c r="BJ125" s="231">
        <f t="shared" si="126"/>
        <v>1695933.2973333334</v>
      </c>
      <c r="BK125" s="231">
        <f>SUM(N125:Y125)</f>
        <v>5306333.0226666657</v>
      </c>
      <c r="BL125" s="231">
        <f>SUM(Z125:AK125)</f>
        <v>12338061.224999998</v>
      </c>
      <c r="BM125" s="231">
        <f>SUM(AL125:AW125)</f>
        <v>16218437.129999997</v>
      </c>
      <c r="BN125" s="233"/>
    </row>
    <row r="126" spans="1:66" ht="15.75" x14ac:dyDescent="0.25">
      <c r="A126" s="131"/>
      <c r="B126" s="93"/>
      <c r="C126" s="171"/>
      <c r="D126" s="79"/>
      <c r="E126" s="79"/>
      <c r="F126" s="79"/>
      <c r="G126" s="79"/>
      <c r="H126" s="79"/>
      <c r="I126" s="79"/>
      <c r="J126" s="79"/>
      <c r="K126" s="79"/>
      <c r="L126" s="79"/>
      <c r="M126" s="172"/>
      <c r="N126" s="171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172"/>
      <c r="Z126" s="171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172"/>
      <c r="AL126" s="171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172"/>
      <c r="AX126" s="171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206"/>
      <c r="BJ126" s="223"/>
      <c r="BK126" s="223"/>
      <c r="BL126" s="223"/>
      <c r="BM126" s="223"/>
    </row>
    <row r="127" spans="1:66" s="83" customFormat="1" ht="15.75" collapsed="1" x14ac:dyDescent="0.25">
      <c r="A127" s="147" t="s">
        <v>112</v>
      </c>
      <c r="B127" s="100" t="s">
        <v>236</v>
      </c>
      <c r="C127" s="191">
        <f>C121</f>
        <v>23869.042857142864</v>
      </c>
      <c r="D127" s="101">
        <f>C127+D121</f>
        <v>31221.885714285727</v>
      </c>
      <c r="E127" s="101">
        <f t="shared" ref="E127:AX127" si="127">D127+E121</f>
        <v>80413.285714285725</v>
      </c>
      <c r="F127" s="101">
        <f t="shared" si="127"/>
        <v>114572.28571428572</v>
      </c>
      <c r="G127" s="101">
        <f t="shared" si="127"/>
        <v>190853.64285714287</v>
      </c>
      <c r="H127" s="101">
        <f t="shared" si="127"/>
        <v>251590.3285714286</v>
      </c>
      <c r="I127" s="101">
        <f t="shared" si="127"/>
        <v>356467.81428571435</v>
      </c>
      <c r="J127" s="101">
        <f t="shared" si="127"/>
        <v>449280.50000000012</v>
      </c>
      <c r="K127" s="101">
        <f t="shared" si="127"/>
        <v>586517.78571428591</v>
      </c>
      <c r="L127" s="101">
        <f t="shared" si="127"/>
        <v>713174.07142857159</v>
      </c>
      <c r="M127" s="192">
        <f t="shared" si="127"/>
        <v>886938.7571428573</v>
      </c>
      <c r="N127" s="191">
        <f>M127+N121</f>
        <v>1045416.0142857145</v>
      </c>
      <c r="O127" s="101">
        <f t="shared" si="127"/>
        <v>1179136.3142857144</v>
      </c>
      <c r="P127" s="101">
        <f t="shared" si="127"/>
        <v>1372275.6142857145</v>
      </c>
      <c r="Q127" s="101">
        <f t="shared" si="127"/>
        <v>1541857.9571428574</v>
      </c>
      <c r="R127" s="101">
        <f t="shared" si="127"/>
        <v>1770859.3000000003</v>
      </c>
      <c r="S127" s="101">
        <f t="shared" si="127"/>
        <v>1900000</v>
      </c>
      <c r="T127" s="101">
        <f t="shared" si="127"/>
        <v>1900000</v>
      </c>
      <c r="U127" s="101">
        <f t="shared" si="127"/>
        <v>1900000</v>
      </c>
      <c r="V127" s="101">
        <f t="shared" si="127"/>
        <v>1900000</v>
      </c>
      <c r="W127" s="101">
        <f t="shared" si="127"/>
        <v>1900000</v>
      </c>
      <c r="X127" s="101">
        <f t="shared" si="127"/>
        <v>1900000</v>
      </c>
      <c r="Y127" s="192">
        <f t="shared" si="127"/>
        <v>1900000</v>
      </c>
      <c r="Z127" s="191">
        <f t="shared" si="127"/>
        <v>1900000</v>
      </c>
      <c r="AA127" s="101">
        <f t="shared" si="127"/>
        <v>1900000</v>
      </c>
      <c r="AB127" s="101">
        <f t="shared" si="127"/>
        <v>1900000</v>
      </c>
      <c r="AC127" s="101">
        <f t="shared" si="127"/>
        <v>1900000</v>
      </c>
      <c r="AD127" s="101">
        <f t="shared" si="127"/>
        <v>1900000</v>
      </c>
      <c r="AE127" s="101">
        <f t="shared" si="127"/>
        <v>1900000</v>
      </c>
      <c r="AF127" s="101">
        <f t="shared" si="127"/>
        <v>1900000</v>
      </c>
      <c r="AG127" s="101">
        <f t="shared" si="127"/>
        <v>1900000</v>
      </c>
      <c r="AH127" s="101">
        <f t="shared" si="127"/>
        <v>1900000</v>
      </c>
      <c r="AI127" s="101">
        <f t="shared" si="127"/>
        <v>1900000</v>
      </c>
      <c r="AJ127" s="101">
        <f t="shared" si="127"/>
        <v>1900000</v>
      </c>
      <c r="AK127" s="192">
        <f t="shared" si="127"/>
        <v>1900000</v>
      </c>
      <c r="AL127" s="191">
        <f t="shared" si="127"/>
        <v>1900000</v>
      </c>
      <c r="AM127" s="101">
        <f t="shared" si="127"/>
        <v>1900000</v>
      </c>
      <c r="AN127" s="101">
        <f t="shared" si="127"/>
        <v>1900000</v>
      </c>
      <c r="AO127" s="101">
        <f t="shared" si="127"/>
        <v>1900000</v>
      </c>
      <c r="AP127" s="101">
        <f t="shared" si="127"/>
        <v>1900000</v>
      </c>
      <c r="AQ127" s="101">
        <f t="shared" si="127"/>
        <v>1900000</v>
      </c>
      <c r="AR127" s="101">
        <f t="shared" si="127"/>
        <v>1900000</v>
      </c>
      <c r="AS127" s="101">
        <f t="shared" si="127"/>
        <v>1900000</v>
      </c>
      <c r="AT127" s="101">
        <f t="shared" si="127"/>
        <v>1900000</v>
      </c>
      <c r="AU127" s="101">
        <f t="shared" si="127"/>
        <v>1900000</v>
      </c>
      <c r="AV127" s="101">
        <f t="shared" si="127"/>
        <v>1900000</v>
      </c>
      <c r="AW127" s="192">
        <f t="shared" si="127"/>
        <v>1900000</v>
      </c>
      <c r="AX127" s="191">
        <f t="shared" si="127"/>
        <v>1900000</v>
      </c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212"/>
      <c r="BJ127" s="231">
        <f t="shared" ref="BJ127" si="128">M127</f>
        <v>886938.7571428573</v>
      </c>
      <c r="BK127" s="231">
        <f>Y127</f>
        <v>1900000</v>
      </c>
      <c r="BL127" s="231">
        <f>AK127</f>
        <v>1900000</v>
      </c>
      <c r="BM127" s="231">
        <f>AW127</f>
        <v>1900000</v>
      </c>
      <c r="BN127" s="233"/>
    </row>
    <row r="128" spans="1:66" s="83" customFormat="1" ht="15.75" collapsed="1" x14ac:dyDescent="0.25">
      <c r="A128" s="147" t="s">
        <v>112</v>
      </c>
      <c r="B128" s="100" t="s">
        <v>237</v>
      </c>
      <c r="C128" s="191">
        <f>C122</f>
        <v>1250</v>
      </c>
      <c r="D128" s="101">
        <f>C128+D122</f>
        <v>2500</v>
      </c>
      <c r="E128" s="101">
        <f>D128+E122</f>
        <v>6666.666666666667</v>
      </c>
      <c r="F128" s="101">
        <f t="shared" ref="F128" si="129">E128+F122</f>
        <v>10833.333333333334</v>
      </c>
      <c r="G128" s="101">
        <f t="shared" ref="G128" si="130">F128+G122</f>
        <v>17916.666666666668</v>
      </c>
      <c r="H128" s="101">
        <f t="shared" ref="H128" si="131">G128+H122</f>
        <v>25000</v>
      </c>
      <c r="I128" s="101">
        <f t="shared" ref="I128" si="132">H128+I122</f>
        <v>35000</v>
      </c>
      <c r="J128" s="101">
        <f t="shared" ref="J128" si="133">I128+J122</f>
        <v>45000</v>
      </c>
      <c r="K128" s="101">
        <f t="shared" ref="K128" si="134">J128+K122</f>
        <v>57916.666666666664</v>
      </c>
      <c r="L128" s="101">
        <f t="shared" ref="L128" si="135">K128+L122</f>
        <v>70833.333333333328</v>
      </c>
      <c r="M128" s="192">
        <f>L128+M122</f>
        <v>86666.666666666657</v>
      </c>
      <c r="N128" s="191">
        <f>M128+N122</f>
        <v>102499.99999999999</v>
      </c>
      <c r="O128" s="101">
        <f t="shared" ref="O128" si="136">N128+O122</f>
        <v>117083.33333333331</v>
      </c>
      <c r="P128" s="101">
        <f t="shared" ref="P128" si="137">O128+P122</f>
        <v>131666.66666666666</v>
      </c>
      <c r="Q128" s="101">
        <f t="shared" ref="Q128" si="138">P128+Q122</f>
        <v>143333.33333333331</v>
      </c>
      <c r="R128" s="101">
        <f t="shared" ref="R128" si="139">Q128+R122</f>
        <v>154999.99999999997</v>
      </c>
      <c r="S128" s="101">
        <f t="shared" ref="S128" si="140">R128+S122</f>
        <v>163749.99999999997</v>
      </c>
      <c r="T128" s="101">
        <f t="shared" ref="T128" si="141">S128+T122</f>
        <v>172499.99999999997</v>
      </c>
      <c r="U128" s="101">
        <f t="shared" ref="U128" si="142">T128+U122</f>
        <v>178333.33333333331</v>
      </c>
      <c r="V128" s="101">
        <f t="shared" ref="V128" si="143">U128+V122</f>
        <v>184166.66666666666</v>
      </c>
      <c r="W128" s="101">
        <f t="shared" ref="W128" si="144">V128+W122</f>
        <v>187083.33333333331</v>
      </c>
      <c r="X128" s="101">
        <f t="shared" ref="X128" si="145">W128+X122</f>
        <v>189999.99999999997</v>
      </c>
      <c r="Y128" s="192">
        <f t="shared" ref="Y128" si="146">X128+Y122</f>
        <v>189999.99999999997</v>
      </c>
      <c r="Z128" s="191">
        <f t="shared" ref="Z128" si="147">Y128+Z122</f>
        <v>189999.99999999997</v>
      </c>
      <c r="AA128" s="101">
        <f t="shared" ref="AA128" si="148">Z128+AA122</f>
        <v>189999.99999999997</v>
      </c>
      <c r="AB128" s="101">
        <f t="shared" ref="AB128" si="149">AA128+AB122</f>
        <v>189999.99999999997</v>
      </c>
      <c r="AC128" s="101">
        <f t="shared" ref="AC128" si="150">AB128+AC122</f>
        <v>189999.99999999997</v>
      </c>
      <c r="AD128" s="101">
        <f t="shared" ref="AD128" si="151">AC128+AD122</f>
        <v>189999.99999999997</v>
      </c>
      <c r="AE128" s="101">
        <f t="shared" ref="AE128" si="152">AD128+AE122</f>
        <v>189999.99999999997</v>
      </c>
      <c r="AF128" s="101">
        <f>AE128+AF122</f>
        <v>189999.99999999997</v>
      </c>
      <c r="AG128" s="101">
        <f t="shared" ref="AG128" si="153">AF128+AG122</f>
        <v>189999.99999999997</v>
      </c>
      <c r="AH128" s="101">
        <f t="shared" ref="AH128" si="154">AG128+AH122</f>
        <v>189999.99999999997</v>
      </c>
      <c r="AI128" s="101">
        <f t="shared" ref="AI128" si="155">AH128+AI122</f>
        <v>189999.99999999997</v>
      </c>
      <c r="AJ128" s="101">
        <f t="shared" ref="AJ128" si="156">AI128+AJ122</f>
        <v>189999.99999999997</v>
      </c>
      <c r="AK128" s="192">
        <f t="shared" ref="AK128" si="157">AJ128+AK122</f>
        <v>189999.99999999997</v>
      </c>
      <c r="AL128" s="191">
        <f t="shared" ref="AL128" si="158">AK128+AL122</f>
        <v>189999.99999999997</v>
      </c>
      <c r="AM128" s="101">
        <f t="shared" ref="AM128" si="159">AL128+AM122</f>
        <v>189999.99999999997</v>
      </c>
      <c r="AN128" s="101">
        <f t="shared" ref="AN128" si="160">AM128+AN122</f>
        <v>189999.99999999997</v>
      </c>
      <c r="AO128" s="101">
        <f t="shared" ref="AO128" si="161">AN128+AO122</f>
        <v>189999.99999999997</v>
      </c>
      <c r="AP128" s="101">
        <f t="shared" ref="AP128" si="162">AO128+AP122</f>
        <v>189999.99999999997</v>
      </c>
      <c r="AQ128" s="101">
        <f t="shared" ref="AQ128" si="163">AP128+AQ122</f>
        <v>189999.99999999997</v>
      </c>
      <c r="AR128" s="101">
        <f t="shared" ref="AR128" si="164">AQ128+AR122</f>
        <v>189999.99999999997</v>
      </c>
      <c r="AS128" s="101">
        <f t="shared" ref="AS128" si="165">AR128+AS122</f>
        <v>189999.99999999997</v>
      </c>
      <c r="AT128" s="101">
        <f t="shared" ref="AT128" si="166">AS128+AT122</f>
        <v>189999.99999999997</v>
      </c>
      <c r="AU128" s="101">
        <f t="shared" ref="AU128" si="167">AT128+AU122</f>
        <v>189999.99999999997</v>
      </c>
      <c r="AV128" s="101">
        <f t="shared" ref="AV128" si="168">AU128+AV122</f>
        <v>189999.99999999997</v>
      </c>
      <c r="AW128" s="192">
        <f t="shared" ref="AW128" si="169">AV128+AW122</f>
        <v>189999.99999999997</v>
      </c>
      <c r="AX128" s="191">
        <f t="shared" ref="AX128" si="170">AW128+AX122</f>
        <v>189999.99999999997</v>
      </c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212"/>
      <c r="BJ128" s="231">
        <f t="shared" ref="BJ128" si="171">M128</f>
        <v>86666.666666666657</v>
      </c>
      <c r="BK128" s="231">
        <f>Y128</f>
        <v>189999.99999999997</v>
      </c>
      <c r="BL128" s="231">
        <f>AK128</f>
        <v>189999.99999999997</v>
      </c>
      <c r="BM128" s="231">
        <f>AW128</f>
        <v>189999.99999999997</v>
      </c>
      <c r="BN128" s="233"/>
    </row>
    <row r="129" spans="1:66" s="83" customFormat="1" ht="15.75" collapsed="1" x14ac:dyDescent="0.25">
      <c r="A129" s="147" t="s">
        <v>112</v>
      </c>
      <c r="B129" s="100" t="s">
        <v>238</v>
      </c>
      <c r="C129" s="191">
        <f>C123</f>
        <v>0</v>
      </c>
      <c r="D129" s="101">
        <f>C129+D123</f>
        <v>0</v>
      </c>
      <c r="E129" s="101">
        <f t="shared" ref="E129:AX129" si="172">D129+E123</f>
        <v>0</v>
      </c>
      <c r="F129" s="101">
        <f t="shared" si="172"/>
        <v>0</v>
      </c>
      <c r="G129" s="101">
        <f t="shared" si="172"/>
        <v>0</v>
      </c>
      <c r="H129" s="101">
        <f t="shared" si="172"/>
        <v>0</v>
      </c>
      <c r="I129" s="101">
        <f t="shared" si="172"/>
        <v>0</v>
      </c>
      <c r="J129" s="101">
        <f t="shared" si="172"/>
        <v>0</v>
      </c>
      <c r="K129" s="101">
        <f t="shared" si="172"/>
        <v>0</v>
      </c>
      <c r="L129" s="101">
        <f t="shared" si="172"/>
        <v>0</v>
      </c>
      <c r="M129" s="192">
        <f>L129+M123</f>
        <v>0</v>
      </c>
      <c r="N129" s="191">
        <f>M129+N123</f>
        <v>0</v>
      </c>
      <c r="O129" s="101">
        <f t="shared" si="172"/>
        <v>150000</v>
      </c>
      <c r="P129" s="101">
        <f t="shared" si="172"/>
        <v>150000</v>
      </c>
      <c r="Q129" s="101">
        <f t="shared" si="172"/>
        <v>500000</v>
      </c>
      <c r="R129" s="101">
        <f t="shared" si="172"/>
        <v>500000</v>
      </c>
      <c r="S129" s="101">
        <f t="shared" si="172"/>
        <v>850000</v>
      </c>
      <c r="T129" s="101">
        <f t="shared" si="172"/>
        <v>850000</v>
      </c>
      <c r="U129" s="101">
        <f t="shared" si="172"/>
        <v>1200000</v>
      </c>
      <c r="V129" s="101">
        <f t="shared" si="172"/>
        <v>1200000</v>
      </c>
      <c r="W129" s="101">
        <f t="shared" si="172"/>
        <v>1550000</v>
      </c>
      <c r="X129" s="101">
        <f t="shared" si="172"/>
        <v>1550000</v>
      </c>
      <c r="Y129" s="192">
        <f t="shared" si="172"/>
        <v>1900000</v>
      </c>
      <c r="Z129" s="191">
        <f t="shared" si="172"/>
        <v>1900000</v>
      </c>
      <c r="AA129" s="101">
        <f t="shared" si="172"/>
        <v>1900000</v>
      </c>
      <c r="AB129" s="101">
        <f t="shared" si="172"/>
        <v>1900000</v>
      </c>
      <c r="AC129" s="101">
        <f t="shared" si="172"/>
        <v>1900000</v>
      </c>
      <c r="AD129" s="101">
        <f t="shared" si="172"/>
        <v>1900000</v>
      </c>
      <c r="AE129" s="101">
        <f t="shared" si="172"/>
        <v>1900000</v>
      </c>
      <c r="AF129" s="101">
        <f t="shared" si="172"/>
        <v>1900000</v>
      </c>
      <c r="AG129" s="101">
        <f t="shared" si="172"/>
        <v>1900000</v>
      </c>
      <c r="AH129" s="101">
        <f t="shared" si="172"/>
        <v>1900000</v>
      </c>
      <c r="AI129" s="101">
        <f t="shared" si="172"/>
        <v>1900000</v>
      </c>
      <c r="AJ129" s="101">
        <f t="shared" si="172"/>
        <v>1900000</v>
      </c>
      <c r="AK129" s="192">
        <f t="shared" si="172"/>
        <v>1900000</v>
      </c>
      <c r="AL129" s="191">
        <f t="shared" si="172"/>
        <v>1900000</v>
      </c>
      <c r="AM129" s="101">
        <f t="shared" si="172"/>
        <v>1900000</v>
      </c>
      <c r="AN129" s="101">
        <f t="shared" si="172"/>
        <v>1900000</v>
      </c>
      <c r="AO129" s="101">
        <f t="shared" si="172"/>
        <v>1900000</v>
      </c>
      <c r="AP129" s="101">
        <f t="shared" si="172"/>
        <v>1900000</v>
      </c>
      <c r="AQ129" s="101">
        <f t="shared" si="172"/>
        <v>1900000</v>
      </c>
      <c r="AR129" s="101">
        <f t="shared" si="172"/>
        <v>1900000</v>
      </c>
      <c r="AS129" s="101">
        <f t="shared" si="172"/>
        <v>1900000</v>
      </c>
      <c r="AT129" s="101">
        <f t="shared" si="172"/>
        <v>1900000</v>
      </c>
      <c r="AU129" s="101">
        <f t="shared" si="172"/>
        <v>1900000</v>
      </c>
      <c r="AV129" s="101">
        <f t="shared" si="172"/>
        <v>1900000</v>
      </c>
      <c r="AW129" s="192">
        <f t="shared" si="172"/>
        <v>1900000</v>
      </c>
      <c r="AX129" s="191">
        <f t="shared" si="172"/>
        <v>1900000</v>
      </c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212"/>
      <c r="BJ129" s="231">
        <f t="shared" ref="BJ129:BJ131" si="173">M129</f>
        <v>0</v>
      </c>
      <c r="BK129" s="231">
        <f>Y129</f>
        <v>1900000</v>
      </c>
      <c r="BL129" s="231">
        <f>AK129</f>
        <v>1900000</v>
      </c>
      <c r="BM129" s="231">
        <f>AW129</f>
        <v>1900000</v>
      </c>
      <c r="BN129" s="233"/>
    </row>
    <row r="130" spans="1:66" s="83" customFormat="1" ht="15.75" collapsed="1" x14ac:dyDescent="0.25">
      <c r="A130" s="147" t="s">
        <v>112</v>
      </c>
      <c r="B130" s="100" t="s">
        <v>142</v>
      </c>
      <c r="C130" s="191">
        <f>C124</f>
        <v>48055.34742857144</v>
      </c>
      <c r="D130" s="101">
        <f>C130+D124</f>
        <v>62417.646857142885</v>
      </c>
      <c r="E130" s="101">
        <f t="shared" ref="E130:AX130" si="174">D130+E124</f>
        <v>160643.10285714289</v>
      </c>
      <c r="F130" s="101">
        <f t="shared" si="174"/>
        <v>228202.46285714291</v>
      </c>
      <c r="G130" s="101">
        <f t="shared" si="174"/>
        <v>380203.93142857146</v>
      </c>
      <c r="H130" s="101">
        <f t="shared" si="174"/>
        <v>500494.27028571436</v>
      </c>
      <c r="I130" s="101">
        <f t="shared" si="174"/>
        <v>709344.34114285721</v>
      </c>
      <c r="J130" s="101">
        <f t="shared" si="174"/>
        <v>893582.22000000009</v>
      </c>
      <c r="K130" s="101">
        <f t="shared" si="174"/>
        <v>1166958.7828571429</v>
      </c>
      <c r="L130" s="101">
        <f t="shared" si="174"/>
        <v>1418750.1057142857</v>
      </c>
      <c r="M130" s="192">
        <f t="shared" si="174"/>
        <v>1765155.0645714286</v>
      </c>
      <c r="N130" s="191">
        <f>M130+N124</f>
        <v>2080373.6691428572</v>
      </c>
      <c r="O130" s="101">
        <f t="shared" si="174"/>
        <v>2269225.5811428572</v>
      </c>
      <c r="P130" s="101">
        <f t="shared" si="174"/>
        <v>2655792.253142857</v>
      </c>
      <c r="Q130" s="101">
        <f t="shared" si="174"/>
        <v>2817290.2325714282</v>
      </c>
      <c r="R130" s="101">
        <f t="shared" si="174"/>
        <v>3278502.9719999996</v>
      </c>
      <c r="S130" s="101">
        <f t="shared" si="174"/>
        <v>3550501.8985714284</v>
      </c>
      <c r="T130" s="101">
        <f t="shared" si="174"/>
        <v>4203111.0857142853</v>
      </c>
      <c r="U130" s="101">
        <f t="shared" si="174"/>
        <v>4616940.8714285707</v>
      </c>
      <c r="V130" s="101">
        <f t="shared" si="174"/>
        <v>5360789.1071428563</v>
      </c>
      <c r="W130" s="101">
        <f t="shared" si="174"/>
        <v>5862797.941428571</v>
      </c>
      <c r="X130" s="101">
        <f t="shared" si="174"/>
        <v>6694825.2257142849</v>
      </c>
      <c r="Y130" s="192">
        <f t="shared" si="174"/>
        <v>7288073.1085714279</v>
      </c>
      <c r="Z130" s="191">
        <f t="shared" si="174"/>
        <v>8189158.0842857137</v>
      </c>
      <c r="AA130" s="101">
        <f t="shared" si="174"/>
        <v>9023719.4978571422</v>
      </c>
      <c r="AB130" s="101">
        <f t="shared" si="174"/>
        <v>10009799.36142857</v>
      </c>
      <c r="AC130" s="101">
        <f t="shared" si="174"/>
        <v>10932415.662857141</v>
      </c>
      <c r="AD130" s="101">
        <f t="shared" si="174"/>
        <v>12006550.414285712</v>
      </c>
      <c r="AE130" s="101">
        <f t="shared" si="174"/>
        <v>13014161.603571426</v>
      </c>
      <c r="AF130" s="101">
        <f t="shared" si="174"/>
        <v>14147841.332142854</v>
      </c>
      <c r="AG130" s="101">
        <f t="shared" si="174"/>
        <v>15216360.83785714</v>
      </c>
      <c r="AH130" s="101">
        <f t="shared" si="174"/>
        <v>16436398.793571426</v>
      </c>
      <c r="AI130" s="101">
        <f t="shared" si="174"/>
        <v>17588216.526428569</v>
      </c>
      <c r="AJ130" s="101">
        <f t="shared" si="174"/>
        <v>18891552.709285714</v>
      </c>
      <c r="AK130" s="192">
        <f t="shared" si="174"/>
        <v>20129728.669285715</v>
      </c>
      <c r="AL130" s="191">
        <f t="shared" si="174"/>
        <v>21487061.757857144</v>
      </c>
      <c r="AM130" s="101">
        <f t="shared" si="174"/>
        <v>22863313.296428572</v>
      </c>
      <c r="AN130" s="101">
        <f t="shared" si="174"/>
        <v>24254699.595000003</v>
      </c>
      <c r="AO130" s="101">
        <f t="shared" si="174"/>
        <v>25661220.653571431</v>
      </c>
      <c r="AP130" s="101">
        <f t="shared" si="174"/>
        <v>27079092.782142859</v>
      </c>
      <c r="AQ130" s="101">
        <f t="shared" si="174"/>
        <v>28508315.980714288</v>
      </c>
      <c r="AR130" s="101">
        <f t="shared" si="174"/>
        <v>29914566.666428573</v>
      </c>
      <c r="AS130" s="101">
        <f t="shared" si="174"/>
        <v>31328384.732142858</v>
      </c>
      <c r="AT130" s="101">
        <f t="shared" si="174"/>
        <v>32745986.487857144</v>
      </c>
      <c r="AU130" s="101">
        <f t="shared" si="174"/>
        <v>34167371.933571428</v>
      </c>
      <c r="AV130" s="101">
        <f t="shared" si="174"/>
        <v>35588757.379285716</v>
      </c>
      <c r="AW130" s="192">
        <f t="shared" si="174"/>
        <v>37010142.825000003</v>
      </c>
      <c r="AX130" s="191">
        <f t="shared" si="174"/>
        <v>38399166.949285716</v>
      </c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212"/>
      <c r="BJ130" s="231">
        <f t="shared" si="173"/>
        <v>1765155.0645714286</v>
      </c>
      <c r="BK130" s="231">
        <f>Y130</f>
        <v>7288073.1085714279</v>
      </c>
      <c r="BL130" s="231">
        <f>AK130</f>
        <v>20129728.669285715</v>
      </c>
      <c r="BM130" s="231">
        <f>AW130</f>
        <v>37010142.825000003</v>
      </c>
      <c r="BN130" s="233"/>
    </row>
    <row r="131" spans="1:66" s="83" customFormat="1" ht="16.5" collapsed="1" thickBot="1" x14ac:dyDescent="0.3">
      <c r="A131" s="148" t="s">
        <v>112</v>
      </c>
      <c r="B131" s="149" t="s">
        <v>143</v>
      </c>
      <c r="C131" s="193">
        <f>C125</f>
        <v>46170.824000000015</v>
      </c>
      <c r="D131" s="150">
        <f>C131+D125</f>
        <v>59969.89600000003</v>
      </c>
      <c r="E131" s="150">
        <f t="shared" ref="E131:AX131" si="175">D131+E125</f>
        <v>154343.37333333338</v>
      </c>
      <c r="F131" s="150">
        <f t="shared" si="175"/>
        <v>219253.34666666671</v>
      </c>
      <c r="G131" s="150">
        <f t="shared" si="175"/>
        <v>365293.97333333339</v>
      </c>
      <c r="H131" s="150">
        <f t="shared" si="175"/>
        <v>480867.04400000011</v>
      </c>
      <c r="I131" s="150">
        <f t="shared" si="175"/>
        <v>681526.91600000008</v>
      </c>
      <c r="J131" s="150">
        <f t="shared" si="175"/>
        <v>858539.78000000014</v>
      </c>
      <c r="K131" s="150">
        <f t="shared" si="175"/>
        <v>1121195.6933333334</v>
      </c>
      <c r="L131" s="150">
        <f t="shared" si="175"/>
        <v>1363112.8466666667</v>
      </c>
      <c r="M131" s="194">
        <f t="shared" si="175"/>
        <v>1695933.2973333334</v>
      </c>
      <c r="N131" s="193">
        <f>M131+N125</f>
        <v>1998790.388</v>
      </c>
      <c r="O131" s="150">
        <f t="shared" si="175"/>
        <v>2180236.3426666665</v>
      </c>
      <c r="P131" s="150">
        <f t="shared" si="175"/>
        <v>2551643.5373333329</v>
      </c>
      <c r="Q131" s="150">
        <f t="shared" si="175"/>
        <v>2706808.2626666664</v>
      </c>
      <c r="R131" s="150">
        <f t="shared" si="175"/>
        <v>3149934.2279999997</v>
      </c>
      <c r="S131" s="150">
        <f t="shared" si="175"/>
        <v>3411266.53</v>
      </c>
      <c r="T131" s="150">
        <f t="shared" si="175"/>
        <v>4038283.1999999997</v>
      </c>
      <c r="U131" s="150">
        <f t="shared" si="175"/>
        <v>4435884.3666666662</v>
      </c>
      <c r="V131" s="150">
        <f t="shared" si="175"/>
        <v>5150562.083333333</v>
      </c>
      <c r="W131" s="150">
        <f t="shared" si="175"/>
        <v>5632884.2966666669</v>
      </c>
      <c r="X131" s="150">
        <f t="shared" si="175"/>
        <v>6432283.0600000005</v>
      </c>
      <c r="Y131" s="194">
        <f t="shared" si="175"/>
        <v>7002266.3200000003</v>
      </c>
      <c r="Z131" s="193">
        <f t="shared" si="175"/>
        <v>7868014.6299999999</v>
      </c>
      <c r="AA131" s="150">
        <f t="shared" si="175"/>
        <v>8669848.1449999996</v>
      </c>
      <c r="AB131" s="150">
        <f t="shared" si="175"/>
        <v>9617258.209999999</v>
      </c>
      <c r="AC131" s="150">
        <f t="shared" si="175"/>
        <v>10503693.479999999</v>
      </c>
      <c r="AD131" s="150">
        <f t="shared" si="175"/>
        <v>11535705.299999999</v>
      </c>
      <c r="AE131" s="150">
        <f t="shared" si="175"/>
        <v>12503802.324999999</v>
      </c>
      <c r="AF131" s="150">
        <f t="shared" si="175"/>
        <v>13593024.024999999</v>
      </c>
      <c r="AG131" s="150">
        <f t="shared" si="175"/>
        <v>14619640.804999998</v>
      </c>
      <c r="AH131" s="150">
        <f t="shared" si="175"/>
        <v>15791834.134999998</v>
      </c>
      <c r="AI131" s="150">
        <f t="shared" si="175"/>
        <v>16898482.544999998</v>
      </c>
      <c r="AJ131" s="150">
        <f t="shared" si="175"/>
        <v>18150707.504999999</v>
      </c>
      <c r="AK131" s="194">
        <f t="shared" si="175"/>
        <v>19340327.544999998</v>
      </c>
      <c r="AL131" s="193">
        <f t="shared" si="175"/>
        <v>20644431.884999998</v>
      </c>
      <c r="AM131" s="150">
        <f t="shared" si="175"/>
        <v>21966712.774999999</v>
      </c>
      <c r="AN131" s="150">
        <f t="shared" si="175"/>
        <v>23303534.904999997</v>
      </c>
      <c r="AO131" s="150">
        <f t="shared" si="175"/>
        <v>24654898.274999999</v>
      </c>
      <c r="AP131" s="150">
        <f t="shared" si="175"/>
        <v>26017167.574999999</v>
      </c>
      <c r="AQ131" s="150">
        <f t="shared" si="175"/>
        <v>27390342.805</v>
      </c>
      <c r="AR131" s="150">
        <f t="shared" si="175"/>
        <v>28741446.405000001</v>
      </c>
      <c r="AS131" s="150">
        <f t="shared" si="175"/>
        <v>30099820.625</v>
      </c>
      <c r="AT131" s="150">
        <f t="shared" si="175"/>
        <v>31461830.155000001</v>
      </c>
      <c r="AU131" s="150">
        <f t="shared" si="175"/>
        <v>32827474.995000001</v>
      </c>
      <c r="AV131" s="150">
        <f t="shared" si="175"/>
        <v>34193119.835000001</v>
      </c>
      <c r="AW131" s="194">
        <f t="shared" si="175"/>
        <v>35558764.674999997</v>
      </c>
      <c r="AX131" s="193">
        <f t="shared" si="175"/>
        <v>36893317.265000001</v>
      </c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213"/>
      <c r="BJ131" s="232">
        <f t="shared" si="173"/>
        <v>1695933.2973333334</v>
      </c>
      <c r="BK131" s="232">
        <f>Y131</f>
        <v>7002266.3200000003</v>
      </c>
      <c r="BL131" s="232">
        <f>AK131</f>
        <v>19340327.544999998</v>
      </c>
      <c r="BM131" s="232">
        <f>AW131</f>
        <v>35558764.674999997</v>
      </c>
      <c r="BN131" s="233"/>
    </row>
    <row r="132" spans="1:66" ht="15.75" collapsed="1" x14ac:dyDescent="0.25">
      <c r="A132" s="72"/>
      <c r="B132" s="93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223"/>
      <c r="BK132" s="223"/>
      <c r="BL132" s="223"/>
      <c r="BM132" s="223"/>
    </row>
    <row r="133" spans="1:66" ht="21" collapsed="1" x14ac:dyDescent="0.25">
      <c r="A133" s="72"/>
      <c r="B133" s="247" t="s">
        <v>188</v>
      </c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223"/>
      <c r="BK133" s="223"/>
      <c r="BL133" s="223"/>
      <c r="BM133" s="223"/>
    </row>
    <row r="134" spans="1:66" ht="21" x14ac:dyDescent="0.35">
      <c r="A134" s="72"/>
      <c r="B134" s="246" t="s">
        <v>191</v>
      </c>
      <c r="C134" s="99">
        <f t="shared" ref="C134:AX134" si="176">C4</f>
        <v>100000</v>
      </c>
      <c r="D134" s="99">
        <f t="shared" si="176"/>
        <v>0</v>
      </c>
      <c r="E134" s="99">
        <f t="shared" si="176"/>
        <v>0</v>
      </c>
      <c r="F134" s="99">
        <f t="shared" si="176"/>
        <v>0</v>
      </c>
      <c r="G134" s="99">
        <f t="shared" si="176"/>
        <v>0</v>
      </c>
      <c r="H134" s="99">
        <f t="shared" si="176"/>
        <v>0</v>
      </c>
      <c r="I134" s="99">
        <f t="shared" si="176"/>
        <v>0</v>
      </c>
      <c r="J134" s="99">
        <f t="shared" si="176"/>
        <v>0</v>
      </c>
      <c r="K134" s="99">
        <f t="shared" si="176"/>
        <v>0</v>
      </c>
      <c r="L134" s="99">
        <f t="shared" si="176"/>
        <v>0</v>
      </c>
      <c r="M134" s="99">
        <f t="shared" si="176"/>
        <v>0</v>
      </c>
      <c r="N134" s="99">
        <f t="shared" si="176"/>
        <v>0</v>
      </c>
      <c r="O134" s="99">
        <f t="shared" si="176"/>
        <v>0</v>
      </c>
      <c r="P134" s="99">
        <f t="shared" si="176"/>
        <v>0</v>
      </c>
      <c r="Q134" s="99">
        <f t="shared" si="176"/>
        <v>0</v>
      </c>
      <c r="R134" s="99">
        <f t="shared" si="176"/>
        <v>0</v>
      </c>
      <c r="S134" s="99">
        <f t="shared" si="176"/>
        <v>0</v>
      </c>
      <c r="T134" s="99">
        <f t="shared" si="176"/>
        <v>0</v>
      </c>
      <c r="U134" s="99">
        <f t="shared" si="176"/>
        <v>0</v>
      </c>
      <c r="V134" s="99">
        <f t="shared" si="176"/>
        <v>0</v>
      </c>
      <c r="W134" s="99">
        <f t="shared" si="176"/>
        <v>0</v>
      </c>
      <c r="X134" s="99">
        <f t="shared" si="176"/>
        <v>0</v>
      </c>
      <c r="Y134" s="99">
        <f t="shared" si="176"/>
        <v>0</v>
      </c>
      <c r="Z134" s="99">
        <f t="shared" si="176"/>
        <v>0</v>
      </c>
      <c r="AA134" s="99">
        <f t="shared" si="176"/>
        <v>0</v>
      </c>
      <c r="AB134" s="99">
        <f t="shared" si="176"/>
        <v>0</v>
      </c>
      <c r="AC134" s="99">
        <f t="shared" si="176"/>
        <v>0</v>
      </c>
      <c r="AD134" s="99">
        <f t="shared" si="176"/>
        <v>0</v>
      </c>
      <c r="AE134" s="99">
        <f t="shared" si="176"/>
        <v>0</v>
      </c>
      <c r="AF134" s="99">
        <f t="shared" si="176"/>
        <v>0</v>
      </c>
      <c r="AG134" s="99">
        <f t="shared" si="176"/>
        <v>0</v>
      </c>
      <c r="AH134" s="99">
        <f t="shared" si="176"/>
        <v>0</v>
      </c>
      <c r="AI134" s="99">
        <f t="shared" si="176"/>
        <v>0</v>
      </c>
      <c r="AJ134" s="99">
        <f t="shared" si="176"/>
        <v>0</v>
      </c>
      <c r="AK134" s="99">
        <f t="shared" si="176"/>
        <v>0</v>
      </c>
      <c r="AL134" s="99">
        <f t="shared" si="176"/>
        <v>0</v>
      </c>
      <c r="AM134" s="99">
        <f t="shared" si="176"/>
        <v>0</v>
      </c>
      <c r="AN134" s="99">
        <f t="shared" si="176"/>
        <v>0</v>
      </c>
      <c r="AO134" s="99">
        <f t="shared" si="176"/>
        <v>0</v>
      </c>
      <c r="AP134" s="99">
        <f t="shared" si="176"/>
        <v>0</v>
      </c>
      <c r="AQ134" s="99">
        <f t="shared" si="176"/>
        <v>0</v>
      </c>
      <c r="AR134" s="99">
        <f t="shared" si="176"/>
        <v>0</v>
      </c>
      <c r="AS134" s="99">
        <f t="shared" si="176"/>
        <v>0</v>
      </c>
      <c r="AT134" s="99">
        <f t="shared" si="176"/>
        <v>0</v>
      </c>
      <c r="AU134" s="99">
        <f t="shared" si="176"/>
        <v>0</v>
      </c>
      <c r="AV134" s="99">
        <f t="shared" si="176"/>
        <v>0</v>
      </c>
      <c r="AW134" s="99">
        <f t="shared" si="176"/>
        <v>0</v>
      </c>
      <c r="AX134" s="99">
        <f t="shared" si="176"/>
        <v>0</v>
      </c>
      <c r="BJ134" s="214">
        <f t="shared" ref="BJ134:BJ140" si="177">SUM(C134:M134)</f>
        <v>100000</v>
      </c>
      <c r="BK134" s="214">
        <f t="shared" ref="BK134:BK140" si="178">SUM(N134:Y134)</f>
        <v>0</v>
      </c>
      <c r="BL134" s="214">
        <f t="shared" ref="BL134:BL140" si="179">SUM(Z134:AK134)</f>
        <v>0</v>
      </c>
      <c r="BM134" s="214">
        <f t="shared" ref="BM134:BM140" si="180">SUM(AL134:AW134)</f>
        <v>0</v>
      </c>
    </row>
    <row r="135" spans="1:66" ht="21" x14ac:dyDescent="0.35">
      <c r="A135" s="72"/>
      <c r="B135" s="246" t="s">
        <v>131</v>
      </c>
      <c r="C135" s="99">
        <f t="shared" ref="C135:AX135" si="181">C6</f>
        <v>150000</v>
      </c>
      <c r="D135" s="99">
        <f t="shared" si="181"/>
        <v>0</v>
      </c>
      <c r="E135" s="99">
        <f t="shared" si="181"/>
        <v>350000</v>
      </c>
      <c r="F135" s="99">
        <f t="shared" si="181"/>
        <v>0</v>
      </c>
      <c r="G135" s="99">
        <f t="shared" si="181"/>
        <v>350000</v>
      </c>
      <c r="H135" s="99">
        <f t="shared" si="181"/>
        <v>0</v>
      </c>
      <c r="I135" s="99">
        <f t="shared" si="181"/>
        <v>350000</v>
      </c>
      <c r="J135" s="99">
        <f t="shared" si="181"/>
        <v>0</v>
      </c>
      <c r="K135" s="99">
        <f t="shared" si="181"/>
        <v>350000</v>
      </c>
      <c r="L135" s="99">
        <f t="shared" si="181"/>
        <v>0</v>
      </c>
      <c r="M135" s="99">
        <f t="shared" si="181"/>
        <v>350000</v>
      </c>
      <c r="N135" s="99">
        <f t="shared" si="181"/>
        <v>0</v>
      </c>
      <c r="O135" s="99">
        <f t="shared" si="181"/>
        <v>0</v>
      </c>
      <c r="P135" s="99">
        <f t="shared" si="181"/>
        <v>0</v>
      </c>
      <c r="Q135" s="99">
        <f t="shared" si="181"/>
        <v>0</v>
      </c>
      <c r="R135" s="99">
        <f t="shared" si="181"/>
        <v>0</v>
      </c>
      <c r="S135" s="99">
        <f t="shared" si="181"/>
        <v>0</v>
      </c>
      <c r="T135" s="99">
        <f t="shared" si="181"/>
        <v>0</v>
      </c>
      <c r="U135" s="99">
        <f t="shared" si="181"/>
        <v>0</v>
      </c>
      <c r="V135" s="99">
        <f t="shared" si="181"/>
        <v>0</v>
      </c>
      <c r="W135" s="99">
        <f t="shared" si="181"/>
        <v>0</v>
      </c>
      <c r="X135" s="99">
        <f t="shared" si="181"/>
        <v>0</v>
      </c>
      <c r="Y135" s="99">
        <f t="shared" si="181"/>
        <v>0</v>
      </c>
      <c r="Z135" s="99">
        <f t="shared" si="181"/>
        <v>0</v>
      </c>
      <c r="AA135" s="99">
        <f t="shared" si="181"/>
        <v>0</v>
      </c>
      <c r="AB135" s="99">
        <f t="shared" si="181"/>
        <v>0</v>
      </c>
      <c r="AC135" s="99">
        <f t="shared" si="181"/>
        <v>0</v>
      </c>
      <c r="AD135" s="99">
        <f t="shared" si="181"/>
        <v>0</v>
      </c>
      <c r="AE135" s="99">
        <f t="shared" si="181"/>
        <v>0</v>
      </c>
      <c r="AF135" s="99">
        <f t="shared" si="181"/>
        <v>0</v>
      </c>
      <c r="AG135" s="99">
        <f t="shared" si="181"/>
        <v>0</v>
      </c>
      <c r="AH135" s="99">
        <f t="shared" si="181"/>
        <v>0</v>
      </c>
      <c r="AI135" s="99">
        <f t="shared" si="181"/>
        <v>0</v>
      </c>
      <c r="AJ135" s="99">
        <f t="shared" si="181"/>
        <v>0</v>
      </c>
      <c r="AK135" s="99">
        <f t="shared" si="181"/>
        <v>0</v>
      </c>
      <c r="AL135" s="99">
        <f t="shared" si="181"/>
        <v>0</v>
      </c>
      <c r="AM135" s="99">
        <f t="shared" si="181"/>
        <v>0</v>
      </c>
      <c r="AN135" s="99">
        <f t="shared" si="181"/>
        <v>0</v>
      </c>
      <c r="AO135" s="99">
        <f t="shared" si="181"/>
        <v>0</v>
      </c>
      <c r="AP135" s="99">
        <f t="shared" si="181"/>
        <v>0</v>
      </c>
      <c r="AQ135" s="99">
        <f t="shared" si="181"/>
        <v>0</v>
      </c>
      <c r="AR135" s="99">
        <f t="shared" si="181"/>
        <v>0</v>
      </c>
      <c r="AS135" s="99">
        <f t="shared" si="181"/>
        <v>0</v>
      </c>
      <c r="AT135" s="99">
        <f t="shared" si="181"/>
        <v>0</v>
      </c>
      <c r="AU135" s="99">
        <f t="shared" si="181"/>
        <v>0</v>
      </c>
      <c r="AV135" s="99">
        <f t="shared" si="181"/>
        <v>0</v>
      </c>
      <c r="AW135" s="99">
        <f t="shared" si="181"/>
        <v>0</v>
      </c>
      <c r="AX135" s="99">
        <f t="shared" si="181"/>
        <v>0</v>
      </c>
      <c r="BJ135" s="214">
        <f t="shared" si="177"/>
        <v>1900000</v>
      </c>
      <c r="BK135" s="214">
        <f t="shared" si="178"/>
        <v>0</v>
      </c>
      <c r="BL135" s="214">
        <f t="shared" si="179"/>
        <v>0</v>
      </c>
      <c r="BM135" s="214">
        <f t="shared" si="180"/>
        <v>0</v>
      </c>
    </row>
    <row r="136" spans="1:66" s="74" customFormat="1" ht="21" x14ac:dyDescent="0.35">
      <c r="A136" s="250" t="s">
        <v>194</v>
      </c>
      <c r="B136" s="275" t="s">
        <v>192</v>
      </c>
      <c r="C136" s="276">
        <f t="shared" ref="C136:AX136" si="182">C134+C135</f>
        <v>250000</v>
      </c>
      <c r="D136" s="276">
        <f t="shared" si="182"/>
        <v>0</v>
      </c>
      <c r="E136" s="276">
        <f t="shared" si="182"/>
        <v>350000</v>
      </c>
      <c r="F136" s="276">
        <f t="shared" si="182"/>
        <v>0</v>
      </c>
      <c r="G136" s="276">
        <f t="shared" si="182"/>
        <v>350000</v>
      </c>
      <c r="H136" s="276">
        <f t="shared" si="182"/>
        <v>0</v>
      </c>
      <c r="I136" s="276">
        <f t="shared" si="182"/>
        <v>350000</v>
      </c>
      <c r="J136" s="276">
        <f t="shared" si="182"/>
        <v>0</v>
      </c>
      <c r="K136" s="276">
        <f t="shared" si="182"/>
        <v>350000</v>
      </c>
      <c r="L136" s="276">
        <f t="shared" si="182"/>
        <v>0</v>
      </c>
      <c r="M136" s="276">
        <f t="shared" si="182"/>
        <v>350000</v>
      </c>
      <c r="N136" s="276">
        <f t="shared" si="182"/>
        <v>0</v>
      </c>
      <c r="O136" s="276">
        <f t="shared" si="182"/>
        <v>0</v>
      </c>
      <c r="P136" s="276">
        <f t="shared" si="182"/>
        <v>0</v>
      </c>
      <c r="Q136" s="276">
        <f t="shared" si="182"/>
        <v>0</v>
      </c>
      <c r="R136" s="276">
        <f t="shared" si="182"/>
        <v>0</v>
      </c>
      <c r="S136" s="276">
        <f t="shared" si="182"/>
        <v>0</v>
      </c>
      <c r="T136" s="276">
        <f t="shared" si="182"/>
        <v>0</v>
      </c>
      <c r="U136" s="276">
        <f t="shared" si="182"/>
        <v>0</v>
      </c>
      <c r="V136" s="276">
        <f t="shared" si="182"/>
        <v>0</v>
      </c>
      <c r="W136" s="276">
        <f t="shared" si="182"/>
        <v>0</v>
      </c>
      <c r="X136" s="276">
        <f t="shared" si="182"/>
        <v>0</v>
      </c>
      <c r="Y136" s="276">
        <f t="shared" si="182"/>
        <v>0</v>
      </c>
      <c r="Z136" s="276">
        <f t="shared" si="182"/>
        <v>0</v>
      </c>
      <c r="AA136" s="276">
        <f t="shared" si="182"/>
        <v>0</v>
      </c>
      <c r="AB136" s="276">
        <f t="shared" si="182"/>
        <v>0</v>
      </c>
      <c r="AC136" s="276">
        <f t="shared" si="182"/>
        <v>0</v>
      </c>
      <c r="AD136" s="276">
        <f t="shared" si="182"/>
        <v>0</v>
      </c>
      <c r="AE136" s="276">
        <f t="shared" si="182"/>
        <v>0</v>
      </c>
      <c r="AF136" s="276">
        <f t="shared" si="182"/>
        <v>0</v>
      </c>
      <c r="AG136" s="276">
        <f t="shared" si="182"/>
        <v>0</v>
      </c>
      <c r="AH136" s="276">
        <f t="shared" si="182"/>
        <v>0</v>
      </c>
      <c r="AI136" s="276">
        <f t="shared" si="182"/>
        <v>0</v>
      </c>
      <c r="AJ136" s="276">
        <f t="shared" si="182"/>
        <v>0</v>
      </c>
      <c r="AK136" s="276">
        <f t="shared" si="182"/>
        <v>0</v>
      </c>
      <c r="AL136" s="276">
        <f t="shared" si="182"/>
        <v>0</v>
      </c>
      <c r="AM136" s="276">
        <f t="shared" si="182"/>
        <v>0</v>
      </c>
      <c r="AN136" s="276">
        <f t="shared" si="182"/>
        <v>0</v>
      </c>
      <c r="AO136" s="276">
        <f t="shared" si="182"/>
        <v>0</v>
      </c>
      <c r="AP136" s="276">
        <f t="shared" si="182"/>
        <v>0</v>
      </c>
      <c r="AQ136" s="276">
        <f t="shared" si="182"/>
        <v>0</v>
      </c>
      <c r="AR136" s="276">
        <f t="shared" si="182"/>
        <v>0</v>
      </c>
      <c r="AS136" s="276">
        <f t="shared" si="182"/>
        <v>0</v>
      </c>
      <c r="AT136" s="276">
        <f t="shared" si="182"/>
        <v>0</v>
      </c>
      <c r="AU136" s="276">
        <f t="shared" si="182"/>
        <v>0</v>
      </c>
      <c r="AV136" s="276">
        <f t="shared" si="182"/>
        <v>0</v>
      </c>
      <c r="AW136" s="276">
        <f t="shared" si="182"/>
        <v>0</v>
      </c>
      <c r="AX136" s="276">
        <f t="shared" si="182"/>
        <v>0</v>
      </c>
      <c r="AY136" s="277"/>
      <c r="AZ136" s="277"/>
      <c r="BA136" s="277"/>
      <c r="BB136" s="277"/>
      <c r="BC136" s="277"/>
      <c r="BD136" s="277"/>
      <c r="BE136" s="277"/>
      <c r="BF136" s="277"/>
      <c r="BG136" s="277"/>
      <c r="BH136" s="277"/>
      <c r="BI136" s="277"/>
      <c r="BJ136" s="278">
        <f>SUM(C136:M136)</f>
        <v>2000000</v>
      </c>
      <c r="BK136" s="278">
        <f>SUM(N136:Y136)</f>
        <v>0</v>
      </c>
      <c r="BL136" s="278">
        <f>SUM(Z136:AK136)</f>
        <v>0</v>
      </c>
      <c r="BM136" s="278">
        <f>SUM(AL136:AW136)</f>
        <v>0</v>
      </c>
      <c r="BN136" s="245"/>
    </row>
    <row r="137" spans="1:66" s="74" customFormat="1" ht="21" x14ac:dyDescent="0.35">
      <c r="A137" s="274" t="s">
        <v>194</v>
      </c>
      <c r="B137" s="275" t="s">
        <v>240</v>
      </c>
      <c r="C137" s="276">
        <f>C136</f>
        <v>250000</v>
      </c>
      <c r="D137" s="276">
        <f>D136+C137</f>
        <v>250000</v>
      </c>
      <c r="E137" s="276">
        <f>E136+D137</f>
        <v>600000</v>
      </c>
      <c r="F137" s="276">
        <f t="shared" ref="F137:AX137" si="183">F136+E137</f>
        <v>600000</v>
      </c>
      <c r="G137" s="276">
        <f t="shared" si="183"/>
        <v>950000</v>
      </c>
      <c r="H137" s="276">
        <f t="shared" si="183"/>
        <v>950000</v>
      </c>
      <c r="I137" s="276">
        <f t="shared" si="183"/>
        <v>1300000</v>
      </c>
      <c r="J137" s="276">
        <f t="shared" si="183"/>
        <v>1300000</v>
      </c>
      <c r="K137" s="276">
        <f t="shared" si="183"/>
        <v>1650000</v>
      </c>
      <c r="L137" s="276">
        <f t="shared" si="183"/>
        <v>1650000</v>
      </c>
      <c r="M137" s="276">
        <f>M136+L137</f>
        <v>2000000</v>
      </c>
      <c r="N137" s="276">
        <f t="shared" si="183"/>
        <v>2000000</v>
      </c>
      <c r="O137" s="276">
        <f t="shared" si="183"/>
        <v>2000000</v>
      </c>
      <c r="P137" s="276">
        <f t="shared" si="183"/>
        <v>2000000</v>
      </c>
      <c r="Q137" s="276">
        <f t="shared" si="183"/>
        <v>2000000</v>
      </c>
      <c r="R137" s="276">
        <f t="shared" si="183"/>
        <v>2000000</v>
      </c>
      <c r="S137" s="276">
        <f t="shared" si="183"/>
        <v>2000000</v>
      </c>
      <c r="T137" s="276">
        <f t="shared" si="183"/>
        <v>2000000</v>
      </c>
      <c r="U137" s="276">
        <f t="shared" si="183"/>
        <v>2000000</v>
      </c>
      <c r="V137" s="276">
        <f t="shared" si="183"/>
        <v>2000000</v>
      </c>
      <c r="W137" s="276">
        <f t="shared" si="183"/>
        <v>2000000</v>
      </c>
      <c r="X137" s="276">
        <f t="shared" si="183"/>
        <v>2000000</v>
      </c>
      <c r="Y137" s="276">
        <f t="shared" si="183"/>
        <v>2000000</v>
      </c>
      <c r="Z137" s="276">
        <f t="shared" si="183"/>
        <v>2000000</v>
      </c>
      <c r="AA137" s="276">
        <f t="shared" si="183"/>
        <v>2000000</v>
      </c>
      <c r="AB137" s="276">
        <f t="shared" si="183"/>
        <v>2000000</v>
      </c>
      <c r="AC137" s="276">
        <f t="shared" si="183"/>
        <v>2000000</v>
      </c>
      <c r="AD137" s="276">
        <f t="shared" si="183"/>
        <v>2000000</v>
      </c>
      <c r="AE137" s="276">
        <f t="shared" si="183"/>
        <v>2000000</v>
      </c>
      <c r="AF137" s="276">
        <f t="shared" si="183"/>
        <v>2000000</v>
      </c>
      <c r="AG137" s="276">
        <f t="shared" si="183"/>
        <v>2000000</v>
      </c>
      <c r="AH137" s="276">
        <f t="shared" si="183"/>
        <v>2000000</v>
      </c>
      <c r="AI137" s="276">
        <f t="shared" si="183"/>
        <v>2000000</v>
      </c>
      <c r="AJ137" s="276">
        <f t="shared" si="183"/>
        <v>2000000</v>
      </c>
      <c r="AK137" s="276">
        <f t="shared" si="183"/>
        <v>2000000</v>
      </c>
      <c r="AL137" s="276">
        <f t="shared" si="183"/>
        <v>2000000</v>
      </c>
      <c r="AM137" s="276">
        <f t="shared" si="183"/>
        <v>2000000</v>
      </c>
      <c r="AN137" s="276">
        <f t="shared" si="183"/>
        <v>2000000</v>
      </c>
      <c r="AO137" s="276">
        <f t="shared" si="183"/>
        <v>2000000</v>
      </c>
      <c r="AP137" s="276">
        <f t="shared" si="183"/>
        <v>2000000</v>
      </c>
      <c r="AQ137" s="276">
        <f t="shared" si="183"/>
        <v>2000000</v>
      </c>
      <c r="AR137" s="276">
        <f t="shared" si="183"/>
        <v>2000000</v>
      </c>
      <c r="AS137" s="276">
        <f t="shared" si="183"/>
        <v>2000000</v>
      </c>
      <c r="AT137" s="276">
        <f t="shared" si="183"/>
        <v>2000000</v>
      </c>
      <c r="AU137" s="276">
        <f t="shared" si="183"/>
        <v>2000000</v>
      </c>
      <c r="AV137" s="276">
        <f t="shared" si="183"/>
        <v>2000000</v>
      </c>
      <c r="AW137" s="276">
        <f t="shared" si="183"/>
        <v>2000000</v>
      </c>
      <c r="AX137" s="276">
        <f t="shared" si="183"/>
        <v>2000000</v>
      </c>
      <c r="AY137" s="277"/>
      <c r="AZ137" s="277"/>
      <c r="BA137" s="277"/>
      <c r="BB137" s="277"/>
      <c r="BC137" s="277"/>
      <c r="BD137" s="277"/>
      <c r="BE137" s="277"/>
      <c r="BF137" s="277"/>
      <c r="BG137" s="277"/>
      <c r="BH137" s="277"/>
      <c r="BI137" s="277"/>
      <c r="BJ137" s="278">
        <f>SUM(C137:M137)</f>
        <v>11500000</v>
      </c>
      <c r="BK137" s="278">
        <f>SUM(N137:Y137)</f>
        <v>24000000</v>
      </c>
      <c r="BL137" s="278">
        <f>SUM(Z137:AK137)</f>
        <v>24000000</v>
      </c>
      <c r="BM137" s="278">
        <f>SUM(AL137:AW137)</f>
        <v>24000000</v>
      </c>
      <c r="BN137" s="245"/>
    </row>
    <row r="138" spans="1:66" ht="12" customHeight="1" collapsed="1" x14ac:dyDescent="0.25">
      <c r="A138" s="72"/>
      <c r="B138" s="247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223"/>
      <c r="BK138" s="223"/>
      <c r="BL138" s="223"/>
      <c r="BM138" s="223"/>
    </row>
    <row r="139" spans="1:66" ht="15.75" x14ac:dyDescent="0.25">
      <c r="A139" s="72"/>
      <c r="B139" s="248" t="s">
        <v>189</v>
      </c>
      <c r="C139" s="99">
        <v>0</v>
      </c>
      <c r="D139" s="99">
        <f>C124</f>
        <v>48055.34742857144</v>
      </c>
      <c r="E139" s="99">
        <f t="shared" ref="E139:AX139" si="184">D124</f>
        <v>14362.299428571443</v>
      </c>
      <c r="F139" s="99">
        <f t="shared" si="184"/>
        <v>98225.456000000006</v>
      </c>
      <c r="G139" s="99">
        <f t="shared" si="184"/>
        <v>67559.360000000001</v>
      </c>
      <c r="H139" s="99">
        <f t="shared" si="184"/>
        <v>152001.46857142856</v>
      </c>
      <c r="I139" s="99">
        <f t="shared" si="184"/>
        <v>120290.33885714289</v>
      </c>
      <c r="J139" s="99">
        <f t="shared" si="184"/>
        <v>208850.07085714288</v>
      </c>
      <c r="K139" s="99">
        <f t="shared" si="184"/>
        <v>184237.8788571429</v>
      </c>
      <c r="L139" s="99">
        <f t="shared" si="184"/>
        <v>273376.56285714288</v>
      </c>
      <c r="M139" s="99">
        <f t="shared" si="184"/>
        <v>251791.32285714289</v>
      </c>
      <c r="N139" s="99">
        <f t="shared" si="184"/>
        <v>346404.95885714289</v>
      </c>
      <c r="O139" s="99">
        <f t="shared" si="184"/>
        <v>315218.6045714285</v>
      </c>
      <c r="P139" s="99">
        <f t="shared" si="184"/>
        <v>188851.91199999995</v>
      </c>
      <c r="Q139" s="99">
        <f t="shared" si="184"/>
        <v>386566.67199999996</v>
      </c>
      <c r="R139" s="99">
        <f t="shared" si="184"/>
        <v>161497.97942857139</v>
      </c>
      <c r="S139" s="99">
        <f t="shared" si="184"/>
        <v>461212.73942857131</v>
      </c>
      <c r="T139" s="99">
        <f t="shared" si="184"/>
        <v>271998.92657142866</v>
      </c>
      <c r="U139" s="99">
        <f t="shared" si="184"/>
        <v>652609.18714285723</v>
      </c>
      <c r="V139" s="99">
        <f t="shared" si="184"/>
        <v>413829.78571428562</v>
      </c>
      <c r="W139" s="99">
        <f>V124</f>
        <v>743848.23571428563</v>
      </c>
      <c r="X139" s="99">
        <f t="shared" si="184"/>
        <v>502008.83428571437</v>
      </c>
      <c r="Y139" s="99">
        <f t="shared" si="184"/>
        <v>832027.28428571438</v>
      </c>
      <c r="Z139" s="99">
        <f t="shared" si="184"/>
        <v>593247.88285714283</v>
      </c>
      <c r="AA139" s="99">
        <f t="shared" si="184"/>
        <v>901084.97571428563</v>
      </c>
      <c r="AB139" s="99">
        <f t="shared" si="184"/>
        <v>834561.41357142862</v>
      </c>
      <c r="AC139" s="99">
        <f t="shared" si="184"/>
        <v>986079.86357142858</v>
      </c>
      <c r="AD139" s="99">
        <f t="shared" si="184"/>
        <v>922616.30142857146</v>
      </c>
      <c r="AE139" s="99">
        <f t="shared" si="184"/>
        <v>1074134.7514285715</v>
      </c>
      <c r="AF139" s="99">
        <f t="shared" si="184"/>
        <v>1007611.1892857144</v>
      </c>
      <c r="AG139" s="99">
        <f t="shared" si="184"/>
        <v>1133679.7285714287</v>
      </c>
      <c r="AH139" s="99">
        <f t="shared" si="184"/>
        <v>1068519.5057142857</v>
      </c>
      <c r="AI139" s="99">
        <f t="shared" si="184"/>
        <v>1220037.9557142856</v>
      </c>
      <c r="AJ139" s="99">
        <f t="shared" si="184"/>
        <v>1151817.7328571428</v>
      </c>
      <c r="AK139" s="99">
        <f t="shared" si="184"/>
        <v>1303336.1828571428</v>
      </c>
      <c r="AL139" s="99">
        <f t="shared" si="184"/>
        <v>1238175.96</v>
      </c>
      <c r="AM139" s="99">
        <f t="shared" si="184"/>
        <v>1357333.0885714286</v>
      </c>
      <c r="AN139" s="99">
        <f t="shared" si="184"/>
        <v>1376251.5385714287</v>
      </c>
      <c r="AO139" s="99">
        <f t="shared" si="184"/>
        <v>1391386.2985714285</v>
      </c>
      <c r="AP139" s="99">
        <f t="shared" si="184"/>
        <v>1406521.0585714285</v>
      </c>
      <c r="AQ139" s="99">
        <f t="shared" si="184"/>
        <v>1417872.1285714286</v>
      </c>
      <c r="AR139" s="99">
        <f t="shared" si="184"/>
        <v>1429223.1985714287</v>
      </c>
      <c r="AS139" s="99">
        <f t="shared" si="184"/>
        <v>1406250.6857142856</v>
      </c>
      <c r="AT139" s="99">
        <f t="shared" si="184"/>
        <v>1413818.0657142857</v>
      </c>
      <c r="AU139" s="99">
        <f t="shared" si="184"/>
        <v>1417601.7557142857</v>
      </c>
      <c r="AV139" s="99">
        <f t="shared" si="184"/>
        <v>1421385.4457142856</v>
      </c>
      <c r="AW139" s="99">
        <f t="shared" si="184"/>
        <v>1421385.4457142856</v>
      </c>
      <c r="AX139" s="99">
        <f t="shared" si="184"/>
        <v>1421385.4457142856</v>
      </c>
      <c r="BJ139" s="214">
        <f t="shared" si="177"/>
        <v>1418750.1057142857</v>
      </c>
      <c r="BK139" s="214">
        <f t="shared" si="178"/>
        <v>5276075.120000001</v>
      </c>
      <c r="BL139" s="214">
        <f t="shared" si="179"/>
        <v>12196727.483571429</v>
      </c>
      <c r="BM139" s="214">
        <f t="shared" si="180"/>
        <v>16697204.669999998</v>
      </c>
    </row>
    <row r="140" spans="1:66" ht="15.75" x14ac:dyDescent="0.25">
      <c r="A140" s="72"/>
      <c r="B140" s="248" t="s">
        <v>190</v>
      </c>
      <c r="C140" s="99">
        <v>0</v>
      </c>
      <c r="D140" s="99">
        <f>D123+C122</f>
        <v>1250</v>
      </c>
      <c r="E140" s="99">
        <f t="shared" ref="E140:AX140" si="185">E123+D122</f>
        <v>1250</v>
      </c>
      <c r="F140" s="99">
        <f t="shared" si="185"/>
        <v>4166.666666666667</v>
      </c>
      <c r="G140" s="99">
        <f t="shared" si="185"/>
        <v>4166.666666666667</v>
      </c>
      <c r="H140" s="99">
        <f t="shared" si="185"/>
        <v>7083.333333333333</v>
      </c>
      <c r="I140" s="99">
        <f t="shared" si="185"/>
        <v>7083.333333333333</v>
      </c>
      <c r="J140" s="99">
        <f t="shared" si="185"/>
        <v>10000</v>
      </c>
      <c r="K140" s="99">
        <f t="shared" si="185"/>
        <v>10000</v>
      </c>
      <c r="L140" s="99">
        <f t="shared" si="185"/>
        <v>12916.666666666666</v>
      </c>
      <c r="M140" s="99">
        <f t="shared" si="185"/>
        <v>12916.666666666666</v>
      </c>
      <c r="N140" s="99">
        <f t="shared" si="185"/>
        <v>15833.333333333334</v>
      </c>
      <c r="O140" s="99">
        <f t="shared" si="185"/>
        <v>165833.33333333334</v>
      </c>
      <c r="P140" s="99">
        <f t="shared" si="185"/>
        <v>14583.333333333334</v>
      </c>
      <c r="Q140" s="99">
        <f t="shared" si="185"/>
        <v>364583.33333333331</v>
      </c>
      <c r="R140" s="99">
        <f t="shared" si="185"/>
        <v>11666.666666666666</v>
      </c>
      <c r="S140" s="99">
        <f t="shared" si="185"/>
        <v>361666.66666666669</v>
      </c>
      <c r="T140" s="99">
        <f t="shared" si="185"/>
        <v>8750</v>
      </c>
      <c r="U140" s="99">
        <f t="shared" si="185"/>
        <v>358750</v>
      </c>
      <c r="V140" s="99">
        <f t="shared" si="185"/>
        <v>5833.333333333333</v>
      </c>
      <c r="W140" s="99">
        <f t="shared" si="185"/>
        <v>355833.33333333331</v>
      </c>
      <c r="X140" s="99">
        <f t="shared" si="185"/>
        <v>2916.6666666666665</v>
      </c>
      <c r="Y140" s="99">
        <f t="shared" si="185"/>
        <v>352916.66666666669</v>
      </c>
      <c r="Z140" s="99">
        <f t="shared" si="185"/>
        <v>0</v>
      </c>
      <c r="AA140" s="99">
        <f t="shared" si="185"/>
        <v>0</v>
      </c>
      <c r="AB140" s="99">
        <f t="shared" si="185"/>
        <v>0</v>
      </c>
      <c r="AC140" s="99">
        <f t="shared" si="185"/>
        <v>0</v>
      </c>
      <c r="AD140" s="99">
        <f t="shared" si="185"/>
        <v>0</v>
      </c>
      <c r="AE140" s="99">
        <f t="shared" si="185"/>
        <v>0</v>
      </c>
      <c r="AF140" s="99">
        <f t="shared" si="185"/>
        <v>0</v>
      </c>
      <c r="AG140" s="99">
        <f t="shared" si="185"/>
        <v>0</v>
      </c>
      <c r="AH140" s="99">
        <f t="shared" si="185"/>
        <v>0</v>
      </c>
      <c r="AI140" s="99">
        <f t="shared" si="185"/>
        <v>0</v>
      </c>
      <c r="AJ140" s="99">
        <f t="shared" si="185"/>
        <v>0</v>
      </c>
      <c r="AK140" s="99">
        <f t="shared" si="185"/>
        <v>0</v>
      </c>
      <c r="AL140" s="99">
        <f t="shared" si="185"/>
        <v>0</v>
      </c>
      <c r="AM140" s="99">
        <f t="shared" si="185"/>
        <v>0</v>
      </c>
      <c r="AN140" s="99">
        <f t="shared" si="185"/>
        <v>0</v>
      </c>
      <c r="AO140" s="99">
        <f t="shared" si="185"/>
        <v>0</v>
      </c>
      <c r="AP140" s="99">
        <f t="shared" si="185"/>
        <v>0</v>
      </c>
      <c r="AQ140" s="99">
        <f t="shared" si="185"/>
        <v>0</v>
      </c>
      <c r="AR140" s="99">
        <f t="shared" si="185"/>
        <v>0</v>
      </c>
      <c r="AS140" s="99">
        <f t="shared" si="185"/>
        <v>0</v>
      </c>
      <c r="AT140" s="99">
        <f t="shared" si="185"/>
        <v>0</v>
      </c>
      <c r="AU140" s="99">
        <f t="shared" si="185"/>
        <v>0</v>
      </c>
      <c r="AV140" s="99">
        <f t="shared" si="185"/>
        <v>0</v>
      </c>
      <c r="AW140" s="99">
        <f t="shared" si="185"/>
        <v>0</v>
      </c>
      <c r="AX140" s="99">
        <f t="shared" si="185"/>
        <v>0</v>
      </c>
      <c r="BJ140" s="214">
        <f t="shared" si="177"/>
        <v>70833.333333333328</v>
      </c>
      <c r="BK140" s="214">
        <f t="shared" si="178"/>
        <v>2019166.6666666667</v>
      </c>
      <c r="BL140" s="214">
        <f t="shared" si="179"/>
        <v>0</v>
      </c>
      <c r="BM140" s="214">
        <f t="shared" si="180"/>
        <v>0</v>
      </c>
    </row>
    <row r="141" spans="1:66" s="74" customFormat="1" ht="21" x14ac:dyDescent="0.35">
      <c r="A141" s="249" t="s">
        <v>105</v>
      </c>
      <c r="B141" s="263" t="s">
        <v>193</v>
      </c>
      <c r="C141" s="264">
        <f t="shared" ref="C141:AX141" si="186">C139+C140</f>
        <v>0</v>
      </c>
      <c r="D141" s="264">
        <f t="shared" si="186"/>
        <v>49305.34742857144</v>
      </c>
      <c r="E141" s="264">
        <f t="shared" si="186"/>
        <v>15612.299428571443</v>
      </c>
      <c r="F141" s="264">
        <f t="shared" si="186"/>
        <v>102392.12266666668</v>
      </c>
      <c r="G141" s="264">
        <f t="shared" si="186"/>
        <v>71726.026666666672</v>
      </c>
      <c r="H141" s="264">
        <f t="shared" si="186"/>
        <v>159084.8019047619</v>
      </c>
      <c r="I141" s="264">
        <f t="shared" si="186"/>
        <v>127373.67219047622</v>
      </c>
      <c r="J141" s="264">
        <f t="shared" si="186"/>
        <v>218850.07085714288</v>
      </c>
      <c r="K141" s="264">
        <f t="shared" si="186"/>
        <v>194237.8788571429</v>
      </c>
      <c r="L141" s="264">
        <f t="shared" si="186"/>
        <v>286293.22952380957</v>
      </c>
      <c r="M141" s="264">
        <f t="shared" si="186"/>
        <v>264707.98952380958</v>
      </c>
      <c r="N141" s="264">
        <f t="shared" si="186"/>
        <v>362238.2921904762</v>
      </c>
      <c r="O141" s="264">
        <f t="shared" si="186"/>
        <v>481051.93790476187</v>
      </c>
      <c r="P141" s="264">
        <f t="shared" si="186"/>
        <v>203435.2453333333</v>
      </c>
      <c r="Q141" s="264">
        <f t="shared" si="186"/>
        <v>751150.00533333328</v>
      </c>
      <c r="R141" s="264">
        <f t="shared" si="186"/>
        <v>173164.64609523804</v>
      </c>
      <c r="S141" s="264">
        <f t="shared" si="186"/>
        <v>822879.40609523794</v>
      </c>
      <c r="T141" s="264">
        <f t="shared" si="186"/>
        <v>280748.92657142866</v>
      </c>
      <c r="U141" s="264">
        <f t="shared" si="186"/>
        <v>1011359.1871428572</v>
      </c>
      <c r="V141" s="264">
        <f t="shared" si="186"/>
        <v>419663.11904761894</v>
      </c>
      <c r="W141" s="264">
        <f t="shared" si="186"/>
        <v>1099681.5690476189</v>
      </c>
      <c r="X141" s="264">
        <f t="shared" si="186"/>
        <v>504925.50095238106</v>
      </c>
      <c r="Y141" s="264">
        <f t="shared" si="186"/>
        <v>1184943.9509523811</v>
      </c>
      <c r="Z141" s="264">
        <f t="shared" si="186"/>
        <v>593247.88285714283</v>
      </c>
      <c r="AA141" s="264">
        <f t="shared" si="186"/>
        <v>901084.97571428563</v>
      </c>
      <c r="AB141" s="264">
        <f t="shared" si="186"/>
        <v>834561.41357142862</v>
      </c>
      <c r="AC141" s="264">
        <f t="shared" si="186"/>
        <v>986079.86357142858</v>
      </c>
      <c r="AD141" s="264">
        <f t="shared" si="186"/>
        <v>922616.30142857146</v>
      </c>
      <c r="AE141" s="264">
        <f t="shared" si="186"/>
        <v>1074134.7514285715</v>
      </c>
      <c r="AF141" s="264">
        <f t="shared" si="186"/>
        <v>1007611.1892857144</v>
      </c>
      <c r="AG141" s="264">
        <f t="shared" si="186"/>
        <v>1133679.7285714287</v>
      </c>
      <c r="AH141" s="264">
        <f t="shared" si="186"/>
        <v>1068519.5057142857</v>
      </c>
      <c r="AI141" s="264">
        <f t="shared" si="186"/>
        <v>1220037.9557142856</v>
      </c>
      <c r="AJ141" s="264">
        <f t="shared" si="186"/>
        <v>1151817.7328571428</v>
      </c>
      <c r="AK141" s="264">
        <f t="shared" si="186"/>
        <v>1303336.1828571428</v>
      </c>
      <c r="AL141" s="264">
        <f t="shared" si="186"/>
        <v>1238175.96</v>
      </c>
      <c r="AM141" s="264">
        <f t="shared" si="186"/>
        <v>1357333.0885714286</v>
      </c>
      <c r="AN141" s="264">
        <f t="shared" si="186"/>
        <v>1376251.5385714287</v>
      </c>
      <c r="AO141" s="264">
        <f t="shared" si="186"/>
        <v>1391386.2985714285</v>
      </c>
      <c r="AP141" s="264">
        <f t="shared" si="186"/>
        <v>1406521.0585714285</v>
      </c>
      <c r="AQ141" s="264">
        <f t="shared" si="186"/>
        <v>1417872.1285714286</v>
      </c>
      <c r="AR141" s="264">
        <f t="shared" si="186"/>
        <v>1429223.1985714287</v>
      </c>
      <c r="AS141" s="264">
        <f t="shared" si="186"/>
        <v>1406250.6857142856</v>
      </c>
      <c r="AT141" s="264">
        <f t="shared" si="186"/>
        <v>1413818.0657142857</v>
      </c>
      <c r="AU141" s="264">
        <f t="shared" si="186"/>
        <v>1417601.7557142857</v>
      </c>
      <c r="AV141" s="264">
        <f t="shared" si="186"/>
        <v>1421385.4457142856</v>
      </c>
      <c r="AW141" s="264">
        <f t="shared" si="186"/>
        <v>1421385.4457142856</v>
      </c>
      <c r="AX141" s="264">
        <f t="shared" si="186"/>
        <v>1421385.4457142856</v>
      </c>
      <c r="AY141" s="265"/>
      <c r="AZ141" s="265"/>
      <c r="BA141" s="265"/>
      <c r="BB141" s="265"/>
      <c r="BC141" s="265"/>
      <c r="BD141" s="265"/>
      <c r="BE141" s="265"/>
      <c r="BF141" s="265"/>
      <c r="BG141" s="265"/>
      <c r="BH141" s="265"/>
      <c r="BI141" s="265"/>
      <c r="BJ141" s="266">
        <f>SUM(C141:M141)</f>
        <v>1489583.4390476192</v>
      </c>
      <c r="BK141" s="266">
        <f>SUM(N141:Y141)</f>
        <v>7295241.7866666662</v>
      </c>
      <c r="BL141" s="266">
        <f>SUM(Z141:AK141)</f>
        <v>12196727.483571429</v>
      </c>
      <c r="BM141" s="266">
        <f>SUM(AL141:AW141)</f>
        <v>16697204.669999998</v>
      </c>
      <c r="BN141" s="245"/>
    </row>
    <row r="142" spans="1:66" s="74" customFormat="1" ht="21" x14ac:dyDescent="0.35">
      <c r="A142" s="249" t="s">
        <v>105</v>
      </c>
      <c r="B142" s="263" t="s">
        <v>241</v>
      </c>
      <c r="C142" s="264">
        <f>C141</f>
        <v>0</v>
      </c>
      <c r="D142" s="264">
        <f>D141+C142</f>
        <v>49305.34742857144</v>
      </c>
      <c r="E142" s="264">
        <f t="shared" ref="E142:AX142" si="187">E141+D142</f>
        <v>64917.646857142885</v>
      </c>
      <c r="F142" s="264">
        <f t="shared" si="187"/>
        <v>167309.76952380955</v>
      </c>
      <c r="G142" s="264">
        <f t="shared" si="187"/>
        <v>239035.79619047622</v>
      </c>
      <c r="H142" s="264">
        <f t="shared" si="187"/>
        <v>398120.59809523809</v>
      </c>
      <c r="I142" s="264">
        <f t="shared" si="187"/>
        <v>525494.2702857143</v>
      </c>
      <c r="J142" s="264">
        <f t="shared" si="187"/>
        <v>744344.34114285721</v>
      </c>
      <c r="K142" s="264">
        <f t="shared" si="187"/>
        <v>938582.22000000009</v>
      </c>
      <c r="L142" s="264">
        <f t="shared" si="187"/>
        <v>1224875.4495238096</v>
      </c>
      <c r="M142" s="264">
        <f t="shared" si="187"/>
        <v>1489583.4390476192</v>
      </c>
      <c r="N142" s="264">
        <f t="shared" si="187"/>
        <v>1851821.7312380956</v>
      </c>
      <c r="O142" s="264">
        <f t="shared" si="187"/>
        <v>2332873.6691428572</v>
      </c>
      <c r="P142" s="264">
        <f t="shared" si="187"/>
        <v>2536308.9144761907</v>
      </c>
      <c r="Q142" s="264">
        <f t="shared" si="187"/>
        <v>3287458.919809524</v>
      </c>
      <c r="R142" s="264">
        <f t="shared" si="187"/>
        <v>3460623.5659047621</v>
      </c>
      <c r="S142" s="264">
        <f t="shared" si="187"/>
        <v>4283502.9720000001</v>
      </c>
      <c r="T142" s="264">
        <f t="shared" si="187"/>
        <v>4564251.8985714288</v>
      </c>
      <c r="U142" s="264">
        <f t="shared" si="187"/>
        <v>5575611.0857142862</v>
      </c>
      <c r="V142" s="264">
        <f t="shared" si="187"/>
        <v>5995274.2047619056</v>
      </c>
      <c r="W142" s="264">
        <f t="shared" si="187"/>
        <v>7094955.7738095243</v>
      </c>
      <c r="X142" s="264">
        <f t="shared" si="187"/>
        <v>7599881.274761905</v>
      </c>
      <c r="Y142" s="264">
        <f t="shared" si="187"/>
        <v>8784825.2257142868</v>
      </c>
      <c r="Z142" s="264">
        <f t="shared" si="187"/>
        <v>9378073.1085714288</v>
      </c>
      <c r="AA142" s="264">
        <f t="shared" si="187"/>
        <v>10279158.084285714</v>
      </c>
      <c r="AB142" s="264">
        <f t="shared" si="187"/>
        <v>11113719.497857142</v>
      </c>
      <c r="AC142" s="264">
        <f t="shared" si="187"/>
        <v>12099799.36142857</v>
      </c>
      <c r="AD142" s="264">
        <f t="shared" si="187"/>
        <v>13022415.662857141</v>
      </c>
      <c r="AE142" s="264">
        <f t="shared" si="187"/>
        <v>14096550.414285712</v>
      </c>
      <c r="AF142" s="264">
        <f t="shared" si="187"/>
        <v>15104161.603571426</v>
      </c>
      <c r="AG142" s="264">
        <f t="shared" si="187"/>
        <v>16237841.332142854</v>
      </c>
      <c r="AH142" s="264">
        <f t="shared" si="187"/>
        <v>17306360.837857138</v>
      </c>
      <c r="AI142" s="264">
        <f t="shared" si="187"/>
        <v>18526398.793571424</v>
      </c>
      <c r="AJ142" s="264">
        <f t="shared" si="187"/>
        <v>19678216.526428565</v>
      </c>
      <c r="AK142" s="264">
        <f t="shared" si="187"/>
        <v>20981552.709285706</v>
      </c>
      <c r="AL142" s="264">
        <f t="shared" si="187"/>
        <v>22219728.669285707</v>
      </c>
      <c r="AM142" s="264">
        <f t="shared" si="187"/>
        <v>23577061.757857136</v>
      </c>
      <c r="AN142" s="264">
        <f t="shared" si="187"/>
        <v>24953313.296428565</v>
      </c>
      <c r="AO142" s="264">
        <f t="shared" si="187"/>
        <v>26344699.594999995</v>
      </c>
      <c r="AP142" s="264">
        <f t="shared" si="187"/>
        <v>27751220.653571423</v>
      </c>
      <c r="AQ142" s="264">
        <f t="shared" si="187"/>
        <v>29169092.782142852</v>
      </c>
      <c r="AR142" s="264">
        <f t="shared" si="187"/>
        <v>30598315.98071428</v>
      </c>
      <c r="AS142" s="264">
        <f t="shared" si="187"/>
        <v>32004566.666428566</v>
      </c>
      <c r="AT142" s="264">
        <f t="shared" si="187"/>
        <v>33418384.732142851</v>
      </c>
      <c r="AU142" s="264">
        <f t="shared" si="187"/>
        <v>34835986.487857133</v>
      </c>
      <c r="AV142" s="264">
        <f t="shared" si="187"/>
        <v>36257371.933571421</v>
      </c>
      <c r="AW142" s="264">
        <f t="shared" si="187"/>
        <v>37678757.379285708</v>
      </c>
      <c r="AX142" s="264">
        <f t="shared" si="187"/>
        <v>39100142.824999996</v>
      </c>
      <c r="AY142" s="265"/>
      <c r="AZ142" s="265"/>
      <c r="BA142" s="265"/>
      <c r="BB142" s="265"/>
      <c r="BC142" s="265"/>
      <c r="BD142" s="265"/>
      <c r="BE142" s="265"/>
      <c r="BF142" s="265"/>
      <c r="BG142" s="265"/>
      <c r="BH142" s="265"/>
      <c r="BI142" s="265"/>
      <c r="BJ142" s="266">
        <f>SUM(C142:M142)</f>
        <v>5841568.8780952394</v>
      </c>
      <c r="BK142" s="266">
        <f>SUM(N142:Y142)</f>
        <v>57367389.235904768</v>
      </c>
      <c r="BL142" s="266">
        <f>SUM(Z142:AK142)</f>
        <v>177824247.93214282</v>
      </c>
      <c r="BM142" s="266">
        <f>SUM(AL142:AW142)</f>
        <v>358808499.93428558</v>
      </c>
      <c r="BN142" s="245"/>
    </row>
    <row r="143" spans="1:66" ht="15.75" customHeight="1" x14ac:dyDescent="0.25">
      <c r="A143" s="72"/>
      <c r="B143" s="72"/>
      <c r="C143" s="26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</row>
    <row r="144" spans="1:66" ht="15.75" customHeight="1" x14ac:dyDescent="0.25">
      <c r="A144" s="72"/>
      <c r="B144" s="72"/>
      <c r="C144" s="26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</row>
    <row r="145" spans="1:66" ht="15.75" customHeight="1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</row>
    <row r="146" spans="1:66" ht="15.75" customHeight="1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</row>
    <row r="147" spans="1:66" ht="15.75" customHeight="1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</row>
    <row r="148" spans="1:66" ht="15.75" customHeight="1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</row>
    <row r="149" spans="1:66" ht="15.75" customHeight="1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</row>
    <row r="150" spans="1:66" ht="15.75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</row>
    <row r="151" spans="1:66" ht="15.75" customHeight="1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</row>
    <row r="152" spans="1:66" ht="15.75" customHeight="1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</row>
    <row r="153" spans="1:66" ht="15.75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</row>
    <row r="154" spans="1:66" ht="15.75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</row>
    <row r="155" spans="1:66" ht="15.75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</row>
    <row r="156" spans="1:66" ht="15.75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</row>
    <row r="157" spans="1:66" ht="15.75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</row>
    <row r="158" spans="1:66" ht="15.75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</row>
    <row r="159" spans="1:66" ht="15.75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</row>
    <row r="160" spans="1:66" ht="15.75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</row>
    <row r="161" spans="1:66" ht="15.75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</row>
    <row r="162" spans="1:66" ht="15.75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</row>
    <row r="163" spans="1:66" ht="15.75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</row>
    <row r="164" spans="1:66" ht="15.75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</row>
    <row r="165" spans="1:66" ht="15.75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</row>
    <row r="166" spans="1:66" ht="15.75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</row>
    <row r="167" spans="1:66" ht="15.75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</row>
    <row r="168" spans="1:66" ht="15.75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</row>
    <row r="169" spans="1:66" ht="15.75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</row>
    <row r="170" spans="1:66" ht="15.75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</row>
    <row r="171" spans="1:66" ht="15.75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</row>
    <row r="172" spans="1:66" ht="15.75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</row>
    <row r="173" spans="1:66" ht="15.75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</row>
    <row r="174" spans="1:66" ht="15.75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</row>
    <row r="175" spans="1:66" ht="15.75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</row>
    <row r="176" spans="1:66" ht="15.75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</row>
    <row r="177" spans="1:66" ht="15.75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</row>
    <row r="178" spans="1:66" ht="15.75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</row>
    <row r="179" spans="1:66" ht="15.75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</row>
    <row r="180" spans="1:66" ht="15.75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</row>
    <row r="181" spans="1:66" ht="15.75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</row>
    <row r="182" spans="1:66" ht="15.75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</row>
    <row r="183" spans="1:66" ht="15.75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</row>
    <row r="184" spans="1:66" ht="15.75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</row>
    <row r="185" spans="1:66" ht="15.75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</row>
    <row r="186" spans="1:66" ht="15.75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</row>
    <row r="187" spans="1:66" ht="15.75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</row>
    <row r="188" spans="1:66" ht="15.75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</row>
    <row r="189" spans="1:66" ht="15.75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</row>
    <row r="190" spans="1:66" ht="15.75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</row>
    <row r="191" spans="1:66" ht="15.75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</row>
    <row r="192" spans="1:66" ht="15.75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</row>
    <row r="193" spans="1:66" ht="15.75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</row>
    <row r="194" spans="1:66" ht="15.75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</row>
    <row r="195" spans="1:66" ht="15.75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</row>
    <row r="196" spans="1:66" ht="15.75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</row>
    <row r="197" spans="1:66" ht="15.75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</row>
    <row r="198" spans="1:66" ht="15.75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</row>
    <row r="199" spans="1:66" ht="15.75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</row>
    <row r="200" spans="1:66" ht="15.75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</row>
    <row r="201" spans="1:66" ht="15.75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</row>
    <row r="202" spans="1:66" ht="15.75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</row>
    <row r="203" spans="1:66" ht="15.75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</row>
    <row r="204" spans="1:66" ht="15.75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</row>
    <row r="205" spans="1:66" ht="15.75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</row>
    <row r="206" spans="1:66" ht="15.75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</row>
    <row r="207" spans="1:66" ht="15.75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</row>
    <row r="208" spans="1:66" ht="15.75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</row>
    <row r="209" spans="1:66" ht="15.75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</row>
    <row r="210" spans="1:66" ht="15.75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</row>
    <row r="211" spans="1:66" ht="15.75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</row>
    <row r="212" spans="1:66" ht="15.75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</row>
    <row r="213" spans="1:66" ht="15.75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</row>
    <row r="214" spans="1:66" ht="15.75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</row>
    <row r="215" spans="1:66" ht="15.75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</row>
    <row r="216" spans="1:66" ht="15.75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</row>
    <row r="217" spans="1:66" ht="15.75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</row>
    <row r="218" spans="1:66" ht="15.75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</row>
    <row r="219" spans="1:66" ht="15.75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</row>
    <row r="220" spans="1:66" ht="15.75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</row>
    <row r="221" spans="1:66" ht="15.75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</row>
    <row r="222" spans="1:66" ht="15.75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</row>
    <row r="223" spans="1:66" ht="15.75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</row>
    <row r="224" spans="1:66" ht="15.75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</row>
    <row r="225" spans="1:66" ht="15.75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</row>
    <row r="226" spans="1:66" ht="15.75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</row>
    <row r="227" spans="1:66" ht="15.75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</row>
    <row r="228" spans="1:66" ht="15.75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</row>
    <row r="229" spans="1:66" ht="15.75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</row>
    <row r="230" spans="1:66" ht="15.75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</row>
    <row r="231" spans="1:66" ht="15.75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</row>
    <row r="232" spans="1:66" ht="15.75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</row>
    <row r="233" spans="1:66" ht="15.75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</row>
    <row r="234" spans="1:66" ht="15.75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</row>
    <row r="235" spans="1:66" ht="15.75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</row>
    <row r="236" spans="1:66" ht="15.75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</row>
    <row r="237" spans="1:66" ht="15.75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</row>
    <row r="238" spans="1:66" ht="15.75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</row>
    <row r="239" spans="1:66" ht="15.75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</row>
    <row r="240" spans="1:66" ht="15.75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</row>
    <row r="241" spans="1:66" ht="15.75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</row>
    <row r="242" spans="1:66" ht="15.75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</row>
    <row r="243" spans="1:66" ht="15.75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</row>
    <row r="244" spans="1:66" ht="15.75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</row>
    <row r="245" spans="1:66" ht="15.75" customHeight="1" x14ac:dyDescent="0.2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</row>
    <row r="246" spans="1:66" ht="15.75" customHeight="1" x14ac:dyDescent="0.2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</row>
    <row r="247" spans="1:66" ht="15.75" customHeight="1" x14ac:dyDescent="0.2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</row>
    <row r="248" spans="1:66" ht="15.75" customHeight="1" x14ac:dyDescent="0.2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</row>
    <row r="249" spans="1:66" ht="15.75" customHeight="1" x14ac:dyDescent="0.2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</row>
    <row r="250" spans="1:66" ht="15.75" customHeight="1" x14ac:dyDescent="0.2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</row>
    <row r="251" spans="1:66" ht="15.75" customHeight="1" x14ac:dyDescent="0.2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</row>
    <row r="252" spans="1:66" ht="15.75" customHeight="1" x14ac:dyDescent="0.2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</row>
    <row r="253" spans="1:66" ht="15.75" customHeight="1" x14ac:dyDescent="0.2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</row>
    <row r="254" spans="1:66" ht="15.75" customHeight="1" x14ac:dyDescent="0.2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</row>
    <row r="255" spans="1:66" ht="15.75" customHeight="1" x14ac:dyDescent="0.2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</row>
    <row r="256" spans="1:66" ht="15.75" customHeight="1" x14ac:dyDescent="0.2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</row>
    <row r="257" spans="1:66" ht="15.75" customHeight="1" x14ac:dyDescent="0.2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</row>
    <row r="258" spans="1:66" ht="15.75" customHeight="1" x14ac:dyDescent="0.2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</row>
    <row r="259" spans="1:66" ht="15.75" customHeight="1" x14ac:dyDescent="0.2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</row>
    <row r="260" spans="1:66" ht="15.75" customHeight="1" x14ac:dyDescent="0.2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</row>
    <row r="261" spans="1:66" ht="15.75" customHeight="1" x14ac:dyDescent="0.2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</row>
    <row r="262" spans="1:66" ht="15.75" customHeight="1" x14ac:dyDescent="0.2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</row>
    <row r="263" spans="1:66" ht="15.75" customHeight="1" x14ac:dyDescent="0.2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</row>
    <row r="264" spans="1:66" ht="15.75" customHeight="1" x14ac:dyDescent="0.2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</row>
    <row r="265" spans="1:66" ht="15.75" customHeight="1" x14ac:dyDescent="0.2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</row>
    <row r="266" spans="1:66" ht="15.75" customHeight="1" x14ac:dyDescent="0.2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</row>
    <row r="267" spans="1:66" ht="15.75" customHeight="1" x14ac:dyDescent="0.2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</row>
    <row r="268" spans="1:66" ht="15.75" customHeight="1" x14ac:dyDescent="0.2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</row>
    <row r="269" spans="1:66" ht="15.75" customHeight="1" x14ac:dyDescent="0.2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</row>
    <row r="270" spans="1:66" ht="15.75" customHeight="1" x14ac:dyDescent="0.2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</row>
    <row r="271" spans="1:66" ht="15.75" customHeight="1" x14ac:dyDescent="0.2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</row>
    <row r="272" spans="1:66" ht="15.75" customHeight="1" x14ac:dyDescent="0.2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</row>
    <row r="273" spans="1:66" ht="15.75" customHeight="1" x14ac:dyDescent="0.2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</row>
    <row r="274" spans="1:66" ht="15.75" customHeight="1" x14ac:dyDescent="0.2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</row>
    <row r="275" spans="1:66" ht="15.75" customHeight="1" x14ac:dyDescent="0.2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</row>
    <row r="276" spans="1:66" ht="15.75" customHeight="1" x14ac:dyDescent="0.2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</row>
    <row r="277" spans="1:66" ht="15.75" customHeight="1" x14ac:dyDescent="0.2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</row>
    <row r="278" spans="1:66" ht="15.75" customHeight="1" x14ac:dyDescent="0.2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</row>
    <row r="279" spans="1:66" ht="15.75" customHeight="1" x14ac:dyDescent="0.2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</row>
    <row r="280" spans="1:66" ht="15.75" customHeight="1" x14ac:dyDescent="0.2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</row>
    <row r="281" spans="1:66" ht="15.75" customHeight="1" x14ac:dyDescent="0.2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</row>
    <row r="282" spans="1:66" ht="15.75" customHeight="1" x14ac:dyDescent="0.2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</row>
    <row r="283" spans="1:66" ht="15.75" customHeight="1" x14ac:dyDescent="0.2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</row>
    <row r="284" spans="1:66" ht="15.75" customHeight="1" x14ac:dyDescent="0.2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</row>
    <row r="285" spans="1:66" ht="15.75" customHeight="1" x14ac:dyDescent="0.2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</row>
    <row r="286" spans="1:66" ht="15.75" customHeight="1" x14ac:dyDescent="0.2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</row>
    <row r="287" spans="1:66" ht="15.75" customHeight="1" x14ac:dyDescent="0.2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</row>
    <row r="288" spans="1:66" ht="15.75" customHeight="1" x14ac:dyDescent="0.2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</row>
    <row r="289" spans="1:66" ht="15.75" customHeight="1" x14ac:dyDescent="0.2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</row>
    <row r="290" spans="1:66" ht="15.75" customHeight="1" x14ac:dyDescent="0.2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</row>
    <row r="291" spans="1:66" ht="15.75" customHeight="1" x14ac:dyDescent="0.2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</row>
    <row r="292" spans="1:66" ht="15.75" customHeight="1" x14ac:dyDescent="0.2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</row>
    <row r="293" spans="1:66" ht="15.75" customHeight="1" x14ac:dyDescent="0.2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</row>
    <row r="294" spans="1:66" ht="15.75" customHeight="1" x14ac:dyDescent="0.2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</row>
    <row r="295" spans="1:66" ht="15.75" customHeight="1" x14ac:dyDescent="0.2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</row>
    <row r="296" spans="1:66" ht="15.75" customHeight="1" x14ac:dyDescent="0.2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</row>
    <row r="297" spans="1:66" ht="15.75" customHeight="1" x14ac:dyDescent="0.2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</row>
    <row r="298" spans="1:66" ht="15.75" customHeight="1" x14ac:dyDescent="0.2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</row>
    <row r="299" spans="1:66" ht="15.75" customHeight="1" x14ac:dyDescent="0.2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</row>
    <row r="300" spans="1:66" ht="15.75" customHeight="1" x14ac:dyDescent="0.2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</row>
    <row r="301" spans="1:66" ht="15.75" customHeight="1" x14ac:dyDescent="0.2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</row>
    <row r="302" spans="1:66" ht="15.75" customHeight="1" x14ac:dyDescent="0.2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</row>
    <row r="303" spans="1:66" ht="15.75" customHeight="1" x14ac:dyDescent="0.2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</row>
    <row r="304" spans="1:66" ht="15.75" customHeight="1" x14ac:dyDescent="0.2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</row>
    <row r="305" spans="1:66" ht="15.75" customHeight="1" x14ac:dyDescent="0.2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</row>
    <row r="306" spans="1:66" ht="15.75" customHeight="1" x14ac:dyDescent="0.2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</row>
    <row r="307" spans="1:66" ht="15.75" customHeight="1" x14ac:dyDescent="0.2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</row>
    <row r="308" spans="1:66" ht="15.75" customHeight="1" x14ac:dyDescent="0.2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</row>
    <row r="309" spans="1:66" ht="15.75" customHeight="1" x14ac:dyDescent="0.2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</row>
    <row r="310" spans="1:66" ht="15.75" customHeight="1" x14ac:dyDescent="0.2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</row>
    <row r="311" spans="1:66" ht="15.75" customHeight="1" x14ac:dyDescent="0.2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</row>
    <row r="312" spans="1:66" ht="15.75" customHeight="1" x14ac:dyDescent="0.2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</row>
    <row r="313" spans="1:66" ht="15.75" customHeight="1" x14ac:dyDescent="0.2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</row>
    <row r="314" spans="1:66" ht="15.75" customHeight="1" x14ac:dyDescent="0.2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</row>
    <row r="315" spans="1:66" ht="15.75" customHeight="1" x14ac:dyDescent="0.2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</row>
    <row r="316" spans="1:66" ht="15.75" customHeight="1" x14ac:dyDescent="0.2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</row>
    <row r="317" spans="1:66" ht="15.75" customHeight="1" x14ac:dyDescent="0.2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</row>
    <row r="318" spans="1:66" ht="15.75" customHeight="1" x14ac:dyDescent="0.2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</row>
    <row r="319" spans="1:66" ht="15.75" customHeight="1" x14ac:dyDescent="0.2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</row>
    <row r="320" spans="1:66" ht="15.75" customHeight="1" x14ac:dyDescent="0.2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</row>
    <row r="321" spans="1:66" ht="15.75" customHeight="1" x14ac:dyDescent="0.2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</row>
    <row r="322" spans="1:66" ht="15.75" customHeight="1" x14ac:dyDescent="0.2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</row>
    <row r="323" spans="1:66" ht="15.75" customHeight="1" x14ac:dyDescent="0.2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</row>
    <row r="324" spans="1:66" ht="15.75" customHeight="1" x14ac:dyDescent="0.2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</row>
    <row r="325" spans="1:66" ht="15.75" customHeight="1" x14ac:dyDescent="0.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</row>
    <row r="326" spans="1:66" ht="15.75" customHeight="1" x14ac:dyDescent="0.2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</row>
    <row r="327" spans="1:66" ht="15.75" customHeight="1" x14ac:dyDescent="0.2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</row>
    <row r="328" spans="1:66" ht="15.75" customHeight="1" x14ac:dyDescent="0.2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</row>
    <row r="329" spans="1:66" ht="15.75" customHeight="1" x14ac:dyDescent="0.2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</row>
    <row r="330" spans="1:66" ht="15.75" customHeight="1" x14ac:dyDescent="0.2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</row>
    <row r="331" spans="1:66" ht="15.75" customHeight="1" x14ac:dyDescent="0.2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</row>
    <row r="332" spans="1:66" ht="15.75" customHeight="1" x14ac:dyDescent="0.2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</row>
    <row r="333" spans="1:66" ht="15.75" customHeight="1" x14ac:dyDescent="0.2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</row>
    <row r="334" spans="1:66" ht="15.75" customHeight="1" x14ac:dyDescent="0.2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</row>
    <row r="335" spans="1:66" ht="15.75" customHeight="1" x14ac:dyDescent="0.2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</row>
    <row r="336" spans="1:66" ht="15.75" customHeight="1" x14ac:dyDescent="0.2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</row>
    <row r="337" spans="1:66" ht="15.75" customHeight="1" x14ac:dyDescent="0.2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</row>
    <row r="338" spans="1:66" ht="15.75" customHeight="1" x14ac:dyDescent="0.2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</row>
    <row r="339" spans="1:66" ht="15.75" customHeight="1" x14ac:dyDescent="0.2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</row>
    <row r="340" spans="1:66" ht="15.75" customHeight="1" x14ac:dyDescent="0.2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</row>
    <row r="341" spans="1:66" ht="15.75" customHeight="1" x14ac:dyDescent="0.2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</row>
    <row r="342" spans="1:66" ht="15.75" customHeight="1" x14ac:dyDescent="0.2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</row>
    <row r="343" spans="1:66" ht="15.75" customHeight="1" x14ac:dyDescent="0.2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</row>
    <row r="344" spans="1:66" ht="15.75" customHeight="1" x14ac:dyDescent="0.2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</row>
    <row r="345" spans="1:66" ht="15.75" customHeight="1" x14ac:dyDescent="0.2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</row>
    <row r="346" spans="1:66" ht="15.75" customHeight="1" x14ac:dyDescent="0.2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</row>
    <row r="347" spans="1:66" ht="15.75" customHeight="1" x14ac:dyDescent="0.2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</row>
    <row r="348" spans="1:66" ht="15.75" customHeight="1" x14ac:dyDescent="0.2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</row>
    <row r="349" spans="1:66" ht="15.75" customHeight="1" x14ac:dyDescent="0.2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</row>
    <row r="350" spans="1:66" ht="15.75" customHeight="1" x14ac:dyDescent="0.2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</row>
    <row r="351" spans="1:66" ht="15.75" customHeight="1" x14ac:dyDescent="0.2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</row>
    <row r="352" spans="1:66" ht="15.75" customHeight="1" x14ac:dyDescent="0.2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</row>
    <row r="353" spans="1:66" ht="15.75" customHeight="1" x14ac:dyDescent="0.2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</row>
    <row r="354" spans="1:66" ht="15.75" customHeight="1" x14ac:dyDescent="0.2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</row>
    <row r="355" spans="1:66" ht="15.75" customHeight="1" x14ac:dyDescent="0.2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</row>
    <row r="356" spans="1:66" ht="15.75" customHeight="1" x14ac:dyDescent="0.2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</row>
    <row r="357" spans="1:66" ht="15.75" customHeight="1" x14ac:dyDescent="0.2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</row>
    <row r="358" spans="1:66" ht="15.75" customHeight="1" x14ac:dyDescent="0.2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</row>
    <row r="359" spans="1:66" ht="15.75" customHeight="1" x14ac:dyDescent="0.2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</row>
    <row r="360" spans="1:66" ht="15.75" customHeight="1" x14ac:dyDescent="0.2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</row>
    <row r="361" spans="1:66" ht="15.75" customHeight="1" x14ac:dyDescent="0.2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</row>
    <row r="362" spans="1:66" ht="15.75" customHeight="1" x14ac:dyDescent="0.2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</row>
    <row r="363" spans="1:66" ht="15.75" customHeight="1" x14ac:dyDescent="0.2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</row>
    <row r="364" spans="1:66" ht="15.75" customHeight="1" x14ac:dyDescent="0.2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</row>
    <row r="365" spans="1:66" ht="15.75" customHeight="1" x14ac:dyDescent="0.2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</row>
    <row r="366" spans="1:66" ht="15.75" customHeight="1" x14ac:dyDescent="0.2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</row>
    <row r="367" spans="1:66" ht="15.75" customHeight="1" x14ac:dyDescent="0.2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</row>
    <row r="368" spans="1:66" ht="15.75" customHeight="1" x14ac:dyDescent="0.2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</row>
    <row r="369" spans="1:66" ht="15.75" customHeight="1" x14ac:dyDescent="0.2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</row>
    <row r="370" spans="1:66" ht="15.75" customHeight="1" x14ac:dyDescent="0.25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</row>
    <row r="371" spans="1:66" ht="15.75" customHeight="1" x14ac:dyDescent="0.25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</row>
    <row r="372" spans="1:66" ht="15.75" customHeight="1" x14ac:dyDescent="0.25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</row>
    <row r="373" spans="1:66" ht="15.75" customHeight="1" x14ac:dyDescent="0.25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</row>
    <row r="374" spans="1:66" ht="15.75" customHeight="1" x14ac:dyDescent="0.25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</row>
    <row r="375" spans="1:66" ht="15.75" customHeight="1" x14ac:dyDescent="0.2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</row>
    <row r="376" spans="1:66" ht="15.75" customHeight="1" x14ac:dyDescent="0.25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</row>
    <row r="377" spans="1:66" ht="15.75" customHeight="1" x14ac:dyDescent="0.25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</row>
    <row r="378" spans="1:66" ht="15.75" customHeight="1" x14ac:dyDescent="0.25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</row>
    <row r="379" spans="1:66" ht="15.75" customHeight="1" x14ac:dyDescent="0.25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</row>
    <row r="380" spans="1:66" ht="15.75" customHeight="1" x14ac:dyDescent="0.25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</row>
    <row r="381" spans="1:66" ht="15.75" customHeight="1" x14ac:dyDescent="0.25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</row>
    <row r="382" spans="1:66" ht="15.75" customHeight="1" x14ac:dyDescent="0.25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</row>
    <row r="383" spans="1:66" ht="15.75" customHeight="1" x14ac:dyDescent="0.25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</row>
    <row r="384" spans="1:66" ht="15.75" customHeight="1" x14ac:dyDescent="0.25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</row>
    <row r="385" spans="1:66" ht="15.75" customHeight="1" x14ac:dyDescent="0.2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</row>
    <row r="386" spans="1:66" ht="15.75" customHeight="1" x14ac:dyDescent="0.25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</row>
    <row r="387" spans="1:66" ht="15.75" customHeight="1" x14ac:dyDescent="0.25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</row>
    <row r="388" spans="1:66" ht="15.75" customHeight="1" x14ac:dyDescent="0.25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</row>
    <row r="389" spans="1:66" ht="15.75" customHeight="1" x14ac:dyDescent="0.25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</row>
    <row r="390" spans="1:66" ht="15.75" customHeight="1" x14ac:dyDescent="0.25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</row>
    <row r="391" spans="1:66" ht="15.75" customHeight="1" x14ac:dyDescent="0.25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</row>
    <row r="392" spans="1:66" ht="15.75" customHeight="1" x14ac:dyDescent="0.25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</row>
    <row r="393" spans="1:66" ht="15.75" customHeight="1" x14ac:dyDescent="0.25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</row>
    <row r="394" spans="1:66" ht="15.75" customHeight="1" x14ac:dyDescent="0.25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</row>
    <row r="395" spans="1:66" ht="15.75" customHeight="1" x14ac:dyDescent="0.2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</row>
    <row r="396" spans="1:66" ht="15.75" customHeight="1" x14ac:dyDescent="0.25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</row>
    <row r="397" spans="1:66" ht="15.75" customHeight="1" x14ac:dyDescent="0.25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</row>
    <row r="398" spans="1:66" ht="15.75" customHeight="1" x14ac:dyDescent="0.25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</row>
    <row r="399" spans="1:66" ht="15.75" customHeight="1" x14ac:dyDescent="0.25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</row>
    <row r="400" spans="1:66" ht="15.75" customHeight="1" x14ac:dyDescent="0.25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</row>
    <row r="401" spans="1:66" ht="15.75" customHeight="1" x14ac:dyDescent="0.25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</row>
    <row r="402" spans="1:66" ht="15.75" customHeight="1" x14ac:dyDescent="0.25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</row>
    <row r="403" spans="1:66" ht="15.75" customHeight="1" x14ac:dyDescent="0.25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</row>
    <row r="404" spans="1:66" ht="15.75" customHeight="1" x14ac:dyDescent="0.25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</row>
    <row r="405" spans="1:66" ht="15.75" customHeight="1" x14ac:dyDescent="0.2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</row>
    <row r="406" spans="1:66" ht="15.75" customHeight="1" x14ac:dyDescent="0.25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</row>
    <row r="407" spans="1:66" ht="15.75" customHeight="1" x14ac:dyDescent="0.25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</row>
    <row r="408" spans="1:66" ht="15.75" customHeight="1" x14ac:dyDescent="0.25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</row>
    <row r="409" spans="1:66" ht="15.75" customHeight="1" x14ac:dyDescent="0.25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</row>
    <row r="410" spans="1:66" ht="15.75" customHeight="1" x14ac:dyDescent="0.25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</row>
    <row r="411" spans="1:66" ht="15.75" customHeight="1" x14ac:dyDescent="0.25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</row>
    <row r="412" spans="1:66" ht="15.75" customHeight="1" x14ac:dyDescent="0.25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</row>
    <row r="413" spans="1:66" ht="15.75" customHeight="1" x14ac:dyDescent="0.25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</row>
    <row r="414" spans="1:66" ht="15.75" customHeight="1" x14ac:dyDescent="0.25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</row>
    <row r="415" spans="1:66" ht="15.75" customHeight="1" x14ac:dyDescent="0.2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</row>
    <row r="416" spans="1:66" ht="15.75" customHeight="1" x14ac:dyDescent="0.25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</row>
    <row r="417" spans="1:66" ht="15.75" customHeight="1" x14ac:dyDescent="0.25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</row>
    <row r="418" spans="1:66" ht="15.75" customHeight="1" x14ac:dyDescent="0.25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</row>
    <row r="419" spans="1:66" ht="15.75" customHeight="1" x14ac:dyDescent="0.25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</row>
    <row r="420" spans="1:66" ht="15.75" customHeight="1" x14ac:dyDescent="0.25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</row>
    <row r="421" spans="1:66" ht="15.75" customHeight="1" x14ac:dyDescent="0.25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</row>
    <row r="422" spans="1:66" ht="15.75" customHeight="1" x14ac:dyDescent="0.25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</row>
    <row r="423" spans="1:66" ht="15.75" customHeight="1" x14ac:dyDescent="0.25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</row>
    <row r="424" spans="1:66" ht="15.75" customHeight="1" x14ac:dyDescent="0.25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</row>
    <row r="425" spans="1:66" ht="15.75" customHeight="1" x14ac:dyDescent="0.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</row>
    <row r="426" spans="1:66" ht="15.75" customHeight="1" x14ac:dyDescent="0.25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</row>
    <row r="427" spans="1:66" ht="15.75" customHeight="1" x14ac:dyDescent="0.25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</row>
    <row r="428" spans="1:66" ht="15.75" customHeight="1" x14ac:dyDescent="0.25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</row>
    <row r="429" spans="1:66" ht="15.75" customHeight="1" x14ac:dyDescent="0.25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</row>
    <row r="430" spans="1:66" ht="15.75" customHeight="1" x14ac:dyDescent="0.25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</row>
    <row r="431" spans="1:66" ht="15.75" customHeight="1" x14ac:dyDescent="0.25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</row>
    <row r="432" spans="1:66" ht="15.75" customHeight="1" x14ac:dyDescent="0.25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</row>
    <row r="433" spans="1:66" ht="15.75" customHeight="1" x14ac:dyDescent="0.25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</row>
    <row r="434" spans="1:66" ht="15.75" customHeight="1" x14ac:dyDescent="0.25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</row>
    <row r="435" spans="1:66" ht="15.75" customHeight="1" x14ac:dyDescent="0.2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</row>
    <row r="436" spans="1:66" ht="15.75" customHeight="1" x14ac:dyDescent="0.25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</row>
    <row r="437" spans="1:66" ht="15.75" customHeight="1" x14ac:dyDescent="0.25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</row>
    <row r="438" spans="1:66" ht="15.75" customHeight="1" x14ac:dyDescent="0.25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</row>
    <row r="439" spans="1:66" ht="15.75" customHeight="1" x14ac:dyDescent="0.25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</row>
    <row r="440" spans="1:66" ht="15.75" customHeight="1" x14ac:dyDescent="0.25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</row>
    <row r="441" spans="1:66" ht="15.75" customHeight="1" x14ac:dyDescent="0.25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</row>
    <row r="442" spans="1:66" ht="15.75" customHeight="1" x14ac:dyDescent="0.25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</row>
    <row r="443" spans="1:66" ht="15.75" customHeight="1" x14ac:dyDescent="0.25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</row>
    <row r="444" spans="1:66" ht="15.75" customHeight="1" x14ac:dyDescent="0.25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</row>
    <row r="445" spans="1:66" ht="15.75" customHeight="1" x14ac:dyDescent="0.2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</row>
    <row r="446" spans="1:66" ht="15.75" customHeight="1" x14ac:dyDescent="0.25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</row>
    <row r="447" spans="1:66" ht="15.75" customHeight="1" x14ac:dyDescent="0.25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</row>
    <row r="448" spans="1:66" ht="15.75" customHeight="1" x14ac:dyDescent="0.25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</row>
    <row r="449" spans="1:66" ht="15.75" customHeight="1" x14ac:dyDescent="0.25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</row>
    <row r="450" spans="1:66" ht="15.75" customHeight="1" x14ac:dyDescent="0.25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</row>
    <row r="451" spans="1:66" ht="15.75" customHeight="1" x14ac:dyDescent="0.25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</row>
    <row r="452" spans="1:66" ht="15.75" customHeight="1" x14ac:dyDescent="0.25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</row>
    <row r="453" spans="1:66" ht="15.75" customHeight="1" x14ac:dyDescent="0.25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</row>
    <row r="454" spans="1:66" ht="15.75" customHeight="1" x14ac:dyDescent="0.25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</row>
    <row r="455" spans="1:66" ht="15.75" customHeight="1" x14ac:dyDescent="0.2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</row>
    <row r="456" spans="1:66" ht="15.75" customHeight="1" x14ac:dyDescent="0.2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</row>
    <row r="457" spans="1:66" ht="15.75" customHeight="1" x14ac:dyDescent="0.25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</row>
    <row r="458" spans="1:66" ht="15.75" customHeight="1" x14ac:dyDescent="0.25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</row>
    <row r="459" spans="1:66" ht="15.75" customHeight="1" x14ac:dyDescent="0.25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</row>
    <row r="460" spans="1:66" ht="15.75" customHeight="1" x14ac:dyDescent="0.25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</row>
    <row r="461" spans="1:66" ht="15.75" customHeight="1" x14ac:dyDescent="0.25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</row>
    <row r="462" spans="1:66" ht="15.75" customHeight="1" x14ac:dyDescent="0.25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</row>
    <row r="463" spans="1:66" ht="15.75" customHeight="1" x14ac:dyDescent="0.25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</row>
    <row r="464" spans="1:66" ht="15.75" customHeight="1" x14ac:dyDescent="0.25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</row>
    <row r="465" spans="1:66" ht="15.75" customHeight="1" x14ac:dyDescent="0.2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</row>
    <row r="466" spans="1:66" ht="15.75" customHeight="1" x14ac:dyDescent="0.25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</row>
    <row r="467" spans="1:66" ht="15.75" customHeight="1" x14ac:dyDescent="0.25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</row>
    <row r="468" spans="1:66" ht="15.75" customHeight="1" x14ac:dyDescent="0.25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</row>
    <row r="469" spans="1:66" ht="15.75" customHeight="1" x14ac:dyDescent="0.25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</row>
    <row r="470" spans="1:66" ht="15.75" customHeight="1" x14ac:dyDescent="0.25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</row>
    <row r="471" spans="1:66" ht="15.75" customHeight="1" x14ac:dyDescent="0.25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</row>
    <row r="472" spans="1:66" ht="15.75" customHeight="1" x14ac:dyDescent="0.25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</row>
    <row r="473" spans="1:66" ht="15.75" customHeight="1" x14ac:dyDescent="0.25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</row>
    <row r="474" spans="1:66" ht="15.75" customHeight="1" x14ac:dyDescent="0.25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</row>
    <row r="475" spans="1:66" ht="15.75" customHeight="1" x14ac:dyDescent="0.2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</row>
    <row r="476" spans="1:66" ht="15.75" customHeight="1" x14ac:dyDescent="0.25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</row>
    <row r="477" spans="1:66" ht="15.75" customHeight="1" x14ac:dyDescent="0.25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</row>
    <row r="478" spans="1:66" ht="15.75" customHeight="1" x14ac:dyDescent="0.25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</row>
    <row r="479" spans="1:66" ht="15.75" customHeight="1" x14ac:dyDescent="0.25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</row>
    <row r="480" spans="1:66" ht="15.75" customHeight="1" x14ac:dyDescent="0.25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</row>
    <row r="481" spans="1:66" ht="15.75" customHeight="1" x14ac:dyDescent="0.25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</row>
    <row r="482" spans="1:66" ht="15.75" customHeight="1" x14ac:dyDescent="0.25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</row>
    <row r="483" spans="1:66" ht="15.75" customHeight="1" x14ac:dyDescent="0.25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</row>
    <row r="484" spans="1:66" ht="15.75" customHeight="1" x14ac:dyDescent="0.25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</row>
    <row r="485" spans="1:66" ht="15.75" customHeight="1" x14ac:dyDescent="0.2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</row>
    <row r="486" spans="1:66" ht="15.75" customHeight="1" x14ac:dyDescent="0.25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</row>
    <row r="487" spans="1:66" ht="15.75" customHeight="1" x14ac:dyDescent="0.25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</row>
    <row r="488" spans="1:66" ht="15.75" customHeight="1" x14ac:dyDescent="0.25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</row>
    <row r="489" spans="1:66" ht="15.75" customHeight="1" x14ac:dyDescent="0.25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</row>
    <row r="490" spans="1:66" ht="15.75" customHeight="1" x14ac:dyDescent="0.2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</row>
    <row r="491" spans="1:66" ht="15.75" customHeight="1" x14ac:dyDescent="0.25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</row>
    <row r="492" spans="1:66" ht="15.75" customHeight="1" x14ac:dyDescent="0.25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</row>
    <row r="493" spans="1:66" ht="15.75" customHeight="1" x14ac:dyDescent="0.25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</row>
    <row r="494" spans="1:66" ht="15.75" customHeight="1" x14ac:dyDescent="0.25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</row>
    <row r="495" spans="1:66" ht="15.75" customHeight="1" x14ac:dyDescent="0.2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</row>
    <row r="496" spans="1:66" ht="15.75" customHeight="1" x14ac:dyDescent="0.25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</row>
    <row r="497" spans="1:66" ht="15.75" customHeight="1" x14ac:dyDescent="0.25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</row>
    <row r="498" spans="1:66" ht="15.75" customHeight="1" x14ac:dyDescent="0.25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</row>
    <row r="499" spans="1:66" ht="15.75" customHeight="1" x14ac:dyDescent="0.25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</row>
    <row r="500" spans="1:66" ht="15.75" customHeight="1" x14ac:dyDescent="0.25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</row>
    <row r="501" spans="1:66" ht="15.75" customHeight="1" x14ac:dyDescent="0.25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</row>
    <row r="502" spans="1:66" ht="15.75" customHeight="1" x14ac:dyDescent="0.25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</row>
    <row r="503" spans="1:66" ht="15.75" customHeight="1" x14ac:dyDescent="0.25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</row>
    <row r="504" spans="1:66" ht="15.75" customHeight="1" x14ac:dyDescent="0.25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</row>
    <row r="505" spans="1:66" ht="15.75" customHeight="1" x14ac:dyDescent="0.2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</row>
    <row r="506" spans="1:66" ht="15.75" customHeight="1" x14ac:dyDescent="0.25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</row>
    <row r="507" spans="1:66" ht="15.75" customHeight="1" x14ac:dyDescent="0.25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</row>
    <row r="508" spans="1:66" ht="15.75" customHeight="1" x14ac:dyDescent="0.25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</row>
    <row r="509" spans="1:66" ht="15.75" customHeight="1" x14ac:dyDescent="0.25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</row>
    <row r="510" spans="1:66" ht="15.75" customHeight="1" x14ac:dyDescent="0.25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</row>
    <row r="511" spans="1:66" ht="15.75" customHeight="1" x14ac:dyDescent="0.25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</row>
    <row r="512" spans="1:66" ht="15.75" customHeight="1" x14ac:dyDescent="0.25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</row>
    <row r="513" spans="1:66" ht="15.75" customHeight="1" x14ac:dyDescent="0.25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</row>
    <row r="514" spans="1:66" ht="15.75" customHeight="1" x14ac:dyDescent="0.25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</row>
    <row r="515" spans="1:66" ht="15.75" customHeight="1" x14ac:dyDescent="0.2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</row>
    <row r="516" spans="1:66" ht="15.75" customHeight="1" x14ac:dyDescent="0.25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</row>
    <row r="517" spans="1:66" ht="15.75" customHeight="1" x14ac:dyDescent="0.25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</row>
    <row r="518" spans="1:66" ht="15.75" customHeight="1" x14ac:dyDescent="0.25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</row>
    <row r="519" spans="1:66" ht="15.75" customHeight="1" x14ac:dyDescent="0.25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</row>
    <row r="520" spans="1:66" ht="15.75" customHeight="1" x14ac:dyDescent="0.25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</row>
    <row r="521" spans="1:66" ht="15.75" customHeight="1" x14ac:dyDescent="0.25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</row>
    <row r="522" spans="1:66" ht="15.75" customHeight="1" x14ac:dyDescent="0.25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</row>
    <row r="523" spans="1:66" ht="15.75" customHeight="1" x14ac:dyDescent="0.25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</row>
    <row r="524" spans="1:66" ht="15.75" customHeight="1" x14ac:dyDescent="0.25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</row>
    <row r="525" spans="1:66" ht="15.75" customHeight="1" x14ac:dyDescent="0.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</row>
    <row r="526" spans="1:66" ht="15.75" customHeight="1" x14ac:dyDescent="0.25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</row>
    <row r="527" spans="1:66" ht="15.75" customHeight="1" x14ac:dyDescent="0.25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</row>
    <row r="528" spans="1:66" ht="15.75" customHeight="1" x14ac:dyDescent="0.25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</row>
    <row r="529" spans="1:66" ht="15.75" customHeight="1" x14ac:dyDescent="0.25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</row>
    <row r="530" spans="1:66" ht="15.75" customHeight="1" x14ac:dyDescent="0.25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</row>
    <row r="531" spans="1:66" ht="15.75" customHeight="1" x14ac:dyDescent="0.25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</row>
    <row r="532" spans="1:66" ht="15.75" customHeight="1" x14ac:dyDescent="0.25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</row>
    <row r="533" spans="1:66" ht="15.75" customHeight="1" x14ac:dyDescent="0.25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</row>
    <row r="534" spans="1:66" ht="15.75" customHeight="1" x14ac:dyDescent="0.25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</row>
    <row r="535" spans="1:66" ht="15.75" customHeight="1" x14ac:dyDescent="0.2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</row>
    <row r="536" spans="1:66" ht="15.75" customHeight="1" x14ac:dyDescent="0.25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</row>
    <row r="537" spans="1:66" ht="15.75" customHeight="1" x14ac:dyDescent="0.25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</row>
    <row r="538" spans="1:66" ht="15.75" customHeight="1" x14ac:dyDescent="0.25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</row>
    <row r="539" spans="1:66" ht="15.75" customHeight="1" x14ac:dyDescent="0.25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</row>
    <row r="540" spans="1:66" ht="15.75" customHeight="1" x14ac:dyDescent="0.25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</row>
    <row r="541" spans="1:66" ht="15.75" customHeight="1" x14ac:dyDescent="0.25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</row>
    <row r="542" spans="1:66" ht="15.75" customHeight="1" x14ac:dyDescent="0.25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</row>
    <row r="543" spans="1:66" ht="15.75" customHeight="1" x14ac:dyDescent="0.25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</row>
    <row r="544" spans="1:66" ht="15.75" customHeight="1" x14ac:dyDescent="0.25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</row>
    <row r="545" spans="1:66" ht="15.75" customHeight="1" x14ac:dyDescent="0.2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</row>
    <row r="546" spans="1:66" ht="15.75" customHeight="1" x14ac:dyDescent="0.25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</row>
    <row r="547" spans="1:66" ht="15.75" customHeight="1" x14ac:dyDescent="0.25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</row>
    <row r="548" spans="1:66" ht="15.75" customHeight="1" x14ac:dyDescent="0.25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</row>
    <row r="549" spans="1:66" ht="15.75" customHeight="1" x14ac:dyDescent="0.25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</row>
    <row r="550" spans="1:66" ht="15.75" customHeight="1" x14ac:dyDescent="0.25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</row>
    <row r="551" spans="1:66" ht="15.75" customHeight="1" x14ac:dyDescent="0.25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</row>
    <row r="552" spans="1:66" ht="15.75" customHeight="1" x14ac:dyDescent="0.25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</row>
    <row r="553" spans="1:66" ht="15.75" customHeight="1" x14ac:dyDescent="0.25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</row>
    <row r="554" spans="1:66" ht="15.75" customHeight="1" x14ac:dyDescent="0.25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</row>
    <row r="555" spans="1:66" ht="15.75" customHeight="1" x14ac:dyDescent="0.2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</row>
    <row r="556" spans="1:66" ht="15.75" customHeight="1" x14ac:dyDescent="0.25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</row>
    <row r="557" spans="1:66" ht="15.75" customHeight="1" x14ac:dyDescent="0.25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</row>
    <row r="558" spans="1:66" ht="15.75" customHeight="1" x14ac:dyDescent="0.25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</row>
    <row r="559" spans="1:66" ht="15.75" customHeight="1" x14ac:dyDescent="0.25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</row>
    <row r="560" spans="1:66" ht="15.75" customHeight="1" x14ac:dyDescent="0.25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</row>
    <row r="561" spans="1:66" ht="15.75" customHeight="1" x14ac:dyDescent="0.25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</row>
    <row r="562" spans="1:66" ht="15.75" customHeight="1" x14ac:dyDescent="0.25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</row>
    <row r="563" spans="1:66" ht="15.75" customHeight="1" x14ac:dyDescent="0.25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</row>
    <row r="564" spans="1:66" ht="15.75" customHeight="1" x14ac:dyDescent="0.25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</row>
    <row r="565" spans="1:66" ht="15.75" customHeight="1" x14ac:dyDescent="0.2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</row>
    <row r="566" spans="1:66" ht="15.75" customHeight="1" x14ac:dyDescent="0.25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</row>
    <row r="567" spans="1:66" ht="15.75" customHeight="1" x14ac:dyDescent="0.25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</row>
    <row r="568" spans="1:66" ht="15.75" customHeight="1" x14ac:dyDescent="0.25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</row>
    <row r="569" spans="1:66" ht="15.75" customHeight="1" x14ac:dyDescent="0.25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</row>
    <row r="570" spans="1:66" ht="15.75" customHeight="1" x14ac:dyDescent="0.25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</row>
    <row r="571" spans="1:66" ht="15.75" customHeight="1" x14ac:dyDescent="0.25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</row>
    <row r="572" spans="1:66" ht="15.75" customHeight="1" x14ac:dyDescent="0.25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</row>
    <row r="573" spans="1:66" ht="15.75" customHeight="1" x14ac:dyDescent="0.25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</row>
    <row r="574" spans="1:66" ht="15.75" customHeight="1" x14ac:dyDescent="0.25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</row>
    <row r="575" spans="1:66" ht="15.75" customHeight="1" x14ac:dyDescent="0.2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</row>
    <row r="576" spans="1:66" ht="15.75" customHeight="1" x14ac:dyDescent="0.25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</row>
    <row r="577" spans="1:66" ht="15.75" customHeight="1" x14ac:dyDescent="0.25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</row>
    <row r="578" spans="1:66" ht="15.75" customHeight="1" x14ac:dyDescent="0.25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</row>
    <row r="579" spans="1:66" ht="15.75" customHeight="1" x14ac:dyDescent="0.25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</row>
    <row r="580" spans="1:66" ht="15.75" customHeight="1" x14ac:dyDescent="0.25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</row>
    <row r="581" spans="1:66" ht="15.75" customHeight="1" x14ac:dyDescent="0.25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</row>
    <row r="582" spans="1:66" ht="15.75" customHeight="1" x14ac:dyDescent="0.25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</row>
    <row r="583" spans="1:66" ht="15.75" customHeight="1" x14ac:dyDescent="0.25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</row>
    <row r="584" spans="1:66" ht="15.75" customHeight="1" x14ac:dyDescent="0.25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</row>
    <row r="585" spans="1:66" ht="15.75" customHeight="1" x14ac:dyDescent="0.2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</row>
    <row r="586" spans="1:66" ht="15.75" customHeight="1" x14ac:dyDescent="0.25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</row>
    <row r="587" spans="1:66" ht="15.75" customHeight="1" x14ac:dyDescent="0.25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</row>
    <row r="588" spans="1:66" ht="15.75" customHeight="1" x14ac:dyDescent="0.25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</row>
    <row r="589" spans="1:66" ht="15.75" customHeight="1" x14ac:dyDescent="0.25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</row>
    <row r="590" spans="1:66" ht="15.75" customHeight="1" x14ac:dyDescent="0.25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</row>
    <row r="591" spans="1:66" ht="15.75" customHeight="1" x14ac:dyDescent="0.25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</row>
    <row r="592" spans="1:66" ht="15.75" customHeight="1" x14ac:dyDescent="0.25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</row>
    <row r="593" spans="1:66" ht="15.75" customHeight="1" x14ac:dyDescent="0.25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</row>
    <row r="594" spans="1:66" ht="15.75" customHeight="1" x14ac:dyDescent="0.25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</row>
    <row r="595" spans="1:66" ht="15.75" customHeight="1" x14ac:dyDescent="0.2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</row>
    <row r="596" spans="1:66" ht="15.75" customHeight="1" x14ac:dyDescent="0.25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</row>
    <row r="597" spans="1:66" ht="15.75" customHeight="1" x14ac:dyDescent="0.25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</row>
    <row r="598" spans="1:66" ht="15.75" customHeight="1" x14ac:dyDescent="0.25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</row>
    <row r="599" spans="1:66" ht="15.75" customHeight="1" x14ac:dyDescent="0.25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</row>
    <row r="600" spans="1:66" ht="15.75" customHeight="1" x14ac:dyDescent="0.25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</row>
    <row r="601" spans="1:66" ht="15.75" customHeight="1" x14ac:dyDescent="0.25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</row>
    <row r="602" spans="1:66" ht="15.75" customHeight="1" x14ac:dyDescent="0.25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</row>
    <row r="603" spans="1:66" ht="15.75" customHeight="1" x14ac:dyDescent="0.25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</row>
    <row r="604" spans="1:66" ht="15.75" customHeight="1" x14ac:dyDescent="0.25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</row>
    <row r="605" spans="1:66" ht="15.75" customHeight="1" x14ac:dyDescent="0.2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</row>
    <row r="606" spans="1:66" ht="15.75" customHeight="1" x14ac:dyDescent="0.25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</row>
    <row r="607" spans="1:66" ht="15.75" customHeight="1" x14ac:dyDescent="0.25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</row>
    <row r="608" spans="1:66" ht="15.75" customHeight="1" x14ac:dyDescent="0.25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</row>
    <row r="609" spans="1:66" ht="15.75" customHeight="1" x14ac:dyDescent="0.25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</row>
    <row r="610" spans="1:66" ht="15.75" customHeight="1" x14ac:dyDescent="0.25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</row>
    <row r="611" spans="1:66" ht="15.75" customHeight="1" x14ac:dyDescent="0.25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</row>
    <row r="612" spans="1:66" ht="15.75" customHeight="1" x14ac:dyDescent="0.25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</row>
    <row r="613" spans="1:66" ht="15.75" customHeight="1" x14ac:dyDescent="0.25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</row>
    <row r="614" spans="1:66" ht="15.75" customHeight="1" x14ac:dyDescent="0.25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</row>
    <row r="615" spans="1:66" ht="15.75" customHeight="1" x14ac:dyDescent="0.2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</row>
    <row r="616" spans="1:66" ht="15.75" customHeight="1" x14ac:dyDescent="0.25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</row>
    <row r="617" spans="1:66" ht="15.75" customHeight="1" x14ac:dyDescent="0.25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</row>
    <row r="618" spans="1:66" ht="15.75" customHeight="1" x14ac:dyDescent="0.25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</row>
    <row r="619" spans="1:66" ht="15.75" customHeight="1" x14ac:dyDescent="0.25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</row>
    <row r="620" spans="1:66" ht="15.75" customHeight="1" x14ac:dyDescent="0.25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</row>
    <row r="621" spans="1:66" ht="15.75" customHeight="1" x14ac:dyDescent="0.25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</row>
    <row r="622" spans="1:66" ht="15.75" customHeight="1" x14ac:dyDescent="0.25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</row>
    <row r="623" spans="1:66" ht="15.75" customHeight="1" x14ac:dyDescent="0.25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</row>
    <row r="624" spans="1:66" ht="15.75" customHeight="1" x14ac:dyDescent="0.25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</row>
    <row r="625" spans="1:66" ht="15.75" customHeight="1" x14ac:dyDescent="0.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</row>
    <row r="626" spans="1:66" ht="15.75" customHeight="1" x14ac:dyDescent="0.25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</row>
    <row r="627" spans="1:66" ht="15.75" customHeight="1" x14ac:dyDescent="0.25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</row>
    <row r="628" spans="1:66" ht="15.75" customHeight="1" x14ac:dyDescent="0.25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</row>
    <row r="629" spans="1:66" ht="15.75" customHeight="1" x14ac:dyDescent="0.25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</row>
    <row r="630" spans="1:66" ht="15.75" customHeight="1" x14ac:dyDescent="0.25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</row>
    <row r="631" spans="1:66" ht="15.75" customHeight="1" x14ac:dyDescent="0.25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</row>
    <row r="632" spans="1:66" ht="15.75" customHeight="1" x14ac:dyDescent="0.25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</row>
    <row r="633" spans="1:66" ht="15.75" customHeight="1" x14ac:dyDescent="0.25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</row>
    <row r="634" spans="1:66" ht="15.75" customHeight="1" x14ac:dyDescent="0.25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</row>
    <row r="635" spans="1:66" ht="15.75" customHeight="1" x14ac:dyDescent="0.2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</row>
    <row r="636" spans="1:66" ht="15.75" customHeight="1" x14ac:dyDescent="0.25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</row>
    <row r="637" spans="1:66" ht="15.75" customHeight="1" x14ac:dyDescent="0.25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</row>
    <row r="638" spans="1:66" ht="15.75" customHeight="1" x14ac:dyDescent="0.25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</row>
    <row r="639" spans="1:66" ht="15.75" customHeight="1" x14ac:dyDescent="0.25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</row>
    <row r="640" spans="1:66" ht="15.75" customHeight="1" x14ac:dyDescent="0.25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</row>
    <row r="641" spans="1:66" ht="15.75" customHeight="1" x14ac:dyDescent="0.25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</row>
    <row r="642" spans="1:66" ht="15.75" customHeight="1" x14ac:dyDescent="0.25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</row>
    <row r="643" spans="1:66" ht="15.75" customHeight="1" x14ac:dyDescent="0.25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</row>
    <row r="644" spans="1:66" ht="15.75" customHeight="1" x14ac:dyDescent="0.25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</row>
    <row r="645" spans="1:66" ht="15.75" customHeight="1" x14ac:dyDescent="0.2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</row>
    <row r="646" spans="1:66" ht="15.75" customHeight="1" x14ac:dyDescent="0.25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</row>
    <row r="647" spans="1:66" ht="15.75" customHeight="1" x14ac:dyDescent="0.25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</row>
    <row r="648" spans="1:66" ht="15.75" customHeight="1" x14ac:dyDescent="0.25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</row>
    <row r="649" spans="1:66" ht="15.75" customHeight="1" x14ac:dyDescent="0.25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</row>
    <row r="650" spans="1:66" ht="15.75" customHeight="1" x14ac:dyDescent="0.25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</row>
    <row r="651" spans="1:66" ht="15.75" customHeight="1" x14ac:dyDescent="0.25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</row>
    <row r="652" spans="1:66" ht="15.75" customHeight="1" x14ac:dyDescent="0.25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</row>
    <row r="653" spans="1:66" ht="15.75" customHeight="1" x14ac:dyDescent="0.25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</row>
    <row r="654" spans="1:66" ht="15.75" customHeight="1" x14ac:dyDescent="0.25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</row>
    <row r="655" spans="1:66" ht="15.75" customHeight="1" x14ac:dyDescent="0.2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</row>
    <row r="656" spans="1:66" ht="15.75" customHeight="1" x14ac:dyDescent="0.25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</row>
    <row r="657" spans="1:66" ht="15.75" customHeight="1" x14ac:dyDescent="0.25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</row>
    <row r="658" spans="1:66" ht="15.75" customHeight="1" x14ac:dyDescent="0.25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</row>
    <row r="659" spans="1:66" ht="15.75" customHeight="1" x14ac:dyDescent="0.25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</row>
    <row r="660" spans="1:66" ht="15.75" customHeight="1" x14ac:dyDescent="0.25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</row>
    <row r="661" spans="1:66" ht="15.75" customHeight="1" x14ac:dyDescent="0.25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</row>
    <row r="662" spans="1:66" ht="15.75" customHeight="1" x14ac:dyDescent="0.25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</row>
    <row r="663" spans="1:66" ht="15.75" customHeight="1" x14ac:dyDescent="0.25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</row>
    <row r="664" spans="1:66" ht="15.75" customHeight="1" x14ac:dyDescent="0.25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</row>
    <row r="665" spans="1:66" ht="15.75" customHeight="1" x14ac:dyDescent="0.2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</row>
    <row r="666" spans="1:66" ht="15.75" customHeight="1" x14ac:dyDescent="0.25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</row>
    <row r="667" spans="1:66" ht="15.75" customHeight="1" x14ac:dyDescent="0.25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</row>
    <row r="668" spans="1:66" ht="15.75" customHeight="1" x14ac:dyDescent="0.25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</row>
    <row r="669" spans="1:66" ht="15.75" customHeight="1" x14ac:dyDescent="0.25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</row>
    <row r="670" spans="1:66" ht="15.75" customHeight="1" x14ac:dyDescent="0.25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</row>
    <row r="671" spans="1:66" ht="15.75" customHeight="1" x14ac:dyDescent="0.25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</row>
    <row r="672" spans="1:66" ht="15.75" customHeight="1" x14ac:dyDescent="0.25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</row>
    <row r="673" spans="1:66" ht="15.75" customHeight="1" x14ac:dyDescent="0.25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</row>
    <row r="674" spans="1:66" ht="15.75" customHeight="1" x14ac:dyDescent="0.25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</row>
    <row r="675" spans="1:66" ht="15.75" customHeight="1" x14ac:dyDescent="0.2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</row>
    <row r="676" spans="1:66" ht="15.75" customHeight="1" x14ac:dyDescent="0.25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</row>
    <row r="677" spans="1:66" ht="15.75" customHeight="1" x14ac:dyDescent="0.25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</row>
    <row r="678" spans="1:66" ht="15.75" customHeight="1" x14ac:dyDescent="0.25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</row>
    <row r="679" spans="1:66" ht="15.75" customHeight="1" x14ac:dyDescent="0.25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</row>
    <row r="680" spans="1:66" ht="15.75" customHeight="1" x14ac:dyDescent="0.25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</row>
    <row r="681" spans="1:66" ht="15.75" customHeight="1" x14ac:dyDescent="0.25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</row>
    <row r="682" spans="1:66" ht="15.75" customHeight="1" x14ac:dyDescent="0.25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</row>
    <row r="683" spans="1:66" ht="15.75" customHeight="1" x14ac:dyDescent="0.25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</row>
    <row r="684" spans="1:66" ht="15.75" customHeight="1" x14ac:dyDescent="0.25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</row>
    <row r="685" spans="1:66" ht="15.75" customHeight="1" x14ac:dyDescent="0.2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</row>
    <row r="686" spans="1:66" ht="15.75" customHeight="1" x14ac:dyDescent="0.25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</row>
    <row r="687" spans="1:66" ht="15.75" customHeight="1" x14ac:dyDescent="0.25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</row>
    <row r="688" spans="1:66" ht="15.75" customHeight="1" x14ac:dyDescent="0.25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</row>
    <row r="689" spans="1:66" ht="15.75" customHeight="1" x14ac:dyDescent="0.25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</row>
    <row r="690" spans="1:66" ht="15.75" customHeight="1" x14ac:dyDescent="0.25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</row>
    <row r="691" spans="1:66" ht="15.75" customHeight="1" x14ac:dyDescent="0.25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</row>
    <row r="692" spans="1:66" ht="15.75" customHeight="1" x14ac:dyDescent="0.25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</row>
    <row r="693" spans="1:66" ht="15.75" customHeight="1" x14ac:dyDescent="0.25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</row>
    <row r="694" spans="1:66" ht="15.75" customHeight="1" x14ac:dyDescent="0.25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</row>
    <row r="695" spans="1:66" ht="15.75" customHeight="1" x14ac:dyDescent="0.2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</row>
    <row r="696" spans="1:66" ht="15.75" customHeight="1" x14ac:dyDescent="0.25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</row>
    <row r="697" spans="1:66" ht="15.75" customHeight="1" x14ac:dyDescent="0.25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</row>
    <row r="698" spans="1:66" ht="15.75" customHeight="1" x14ac:dyDescent="0.25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</row>
    <row r="699" spans="1:66" ht="15.75" customHeight="1" x14ac:dyDescent="0.25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</row>
    <row r="700" spans="1:66" ht="15.75" customHeight="1" x14ac:dyDescent="0.25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</row>
    <row r="701" spans="1:66" ht="15.75" customHeight="1" x14ac:dyDescent="0.25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</row>
    <row r="702" spans="1:66" ht="15.75" customHeight="1" x14ac:dyDescent="0.25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</row>
    <row r="703" spans="1:66" ht="15.75" customHeight="1" x14ac:dyDescent="0.25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</row>
    <row r="704" spans="1:66" ht="15.75" customHeight="1" x14ac:dyDescent="0.25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</row>
    <row r="705" spans="1:66" ht="15.75" customHeight="1" x14ac:dyDescent="0.2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</row>
    <row r="706" spans="1:66" ht="15.75" customHeight="1" x14ac:dyDescent="0.25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</row>
    <row r="707" spans="1:66" ht="15.75" customHeight="1" x14ac:dyDescent="0.25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</row>
    <row r="708" spans="1:66" ht="15.75" customHeight="1" x14ac:dyDescent="0.25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</row>
    <row r="709" spans="1:66" ht="15.75" customHeight="1" x14ac:dyDescent="0.25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</row>
    <row r="710" spans="1:66" ht="15.75" customHeight="1" x14ac:dyDescent="0.25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</row>
    <row r="711" spans="1:66" ht="15.75" customHeight="1" x14ac:dyDescent="0.25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</row>
    <row r="712" spans="1:66" ht="15.75" customHeight="1" x14ac:dyDescent="0.25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</row>
    <row r="713" spans="1:66" ht="15.75" customHeight="1" x14ac:dyDescent="0.25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</row>
    <row r="714" spans="1:66" ht="15.75" customHeight="1" x14ac:dyDescent="0.25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</row>
    <row r="715" spans="1:66" ht="15.75" customHeight="1" x14ac:dyDescent="0.2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</row>
    <row r="716" spans="1:66" ht="15.75" customHeight="1" x14ac:dyDescent="0.25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</row>
    <row r="717" spans="1:66" ht="15.75" customHeight="1" x14ac:dyDescent="0.25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</row>
    <row r="718" spans="1:66" ht="15.75" customHeight="1" x14ac:dyDescent="0.25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</row>
    <row r="719" spans="1:66" ht="15.75" customHeight="1" x14ac:dyDescent="0.25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</row>
    <row r="720" spans="1:66" ht="15.75" customHeight="1" x14ac:dyDescent="0.25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</row>
    <row r="721" spans="1:66" ht="15.75" customHeight="1" x14ac:dyDescent="0.25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</row>
    <row r="722" spans="1:66" ht="15.75" customHeight="1" x14ac:dyDescent="0.25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</row>
    <row r="723" spans="1:66" ht="15.75" customHeight="1" x14ac:dyDescent="0.25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</row>
    <row r="724" spans="1:66" ht="15.75" customHeight="1" x14ac:dyDescent="0.25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</row>
    <row r="725" spans="1:66" ht="15.75" customHeight="1" x14ac:dyDescent="0.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</row>
    <row r="726" spans="1:66" ht="15.75" customHeight="1" x14ac:dyDescent="0.25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</row>
    <row r="727" spans="1:66" ht="15.75" customHeight="1" x14ac:dyDescent="0.25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</row>
    <row r="728" spans="1:66" ht="15.75" customHeight="1" x14ac:dyDescent="0.25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</row>
    <row r="729" spans="1:66" ht="15.75" customHeight="1" x14ac:dyDescent="0.25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</row>
    <row r="730" spans="1:66" ht="15.75" customHeight="1" x14ac:dyDescent="0.25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</row>
    <row r="731" spans="1:66" ht="15.75" customHeight="1" x14ac:dyDescent="0.25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</row>
    <row r="732" spans="1:66" ht="15.75" customHeight="1" x14ac:dyDescent="0.25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</row>
    <row r="733" spans="1:66" ht="15.75" customHeight="1" x14ac:dyDescent="0.25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</row>
    <row r="734" spans="1:66" ht="15.75" customHeight="1" x14ac:dyDescent="0.25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</row>
    <row r="735" spans="1:66" ht="15.75" customHeight="1" x14ac:dyDescent="0.2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</row>
    <row r="736" spans="1:66" ht="15.75" customHeight="1" x14ac:dyDescent="0.25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</row>
    <row r="737" spans="1:66" ht="15.75" customHeight="1" x14ac:dyDescent="0.25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</row>
    <row r="738" spans="1:66" ht="15.75" customHeight="1" x14ac:dyDescent="0.25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</row>
    <row r="739" spans="1:66" ht="15.75" customHeight="1" x14ac:dyDescent="0.25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</row>
    <row r="740" spans="1:66" ht="15.75" customHeight="1" x14ac:dyDescent="0.25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</row>
    <row r="741" spans="1:66" ht="15.75" customHeight="1" x14ac:dyDescent="0.25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</row>
    <row r="742" spans="1:66" ht="15.75" customHeight="1" x14ac:dyDescent="0.25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</row>
    <row r="743" spans="1:66" ht="15.75" customHeight="1" x14ac:dyDescent="0.25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</row>
    <row r="744" spans="1:66" ht="15.75" customHeight="1" x14ac:dyDescent="0.25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</row>
    <row r="745" spans="1:66" ht="15.75" customHeight="1" x14ac:dyDescent="0.2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</row>
    <row r="746" spans="1:66" ht="15.75" customHeight="1" x14ac:dyDescent="0.25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</row>
    <row r="747" spans="1:66" ht="15.75" customHeight="1" x14ac:dyDescent="0.25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</row>
    <row r="748" spans="1:66" ht="15.75" customHeight="1" x14ac:dyDescent="0.25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</row>
    <row r="749" spans="1:66" ht="15.75" customHeight="1" x14ac:dyDescent="0.25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</row>
    <row r="750" spans="1:66" ht="15.75" customHeight="1" x14ac:dyDescent="0.25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</row>
    <row r="751" spans="1:66" ht="15.75" customHeight="1" x14ac:dyDescent="0.25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</row>
    <row r="752" spans="1:66" ht="15.75" customHeight="1" x14ac:dyDescent="0.25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</row>
    <row r="753" spans="1:66" ht="15.75" customHeight="1" x14ac:dyDescent="0.25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</row>
    <row r="754" spans="1:66" ht="15.75" customHeight="1" x14ac:dyDescent="0.25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</row>
    <row r="755" spans="1:66" ht="15.75" customHeight="1" x14ac:dyDescent="0.2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</row>
    <row r="756" spans="1:66" ht="15.75" customHeight="1" x14ac:dyDescent="0.25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</row>
    <row r="757" spans="1:66" ht="15.75" customHeight="1" x14ac:dyDescent="0.25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</row>
    <row r="758" spans="1:66" ht="15.75" customHeight="1" x14ac:dyDescent="0.25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</row>
    <row r="759" spans="1:66" ht="15.75" customHeight="1" x14ac:dyDescent="0.25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</row>
    <row r="760" spans="1:66" ht="15.75" customHeight="1" x14ac:dyDescent="0.25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</row>
    <row r="761" spans="1:66" ht="15.75" customHeight="1" x14ac:dyDescent="0.25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</row>
    <row r="762" spans="1:66" ht="15.75" customHeight="1" x14ac:dyDescent="0.25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</row>
    <row r="763" spans="1:66" ht="15.75" customHeight="1" x14ac:dyDescent="0.25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</row>
    <row r="764" spans="1:66" ht="15.75" customHeight="1" x14ac:dyDescent="0.25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</row>
    <row r="765" spans="1:66" ht="15.75" customHeight="1" x14ac:dyDescent="0.2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</row>
    <row r="766" spans="1:66" ht="15.75" customHeight="1" x14ac:dyDescent="0.25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</row>
    <row r="767" spans="1:66" ht="15.75" customHeight="1" x14ac:dyDescent="0.25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</row>
    <row r="768" spans="1:66" ht="15.75" customHeight="1" x14ac:dyDescent="0.25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</row>
    <row r="769" spans="1:66" ht="15.75" customHeight="1" x14ac:dyDescent="0.25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</row>
    <row r="770" spans="1:66" ht="15.75" customHeight="1" x14ac:dyDescent="0.25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</row>
    <row r="771" spans="1:66" ht="15.75" customHeight="1" x14ac:dyDescent="0.25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</row>
    <row r="772" spans="1:66" ht="15.75" customHeight="1" x14ac:dyDescent="0.25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</row>
    <row r="773" spans="1:66" ht="15.75" customHeight="1" x14ac:dyDescent="0.25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</row>
    <row r="774" spans="1:66" ht="15.75" customHeight="1" x14ac:dyDescent="0.25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</row>
    <row r="775" spans="1:66" ht="15.75" customHeight="1" x14ac:dyDescent="0.2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</row>
    <row r="776" spans="1:66" ht="15.75" customHeight="1" x14ac:dyDescent="0.25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</row>
    <row r="777" spans="1:66" ht="15.75" customHeight="1" x14ac:dyDescent="0.25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</row>
    <row r="778" spans="1:66" ht="15.75" customHeight="1" x14ac:dyDescent="0.25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</row>
    <row r="779" spans="1:66" ht="15.75" customHeight="1" x14ac:dyDescent="0.25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</row>
    <row r="780" spans="1:66" ht="15.75" customHeight="1" x14ac:dyDescent="0.25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</row>
    <row r="781" spans="1:66" ht="15.75" customHeight="1" x14ac:dyDescent="0.25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</row>
    <row r="782" spans="1:66" ht="15.75" customHeight="1" x14ac:dyDescent="0.25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</row>
    <row r="783" spans="1:66" ht="15.75" customHeight="1" x14ac:dyDescent="0.25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</row>
    <row r="784" spans="1:66" ht="15.75" customHeight="1" x14ac:dyDescent="0.25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</row>
    <row r="785" spans="1:66" ht="15.75" customHeight="1" x14ac:dyDescent="0.2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</row>
    <row r="786" spans="1:66" ht="15.75" customHeight="1" x14ac:dyDescent="0.25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</row>
    <row r="787" spans="1:66" ht="15.75" customHeight="1" x14ac:dyDescent="0.25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</row>
    <row r="788" spans="1:66" ht="15.75" customHeight="1" x14ac:dyDescent="0.25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</row>
    <row r="789" spans="1:66" ht="15.75" customHeight="1" x14ac:dyDescent="0.25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</row>
    <row r="790" spans="1:66" ht="15.75" customHeight="1" x14ac:dyDescent="0.25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</row>
    <row r="791" spans="1:66" ht="15.75" customHeight="1" x14ac:dyDescent="0.25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</row>
    <row r="792" spans="1:66" ht="15.75" customHeight="1" x14ac:dyDescent="0.25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</row>
    <row r="793" spans="1:66" ht="15.75" customHeight="1" x14ac:dyDescent="0.25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</row>
    <row r="794" spans="1:66" ht="15.75" customHeight="1" x14ac:dyDescent="0.25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</row>
    <row r="795" spans="1:66" ht="15.75" customHeight="1" x14ac:dyDescent="0.2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</row>
    <row r="796" spans="1:66" ht="15.75" customHeight="1" x14ac:dyDescent="0.25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</row>
    <row r="797" spans="1:66" ht="15.75" customHeight="1" x14ac:dyDescent="0.25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</row>
    <row r="798" spans="1:66" ht="15.75" customHeight="1" x14ac:dyDescent="0.25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</row>
    <row r="799" spans="1:66" ht="15.75" customHeight="1" x14ac:dyDescent="0.25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</row>
    <row r="800" spans="1:66" ht="15.75" customHeight="1" x14ac:dyDescent="0.25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</row>
    <row r="801" spans="1:66" ht="15.75" customHeight="1" x14ac:dyDescent="0.25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</row>
    <row r="802" spans="1:66" ht="15.75" customHeight="1" x14ac:dyDescent="0.25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</row>
    <row r="803" spans="1:66" ht="15.75" customHeight="1" x14ac:dyDescent="0.25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</row>
    <row r="804" spans="1:66" ht="15.75" customHeight="1" x14ac:dyDescent="0.25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</row>
    <row r="805" spans="1:66" ht="15.75" customHeight="1" x14ac:dyDescent="0.2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</row>
    <row r="806" spans="1:66" ht="15.75" customHeight="1" x14ac:dyDescent="0.25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</row>
    <row r="807" spans="1:66" ht="15.75" customHeight="1" x14ac:dyDescent="0.25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</row>
    <row r="808" spans="1:66" ht="15.75" customHeight="1" x14ac:dyDescent="0.25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</row>
    <row r="809" spans="1:66" ht="15.75" customHeight="1" x14ac:dyDescent="0.25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</row>
    <row r="810" spans="1:66" ht="15.75" customHeight="1" x14ac:dyDescent="0.25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</row>
    <row r="811" spans="1:66" ht="15.75" customHeight="1" x14ac:dyDescent="0.25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</row>
    <row r="812" spans="1:66" ht="15.75" customHeight="1" x14ac:dyDescent="0.25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</row>
    <row r="813" spans="1:66" ht="15.75" customHeight="1" x14ac:dyDescent="0.25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</row>
    <row r="814" spans="1:66" ht="15.75" customHeight="1" x14ac:dyDescent="0.25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</row>
    <row r="815" spans="1:66" ht="15.75" customHeight="1" x14ac:dyDescent="0.2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</row>
    <row r="816" spans="1:66" ht="15.75" customHeight="1" x14ac:dyDescent="0.25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</row>
    <row r="817" spans="1:66" ht="15.75" customHeight="1" x14ac:dyDescent="0.25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</row>
    <row r="818" spans="1:66" ht="15.75" customHeight="1" x14ac:dyDescent="0.25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</row>
    <row r="819" spans="1:66" ht="15.75" customHeight="1" x14ac:dyDescent="0.25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</row>
    <row r="820" spans="1:66" ht="15.75" customHeight="1" x14ac:dyDescent="0.25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</row>
    <row r="821" spans="1:66" ht="15.75" customHeight="1" x14ac:dyDescent="0.25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</row>
    <row r="822" spans="1:66" ht="15.75" customHeight="1" x14ac:dyDescent="0.25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</row>
    <row r="823" spans="1:66" ht="15.75" customHeight="1" x14ac:dyDescent="0.25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</row>
    <row r="824" spans="1:66" ht="15.75" customHeight="1" x14ac:dyDescent="0.25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</row>
    <row r="825" spans="1:66" ht="15.75" customHeight="1" x14ac:dyDescent="0.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</row>
    <row r="826" spans="1:66" ht="15.75" customHeight="1" x14ac:dyDescent="0.25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</row>
    <row r="827" spans="1:66" ht="15.75" customHeight="1" x14ac:dyDescent="0.25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</row>
    <row r="828" spans="1:66" ht="15.75" customHeight="1" x14ac:dyDescent="0.25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</row>
    <row r="829" spans="1:66" ht="15.75" customHeight="1" x14ac:dyDescent="0.25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</row>
    <row r="830" spans="1:66" ht="15.75" customHeight="1" x14ac:dyDescent="0.25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</row>
    <row r="831" spans="1:66" ht="15.75" customHeight="1" x14ac:dyDescent="0.25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</row>
    <row r="832" spans="1:66" ht="15.75" customHeight="1" x14ac:dyDescent="0.25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</row>
    <row r="833" spans="1:66" ht="15.75" customHeight="1" x14ac:dyDescent="0.25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</row>
    <row r="834" spans="1:66" ht="15.75" customHeight="1" x14ac:dyDescent="0.25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</row>
    <row r="835" spans="1:66" ht="15.75" customHeight="1" x14ac:dyDescent="0.2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</row>
    <row r="836" spans="1:66" ht="15.75" customHeight="1" x14ac:dyDescent="0.25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</row>
    <row r="837" spans="1:66" ht="15.75" customHeight="1" x14ac:dyDescent="0.25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</row>
    <row r="838" spans="1:66" ht="15.75" customHeight="1" x14ac:dyDescent="0.25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</row>
    <row r="839" spans="1:66" ht="15.75" customHeight="1" x14ac:dyDescent="0.25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</row>
    <row r="840" spans="1:66" ht="15.75" customHeight="1" x14ac:dyDescent="0.25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</row>
    <row r="841" spans="1:66" ht="15.75" customHeight="1" x14ac:dyDescent="0.25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</row>
    <row r="842" spans="1:66" ht="15.75" customHeight="1" x14ac:dyDescent="0.25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</row>
    <row r="843" spans="1:66" ht="15.75" customHeight="1" x14ac:dyDescent="0.25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</row>
    <row r="844" spans="1:66" ht="15.75" customHeight="1" x14ac:dyDescent="0.25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</row>
    <row r="845" spans="1:66" ht="15.75" customHeight="1" x14ac:dyDescent="0.2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</row>
    <row r="846" spans="1:66" ht="15.75" customHeight="1" x14ac:dyDescent="0.25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</row>
    <row r="847" spans="1:66" ht="15.75" customHeight="1" x14ac:dyDescent="0.25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</row>
    <row r="848" spans="1:66" ht="15.75" customHeight="1" x14ac:dyDescent="0.25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</row>
    <row r="849" spans="1:66" ht="15.75" customHeight="1" x14ac:dyDescent="0.25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</row>
    <row r="850" spans="1:66" ht="15.75" customHeight="1" x14ac:dyDescent="0.25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</row>
    <row r="851" spans="1:66" ht="15.75" customHeight="1" x14ac:dyDescent="0.25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</row>
    <row r="852" spans="1:66" ht="15.75" customHeight="1" x14ac:dyDescent="0.25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</row>
    <row r="853" spans="1:66" ht="15.75" customHeight="1" x14ac:dyDescent="0.25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</row>
    <row r="854" spans="1:66" ht="15.75" customHeight="1" x14ac:dyDescent="0.25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</row>
    <row r="855" spans="1:66" ht="15.75" customHeight="1" x14ac:dyDescent="0.2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</row>
    <row r="856" spans="1:66" ht="15.75" customHeight="1" x14ac:dyDescent="0.25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</row>
    <row r="857" spans="1:66" ht="15.75" customHeight="1" x14ac:dyDescent="0.25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</row>
    <row r="858" spans="1:66" ht="15.75" customHeight="1" x14ac:dyDescent="0.25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</row>
    <row r="859" spans="1:66" ht="15.75" customHeight="1" x14ac:dyDescent="0.25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</row>
    <row r="860" spans="1:66" ht="15.75" customHeight="1" x14ac:dyDescent="0.25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</row>
    <row r="861" spans="1:66" ht="15.75" customHeight="1" x14ac:dyDescent="0.25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</row>
    <row r="862" spans="1:66" ht="15.75" customHeight="1" x14ac:dyDescent="0.25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</row>
    <row r="863" spans="1:66" ht="15.75" customHeight="1" x14ac:dyDescent="0.25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</row>
    <row r="864" spans="1:66" ht="15.75" customHeight="1" x14ac:dyDescent="0.25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</row>
    <row r="865" spans="1:66" ht="15.75" customHeight="1" x14ac:dyDescent="0.2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</row>
    <row r="866" spans="1:66" ht="15.75" customHeight="1" x14ac:dyDescent="0.25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</row>
    <row r="867" spans="1:66" ht="15.75" customHeight="1" x14ac:dyDescent="0.25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</row>
    <row r="868" spans="1:66" ht="15.75" customHeight="1" x14ac:dyDescent="0.25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</row>
    <row r="869" spans="1:66" ht="15.75" customHeight="1" x14ac:dyDescent="0.25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</row>
    <row r="870" spans="1:66" ht="15.75" customHeight="1" x14ac:dyDescent="0.25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</row>
    <row r="871" spans="1:66" ht="15.75" customHeight="1" x14ac:dyDescent="0.25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</row>
    <row r="872" spans="1:66" ht="15.75" customHeight="1" x14ac:dyDescent="0.25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</row>
    <row r="873" spans="1:66" ht="15.75" customHeight="1" x14ac:dyDescent="0.25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</row>
    <row r="874" spans="1:66" ht="15.75" customHeight="1" x14ac:dyDescent="0.25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</row>
    <row r="875" spans="1:66" ht="15.75" customHeight="1" x14ac:dyDescent="0.2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</row>
    <row r="876" spans="1:66" ht="15.75" customHeight="1" x14ac:dyDescent="0.25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</row>
    <row r="877" spans="1:66" ht="15.75" customHeight="1" x14ac:dyDescent="0.25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</row>
    <row r="878" spans="1:66" ht="15.75" customHeight="1" x14ac:dyDescent="0.25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</row>
    <row r="879" spans="1:66" ht="15.75" customHeight="1" x14ac:dyDescent="0.25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</row>
    <row r="880" spans="1:66" ht="15.75" customHeight="1" x14ac:dyDescent="0.25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</row>
    <row r="881" spans="1:66" ht="15.75" customHeight="1" x14ac:dyDescent="0.25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</row>
    <row r="882" spans="1:66" ht="15.75" customHeight="1" x14ac:dyDescent="0.25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</row>
    <row r="883" spans="1:66" ht="15.75" customHeight="1" x14ac:dyDescent="0.25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</row>
    <row r="884" spans="1:66" ht="15.75" customHeight="1" x14ac:dyDescent="0.25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</row>
    <row r="885" spans="1:66" ht="15.75" customHeight="1" x14ac:dyDescent="0.2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</row>
    <row r="886" spans="1:66" ht="15.75" customHeight="1" x14ac:dyDescent="0.25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</row>
    <row r="887" spans="1:66" ht="15.75" customHeight="1" x14ac:dyDescent="0.25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</row>
    <row r="888" spans="1:66" ht="15.75" customHeight="1" x14ac:dyDescent="0.25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</row>
    <row r="889" spans="1:66" ht="15.75" customHeight="1" x14ac:dyDescent="0.25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</row>
    <row r="890" spans="1:66" ht="15.75" customHeight="1" x14ac:dyDescent="0.25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</row>
    <row r="891" spans="1:66" ht="15.75" customHeight="1" x14ac:dyDescent="0.25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</row>
    <row r="892" spans="1:66" ht="15.75" customHeight="1" x14ac:dyDescent="0.25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</row>
    <row r="893" spans="1:66" ht="15.75" customHeight="1" x14ac:dyDescent="0.25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</row>
    <row r="894" spans="1:66" ht="15.75" customHeight="1" x14ac:dyDescent="0.25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</row>
    <row r="895" spans="1:66" ht="15.75" customHeight="1" x14ac:dyDescent="0.2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</row>
    <row r="896" spans="1:66" ht="15.75" customHeight="1" x14ac:dyDescent="0.25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</row>
    <row r="897" spans="1:66" ht="15.75" customHeight="1" x14ac:dyDescent="0.25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</row>
    <row r="898" spans="1:66" ht="15.75" customHeight="1" x14ac:dyDescent="0.25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</row>
    <row r="899" spans="1:66" ht="15.75" customHeight="1" x14ac:dyDescent="0.25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</row>
    <row r="900" spans="1:66" ht="15.75" customHeight="1" x14ac:dyDescent="0.25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</row>
    <row r="901" spans="1:66" ht="15.75" customHeight="1" x14ac:dyDescent="0.25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</row>
    <row r="902" spans="1:66" ht="15.75" customHeight="1" x14ac:dyDescent="0.25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</row>
    <row r="903" spans="1:66" ht="15.75" customHeight="1" x14ac:dyDescent="0.25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</row>
    <row r="904" spans="1:66" ht="15.75" customHeight="1" x14ac:dyDescent="0.25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</row>
    <row r="905" spans="1:66" ht="15.75" customHeight="1" x14ac:dyDescent="0.2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</row>
    <row r="906" spans="1:66" ht="15.75" customHeight="1" x14ac:dyDescent="0.25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</row>
    <row r="907" spans="1:66" ht="15.75" customHeight="1" x14ac:dyDescent="0.25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</row>
    <row r="908" spans="1:66" ht="15.75" customHeight="1" x14ac:dyDescent="0.25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</row>
    <row r="909" spans="1:66" ht="15.75" customHeight="1" x14ac:dyDescent="0.25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</row>
    <row r="910" spans="1:66" ht="15.75" customHeight="1" x14ac:dyDescent="0.25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</row>
    <row r="911" spans="1:66" ht="15.75" customHeight="1" x14ac:dyDescent="0.25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</row>
    <row r="912" spans="1:66" ht="15.75" customHeight="1" x14ac:dyDescent="0.25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</row>
    <row r="913" spans="1:66" ht="15.75" customHeight="1" x14ac:dyDescent="0.25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</row>
    <row r="914" spans="1:66" ht="15.75" customHeight="1" x14ac:dyDescent="0.25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</row>
    <row r="915" spans="1:66" ht="15.75" customHeight="1" x14ac:dyDescent="0.2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</row>
    <row r="916" spans="1:66" ht="15.75" customHeight="1" x14ac:dyDescent="0.25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</row>
    <row r="917" spans="1:66" ht="15.75" customHeight="1" x14ac:dyDescent="0.25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</row>
    <row r="918" spans="1:66" ht="15.75" customHeight="1" x14ac:dyDescent="0.25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</row>
    <row r="919" spans="1:66" ht="15.75" customHeight="1" x14ac:dyDescent="0.25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</row>
    <row r="920" spans="1:66" ht="15.75" customHeight="1" x14ac:dyDescent="0.25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</row>
    <row r="921" spans="1:66" ht="15.75" customHeight="1" x14ac:dyDescent="0.25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</row>
    <row r="922" spans="1:66" ht="15.75" customHeight="1" x14ac:dyDescent="0.25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</row>
    <row r="923" spans="1:66" ht="15.75" customHeight="1" x14ac:dyDescent="0.25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</row>
    <row r="924" spans="1:66" ht="15.75" customHeight="1" x14ac:dyDescent="0.25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</row>
    <row r="925" spans="1:66" ht="15.75" customHeight="1" x14ac:dyDescent="0.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</row>
    <row r="926" spans="1:66" ht="15.75" customHeight="1" x14ac:dyDescent="0.25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</row>
    <row r="927" spans="1:66" ht="15.75" customHeight="1" x14ac:dyDescent="0.25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</row>
    <row r="928" spans="1:66" ht="15.75" customHeight="1" x14ac:dyDescent="0.25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</row>
    <row r="929" spans="1:66" ht="15.75" customHeight="1" x14ac:dyDescent="0.25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</row>
    <row r="930" spans="1:66" ht="15.75" customHeight="1" x14ac:dyDescent="0.25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</row>
    <row r="931" spans="1:66" ht="15.75" customHeight="1" x14ac:dyDescent="0.25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</row>
    <row r="932" spans="1:66" ht="15.75" customHeight="1" x14ac:dyDescent="0.25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</row>
    <row r="933" spans="1:66" ht="15.75" customHeight="1" x14ac:dyDescent="0.25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</row>
    <row r="934" spans="1:66" ht="15.75" customHeight="1" x14ac:dyDescent="0.25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</row>
    <row r="935" spans="1:66" ht="15.75" customHeight="1" x14ac:dyDescent="0.2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</row>
    <row r="936" spans="1:66" ht="15.75" customHeight="1" x14ac:dyDescent="0.25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</row>
    <row r="937" spans="1:66" ht="15.75" customHeight="1" x14ac:dyDescent="0.25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</row>
    <row r="938" spans="1:66" ht="15.75" customHeight="1" x14ac:dyDescent="0.25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</row>
    <row r="939" spans="1:66" ht="15.75" customHeight="1" x14ac:dyDescent="0.25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</row>
    <row r="940" spans="1:66" ht="15.75" customHeight="1" x14ac:dyDescent="0.25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</row>
    <row r="941" spans="1:66" ht="15.75" customHeight="1" x14ac:dyDescent="0.25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</row>
    <row r="942" spans="1:66" ht="15.75" customHeight="1" x14ac:dyDescent="0.25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</row>
    <row r="943" spans="1:66" ht="15.75" customHeight="1" x14ac:dyDescent="0.25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</row>
    <row r="944" spans="1:66" ht="15.75" customHeight="1" x14ac:dyDescent="0.25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</row>
    <row r="945" spans="1:66" ht="15.75" customHeight="1" x14ac:dyDescent="0.2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</row>
    <row r="946" spans="1:66" ht="15.75" customHeight="1" x14ac:dyDescent="0.25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</row>
    <row r="947" spans="1:66" ht="15.75" customHeight="1" x14ac:dyDescent="0.25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</row>
    <row r="948" spans="1:66" ht="15.75" customHeight="1" x14ac:dyDescent="0.25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</row>
    <row r="949" spans="1:66" ht="15.75" customHeight="1" x14ac:dyDescent="0.25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</row>
    <row r="950" spans="1:66" ht="15.75" customHeight="1" x14ac:dyDescent="0.25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</row>
    <row r="951" spans="1:66" ht="15.75" customHeight="1" x14ac:dyDescent="0.25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</row>
    <row r="952" spans="1:66" ht="15.75" customHeight="1" x14ac:dyDescent="0.25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</row>
    <row r="953" spans="1:66" ht="15.75" customHeight="1" x14ac:dyDescent="0.25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</row>
    <row r="954" spans="1:66" ht="15.75" customHeight="1" x14ac:dyDescent="0.25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</row>
    <row r="955" spans="1:66" ht="15.75" customHeight="1" x14ac:dyDescent="0.2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</row>
    <row r="956" spans="1:66" ht="15.75" customHeight="1" x14ac:dyDescent="0.25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</row>
    <row r="957" spans="1:66" ht="15.75" customHeight="1" x14ac:dyDescent="0.25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</row>
    <row r="958" spans="1:66" ht="15.75" customHeight="1" x14ac:dyDescent="0.25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</row>
    <row r="959" spans="1:66" ht="15.75" customHeight="1" x14ac:dyDescent="0.25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</row>
    <row r="960" spans="1:66" ht="15.75" customHeight="1" x14ac:dyDescent="0.25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</row>
    <row r="961" spans="1:66" ht="15.75" customHeight="1" x14ac:dyDescent="0.25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</row>
    <row r="962" spans="1:66" ht="15.75" customHeight="1" x14ac:dyDescent="0.25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</row>
    <row r="963" spans="1:66" ht="15.75" customHeight="1" x14ac:dyDescent="0.25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</row>
    <row r="964" spans="1:66" ht="15.75" customHeight="1" x14ac:dyDescent="0.25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</row>
    <row r="965" spans="1:66" ht="15.75" customHeight="1" x14ac:dyDescent="0.2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</row>
    <row r="966" spans="1:66" ht="15.75" customHeight="1" x14ac:dyDescent="0.25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</row>
    <row r="967" spans="1:66" ht="15.75" customHeight="1" x14ac:dyDescent="0.25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</row>
    <row r="968" spans="1:66" ht="15.75" customHeight="1" x14ac:dyDescent="0.25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</row>
    <row r="969" spans="1:66" ht="15.75" customHeight="1" x14ac:dyDescent="0.25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</row>
    <row r="970" spans="1:66" ht="15.75" customHeight="1" x14ac:dyDescent="0.25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</row>
    <row r="971" spans="1:66" ht="15.75" customHeight="1" x14ac:dyDescent="0.25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</row>
    <row r="972" spans="1:66" ht="15.75" customHeight="1" x14ac:dyDescent="0.25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</row>
    <row r="973" spans="1:66" ht="15.75" customHeight="1" x14ac:dyDescent="0.25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</row>
    <row r="974" spans="1:66" ht="15.75" customHeight="1" x14ac:dyDescent="0.25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</row>
    <row r="975" spans="1:66" ht="15.75" customHeight="1" x14ac:dyDescent="0.2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</row>
    <row r="976" spans="1:66" ht="15.75" customHeight="1" x14ac:dyDescent="0.25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</row>
    <row r="977" spans="1:66" ht="15.75" customHeight="1" x14ac:dyDescent="0.25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</row>
    <row r="978" spans="1:66" ht="15.75" customHeight="1" x14ac:dyDescent="0.25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</row>
    <row r="979" spans="1:66" ht="15.75" customHeight="1" x14ac:dyDescent="0.25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</row>
    <row r="980" spans="1:66" ht="15.75" customHeight="1" x14ac:dyDescent="0.25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</row>
    <row r="981" spans="1:66" ht="15.75" customHeight="1" x14ac:dyDescent="0.25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</row>
    <row r="982" spans="1:66" ht="15.75" customHeight="1" x14ac:dyDescent="0.25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</row>
    <row r="983" spans="1:66" ht="15.75" customHeight="1" x14ac:dyDescent="0.25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</row>
    <row r="984" spans="1:66" ht="15.75" customHeight="1" x14ac:dyDescent="0.25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</row>
    <row r="985" spans="1:66" ht="15.75" customHeight="1" x14ac:dyDescent="0.2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</row>
    <row r="986" spans="1:66" ht="15.75" customHeight="1" x14ac:dyDescent="0.25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</row>
    <row r="987" spans="1:66" ht="15.75" customHeight="1" x14ac:dyDescent="0.25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</row>
    <row r="988" spans="1:66" ht="15.75" customHeight="1" x14ac:dyDescent="0.25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</row>
    <row r="989" spans="1:66" ht="15.75" customHeight="1" x14ac:dyDescent="0.25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</row>
    <row r="990" spans="1:66" ht="15.75" customHeight="1" x14ac:dyDescent="0.25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</row>
    <row r="991" spans="1:66" ht="15.75" customHeight="1" x14ac:dyDescent="0.25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</row>
    <row r="992" spans="1:66" ht="15.75" customHeight="1" x14ac:dyDescent="0.25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</row>
    <row r="993" spans="1:66" ht="15.75" customHeight="1" x14ac:dyDescent="0.25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</row>
    <row r="994" spans="1:66" ht="15.75" customHeight="1" x14ac:dyDescent="0.25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</row>
    <row r="995" spans="1:66" ht="15.75" customHeight="1" x14ac:dyDescent="0.2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</row>
    <row r="996" spans="1:66" ht="15.75" customHeight="1" x14ac:dyDescent="0.25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</row>
    <row r="997" spans="1:66" ht="15.75" customHeight="1" x14ac:dyDescent="0.25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</row>
    <row r="998" spans="1:66" ht="15.75" customHeight="1" x14ac:dyDescent="0.25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</row>
    <row r="999" spans="1:66" ht="15.75" customHeight="1" x14ac:dyDescent="0.25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</row>
    <row r="1000" spans="1:66" ht="15.75" customHeight="1" x14ac:dyDescent="0.25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</row>
    <row r="1001" spans="1:66" ht="15.75" customHeight="1" x14ac:dyDescent="0.25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</row>
    <row r="1002" spans="1:66" ht="15.75" customHeight="1" x14ac:dyDescent="0.25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</row>
    <row r="1003" spans="1:66" ht="15.75" customHeight="1" x14ac:dyDescent="0.25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</row>
    <row r="1004" spans="1:66" ht="15.75" customHeight="1" x14ac:dyDescent="0.25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</row>
    <row r="1005" spans="1:66" ht="15.75" customHeight="1" x14ac:dyDescent="0.2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</row>
    <row r="1006" spans="1:66" ht="15.75" customHeight="1" x14ac:dyDescent="0.25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</row>
    <row r="1007" spans="1:66" ht="15.75" customHeight="1" x14ac:dyDescent="0.25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</row>
    <row r="1008" spans="1:66" ht="15.75" customHeight="1" x14ac:dyDescent="0.25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</row>
    <row r="1009" spans="1:66" ht="15.75" customHeight="1" x14ac:dyDescent="0.25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</row>
    <row r="1010" spans="1:66" ht="15.75" customHeight="1" x14ac:dyDescent="0.25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</row>
    <row r="1011" spans="1:66" ht="15.75" customHeight="1" x14ac:dyDescent="0.25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</row>
    <row r="1012" spans="1:66" ht="15.75" customHeight="1" x14ac:dyDescent="0.25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</row>
    <row r="1013" spans="1:66" ht="15.75" customHeight="1" x14ac:dyDescent="0.25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</row>
    <row r="1014" spans="1:66" ht="15.75" customHeight="1" x14ac:dyDescent="0.25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</row>
    <row r="1015" spans="1:66" ht="15.75" customHeight="1" x14ac:dyDescent="0.25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</row>
    <row r="1016" spans="1:66" ht="15.75" customHeight="1" x14ac:dyDescent="0.25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  <c r="AP1016" s="72"/>
      <c r="AQ1016" s="72"/>
      <c r="AR1016" s="72"/>
      <c r="AS1016" s="72"/>
      <c r="AT1016" s="72"/>
      <c r="AU1016" s="72"/>
      <c r="AV1016" s="72"/>
      <c r="AW1016" s="72"/>
      <c r="AX1016" s="72"/>
      <c r="AY1016" s="72"/>
      <c r="AZ1016" s="72"/>
      <c r="BA1016" s="72"/>
      <c r="BB1016" s="72"/>
      <c r="BC1016" s="72"/>
      <c r="BD1016" s="72"/>
      <c r="BE1016" s="72"/>
      <c r="BF1016" s="72"/>
      <c r="BG1016" s="72"/>
      <c r="BH1016" s="72"/>
      <c r="BI1016" s="72"/>
      <c r="BJ1016" s="72"/>
      <c r="BK1016" s="72"/>
      <c r="BL1016" s="72"/>
      <c r="BM1016" s="72"/>
      <c r="BN1016" s="72"/>
    </row>
    <row r="1017" spans="1:66" ht="15.75" customHeight="1" x14ac:dyDescent="0.25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  <c r="AP1017" s="72"/>
      <c r="AQ1017" s="72"/>
      <c r="AR1017" s="72"/>
      <c r="AS1017" s="72"/>
      <c r="AT1017" s="72"/>
      <c r="AU1017" s="72"/>
      <c r="AV1017" s="72"/>
      <c r="AW1017" s="72"/>
      <c r="AX1017" s="72"/>
      <c r="AY1017" s="72"/>
      <c r="AZ1017" s="72"/>
      <c r="BA1017" s="72"/>
      <c r="BB1017" s="72"/>
      <c r="BC1017" s="72"/>
      <c r="BD1017" s="72"/>
      <c r="BE1017" s="72"/>
      <c r="BF1017" s="72"/>
      <c r="BG1017" s="72"/>
      <c r="BH1017" s="72"/>
      <c r="BI1017" s="72"/>
      <c r="BJ1017" s="72"/>
      <c r="BK1017" s="72"/>
      <c r="BL1017" s="72"/>
      <c r="BM1017" s="72"/>
      <c r="BN1017" s="72"/>
    </row>
    <row r="1018" spans="1:66" ht="15.75" customHeight="1" x14ac:dyDescent="0.25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  <c r="AK1018" s="72"/>
      <c r="AL1018" s="72"/>
      <c r="AM1018" s="72"/>
      <c r="AN1018" s="72"/>
      <c r="AO1018" s="72"/>
      <c r="AP1018" s="72"/>
      <c r="AQ1018" s="72"/>
      <c r="AR1018" s="72"/>
      <c r="AS1018" s="72"/>
      <c r="AT1018" s="72"/>
      <c r="AU1018" s="72"/>
      <c r="AV1018" s="72"/>
      <c r="AW1018" s="72"/>
      <c r="AX1018" s="72"/>
      <c r="AY1018" s="72"/>
      <c r="AZ1018" s="72"/>
      <c r="BA1018" s="72"/>
      <c r="BB1018" s="72"/>
      <c r="BC1018" s="72"/>
      <c r="BD1018" s="72"/>
      <c r="BE1018" s="72"/>
      <c r="BF1018" s="72"/>
      <c r="BG1018" s="72"/>
      <c r="BH1018" s="72"/>
      <c r="BI1018" s="72"/>
      <c r="BJ1018" s="72"/>
      <c r="BK1018" s="72"/>
      <c r="BL1018" s="72"/>
      <c r="BM1018" s="72"/>
      <c r="BN1018" s="72"/>
    </row>
    <row r="1019" spans="1:66" ht="15.75" customHeight="1" x14ac:dyDescent="0.25">
      <c r="A1019" s="72"/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  <c r="AI1019" s="72"/>
      <c r="AJ1019" s="72"/>
      <c r="AK1019" s="72"/>
      <c r="AL1019" s="72"/>
      <c r="AM1019" s="72"/>
      <c r="AN1019" s="72"/>
      <c r="AO1019" s="72"/>
      <c r="AP1019" s="72"/>
      <c r="AQ1019" s="72"/>
      <c r="AR1019" s="72"/>
      <c r="AS1019" s="72"/>
      <c r="AT1019" s="72"/>
      <c r="AU1019" s="72"/>
      <c r="AV1019" s="72"/>
      <c r="AW1019" s="72"/>
      <c r="AX1019" s="72"/>
      <c r="AY1019" s="72"/>
      <c r="AZ1019" s="72"/>
      <c r="BA1019" s="72"/>
      <c r="BB1019" s="72"/>
      <c r="BC1019" s="72"/>
      <c r="BD1019" s="72"/>
      <c r="BE1019" s="72"/>
      <c r="BF1019" s="72"/>
      <c r="BG1019" s="72"/>
      <c r="BH1019" s="72"/>
      <c r="BI1019" s="72"/>
      <c r="BJ1019" s="72"/>
      <c r="BK1019" s="72"/>
      <c r="BL1019" s="72"/>
      <c r="BM1019" s="72"/>
      <c r="BN1019" s="72"/>
    </row>
    <row r="1020" spans="1:66" ht="15.75" customHeight="1" x14ac:dyDescent="0.25">
      <c r="A1020" s="72"/>
      <c r="B1020" s="72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  <c r="AF1020" s="72"/>
      <c r="AG1020" s="72"/>
      <c r="AH1020" s="72"/>
      <c r="AI1020" s="72"/>
      <c r="AJ1020" s="72"/>
      <c r="AK1020" s="72"/>
      <c r="AL1020" s="72"/>
      <c r="AM1020" s="72"/>
      <c r="AN1020" s="72"/>
      <c r="AO1020" s="72"/>
      <c r="AP1020" s="72"/>
      <c r="AQ1020" s="72"/>
      <c r="AR1020" s="72"/>
      <c r="AS1020" s="72"/>
      <c r="AT1020" s="72"/>
      <c r="AU1020" s="72"/>
      <c r="AV1020" s="72"/>
      <c r="AW1020" s="72"/>
      <c r="AX1020" s="72"/>
      <c r="AY1020" s="72"/>
      <c r="AZ1020" s="72"/>
      <c r="BA1020" s="72"/>
      <c r="BB1020" s="72"/>
      <c r="BC1020" s="72"/>
      <c r="BD1020" s="72"/>
      <c r="BE1020" s="72"/>
      <c r="BF1020" s="72"/>
      <c r="BG1020" s="72"/>
      <c r="BH1020" s="72"/>
      <c r="BI1020" s="72"/>
      <c r="BJ1020" s="72"/>
      <c r="BK1020" s="72"/>
      <c r="BL1020" s="72"/>
      <c r="BM1020" s="72"/>
      <c r="BN1020" s="72"/>
    </row>
    <row r="1021" spans="1:66" ht="15.75" customHeight="1" x14ac:dyDescent="0.25">
      <c r="A1021" s="72"/>
      <c r="B1021" s="72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  <c r="AF1021" s="72"/>
      <c r="AG1021" s="72"/>
      <c r="AH1021" s="72"/>
      <c r="AI1021" s="72"/>
      <c r="AJ1021" s="72"/>
      <c r="AK1021" s="72"/>
      <c r="AL1021" s="72"/>
      <c r="AM1021" s="72"/>
      <c r="AN1021" s="72"/>
      <c r="AO1021" s="72"/>
      <c r="AP1021" s="72"/>
      <c r="AQ1021" s="72"/>
      <c r="AR1021" s="72"/>
      <c r="AS1021" s="72"/>
      <c r="AT1021" s="72"/>
      <c r="AU1021" s="72"/>
      <c r="AV1021" s="72"/>
      <c r="AW1021" s="72"/>
      <c r="AX1021" s="72"/>
      <c r="AY1021" s="72"/>
      <c r="AZ1021" s="72"/>
      <c r="BA1021" s="72"/>
      <c r="BB1021" s="72"/>
      <c r="BC1021" s="72"/>
      <c r="BD1021" s="72"/>
      <c r="BE1021" s="72"/>
      <c r="BF1021" s="72"/>
      <c r="BG1021" s="72"/>
      <c r="BH1021" s="72"/>
      <c r="BI1021" s="72"/>
      <c r="BJ1021" s="72"/>
      <c r="BK1021" s="72"/>
      <c r="BL1021" s="72"/>
      <c r="BM1021" s="72"/>
      <c r="BN1021" s="72"/>
    </row>
    <row r="1022" spans="1:66" ht="15.75" customHeight="1" x14ac:dyDescent="0.25">
      <c r="A1022" s="72"/>
      <c r="B1022" s="72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  <c r="AF1022" s="72"/>
      <c r="AG1022" s="72"/>
      <c r="AH1022" s="72"/>
      <c r="AI1022" s="72"/>
      <c r="AJ1022" s="72"/>
      <c r="AK1022" s="72"/>
      <c r="AL1022" s="72"/>
      <c r="AM1022" s="72"/>
      <c r="AN1022" s="72"/>
      <c r="AO1022" s="72"/>
      <c r="AP1022" s="72"/>
      <c r="AQ1022" s="72"/>
      <c r="AR1022" s="72"/>
      <c r="AS1022" s="72"/>
      <c r="AT1022" s="72"/>
      <c r="AU1022" s="72"/>
      <c r="AV1022" s="72"/>
      <c r="AW1022" s="72"/>
      <c r="AX1022" s="72"/>
      <c r="AY1022" s="72"/>
      <c r="AZ1022" s="72"/>
      <c r="BA1022" s="72"/>
      <c r="BB1022" s="72"/>
      <c r="BC1022" s="72"/>
      <c r="BD1022" s="72"/>
      <c r="BE1022" s="72"/>
      <c r="BF1022" s="72"/>
      <c r="BG1022" s="72"/>
      <c r="BH1022" s="72"/>
      <c r="BI1022" s="72"/>
      <c r="BJ1022" s="72"/>
      <c r="BK1022" s="72"/>
      <c r="BL1022" s="72"/>
      <c r="BM1022" s="72"/>
      <c r="BN1022" s="72"/>
    </row>
    <row r="1023" spans="1:66" ht="15.75" customHeight="1" x14ac:dyDescent="0.25">
      <c r="A1023" s="72"/>
      <c r="B1023" s="72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  <c r="AF1023" s="72"/>
      <c r="AG1023" s="72"/>
      <c r="AH1023" s="72"/>
      <c r="AI1023" s="72"/>
      <c r="AJ1023" s="72"/>
      <c r="AK1023" s="72"/>
      <c r="AL1023" s="72"/>
      <c r="AM1023" s="72"/>
      <c r="AN1023" s="72"/>
      <c r="AO1023" s="72"/>
      <c r="AP1023" s="72"/>
      <c r="AQ1023" s="72"/>
      <c r="AR1023" s="72"/>
      <c r="AS1023" s="72"/>
      <c r="AT1023" s="72"/>
      <c r="AU1023" s="72"/>
      <c r="AV1023" s="72"/>
      <c r="AW1023" s="72"/>
      <c r="AX1023" s="72"/>
      <c r="AY1023" s="72"/>
      <c r="AZ1023" s="72"/>
      <c r="BA1023" s="72"/>
      <c r="BB1023" s="72"/>
      <c r="BC1023" s="72"/>
      <c r="BD1023" s="72"/>
      <c r="BE1023" s="72"/>
      <c r="BF1023" s="72"/>
      <c r="BG1023" s="72"/>
      <c r="BH1023" s="72"/>
      <c r="BI1023" s="72"/>
      <c r="BJ1023" s="72"/>
      <c r="BK1023" s="72"/>
      <c r="BL1023" s="72"/>
      <c r="BM1023" s="72"/>
      <c r="BN1023" s="72"/>
    </row>
    <row r="1024" spans="1:66" ht="15.75" customHeight="1" x14ac:dyDescent="0.25">
      <c r="A1024" s="72"/>
      <c r="B1024" s="72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  <c r="AC1024" s="72"/>
      <c r="AD1024" s="72"/>
      <c r="AE1024" s="72"/>
      <c r="AF1024" s="72"/>
      <c r="AG1024" s="72"/>
      <c r="AH1024" s="72"/>
      <c r="AI1024" s="72"/>
      <c r="AJ1024" s="72"/>
      <c r="AK1024" s="72"/>
      <c r="AL1024" s="72"/>
      <c r="AM1024" s="72"/>
      <c r="AN1024" s="72"/>
      <c r="AO1024" s="72"/>
      <c r="AP1024" s="72"/>
      <c r="AQ1024" s="72"/>
      <c r="AR1024" s="72"/>
      <c r="AS1024" s="72"/>
      <c r="AT1024" s="72"/>
      <c r="AU1024" s="72"/>
      <c r="AV1024" s="72"/>
      <c r="AW1024" s="72"/>
      <c r="AX1024" s="72"/>
      <c r="AY1024" s="72"/>
      <c r="AZ1024" s="72"/>
      <c r="BA1024" s="72"/>
      <c r="BB1024" s="72"/>
      <c r="BC1024" s="72"/>
      <c r="BD1024" s="72"/>
      <c r="BE1024" s="72"/>
      <c r="BF1024" s="72"/>
      <c r="BG1024" s="72"/>
      <c r="BH1024" s="72"/>
      <c r="BI1024" s="72"/>
      <c r="BJ1024" s="72"/>
      <c r="BK1024" s="72"/>
      <c r="BL1024" s="72"/>
      <c r="BM1024" s="72"/>
      <c r="BN1024" s="72"/>
    </row>
    <row r="1025" spans="1:66" ht="15.75" customHeight="1" x14ac:dyDescent="0.25">
      <c r="A1025" s="72"/>
      <c r="B1025" s="72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72"/>
      <c r="AB1025" s="72"/>
      <c r="AC1025" s="72"/>
      <c r="AD1025" s="72"/>
      <c r="AE1025" s="72"/>
      <c r="AF1025" s="72"/>
      <c r="AG1025" s="72"/>
      <c r="AH1025" s="72"/>
      <c r="AI1025" s="72"/>
      <c r="AJ1025" s="72"/>
      <c r="AK1025" s="72"/>
      <c r="AL1025" s="72"/>
      <c r="AM1025" s="72"/>
      <c r="AN1025" s="72"/>
      <c r="AO1025" s="72"/>
      <c r="AP1025" s="72"/>
      <c r="AQ1025" s="72"/>
      <c r="AR1025" s="72"/>
      <c r="AS1025" s="72"/>
      <c r="AT1025" s="72"/>
      <c r="AU1025" s="72"/>
      <c r="AV1025" s="72"/>
      <c r="AW1025" s="72"/>
      <c r="AX1025" s="72"/>
      <c r="AY1025" s="72"/>
      <c r="AZ1025" s="72"/>
      <c r="BA1025" s="72"/>
      <c r="BB1025" s="72"/>
      <c r="BC1025" s="72"/>
      <c r="BD1025" s="72"/>
      <c r="BE1025" s="72"/>
      <c r="BF1025" s="72"/>
      <c r="BG1025" s="72"/>
      <c r="BH1025" s="72"/>
      <c r="BI1025" s="72"/>
      <c r="BJ1025" s="72"/>
      <c r="BK1025" s="72"/>
      <c r="BL1025" s="72"/>
      <c r="BM1025" s="72"/>
      <c r="BN1025" s="72"/>
    </row>
    <row r="1026" spans="1:66" ht="15.75" customHeight="1" x14ac:dyDescent="0.25">
      <c r="A1026" s="72"/>
      <c r="B1026" s="72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  <c r="AI1026" s="72"/>
      <c r="AJ1026" s="72"/>
      <c r="AK1026" s="72"/>
      <c r="AL1026" s="72"/>
      <c r="AM1026" s="72"/>
      <c r="AN1026" s="72"/>
      <c r="AO1026" s="72"/>
      <c r="AP1026" s="72"/>
      <c r="AQ1026" s="72"/>
      <c r="AR1026" s="72"/>
      <c r="AS1026" s="72"/>
      <c r="AT1026" s="72"/>
      <c r="AU1026" s="72"/>
      <c r="AV1026" s="72"/>
      <c r="AW1026" s="72"/>
      <c r="AX1026" s="72"/>
      <c r="AY1026" s="72"/>
      <c r="AZ1026" s="72"/>
      <c r="BA1026" s="72"/>
      <c r="BB1026" s="72"/>
      <c r="BC1026" s="72"/>
      <c r="BD1026" s="72"/>
      <c r="BE1026" s="72"/>
      <c r="BF1026" s="72"/>
      <c r="BG1026" s="72"/>
      <c r="BH1026" s="72"/>
      <c r="BI1026" s="72"/>
      <c r="BJ1026" s="72"/>
      <c r="BK1026" s="72"/>
      <c r="BL1026" s="72"/>
      <c r="BM1026" s="72"/>
      <c r="BN1026" s="72"/>
    </row>
    <row r="1027" spans="1:66" ht="15.75" customHeight="1" x14ac:dyDescent="0.25">
      <c r="A1027" s="72"/>
      <c r="B1027" s="72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72"/>
      <c r="AB1027" s="72"/>
      <c r="AC1027" s="72"/>
      <c r="AD1027" s="72"/>
      <c r="AE1027" s="72"/>
      <c r="AF1027" s="72"/>
      <c r="AG1027" s="72"/>
      <c r="AH1027" s="72"/>
      <c r="AI1027" s="72"/>
      <c r="AJ1027" s="72"/>
      <c r="AK1027" s="72"/>
      <c r="AL1027" s="72"/>
      <c r="AM1027" s="72"/>
      <c r="AN1027" s="72"/>
      <c r="AO1027" s="72"/>
      <c r="AP1027" s="72"/>
      <c r="AQ1027" s="72"/>
      <c r="AR1027" s="72"/>
      <c r="AS1027" s="72"/>
      <c r="AT1027" s="72"/>
      <c r="AU1027" s="72"/>
      <c r="AV1027" s="72"/>
      <c r="AW1027" s="72"/>
      <c r="AX1027" s="72"/>
      <c r="AY1027" s="72"/>
      <c r="AZ1027" s="72"/>
      <c r="BA1027" s="72"/>
      <c r="BB1027" s="72"/>
      <c r="BC1027" s="72"/>
      <c r="BD1027" s="72"/>
      <c r="BE1027" s="72"/>
      <c r="BF1027" s="72"/>
      <c r="BG1027" s="72"/>
      <c r="BH1027" s="72"/>
      <c r="BI1027" s="72"/>
      <c r="BJ1027" s="72"/>
      <c r="BK1027" s="72"/>
      <c r="BL1027" s="72"/>
      <c r="BM1027" s="72"/>
      <c r="BN1027" s="72"/>
    </row>
    <row r="1028" spans="1:66" ht="15.75" customHeight="1" x14ac:dyDescent="0.25">
      <c r="A1028" s="72"/>
      <c r="B1028" s="72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72"/>
      <c r="AB1028" s="72"/>
      <c r="AC1028" s="72"/>
      <c r="AD1028" s="72"/>
      <c r="AE1028" s="72"/>
      <c r="AF1028" s="72"/>
      <c r="AG1028" s="72"/>
      <c r="AH1028" s="72"/>
      <c r="AI1028" s="72"/>
      <c r="AJ1028" s="72"/>
      <c r="AK1028" s="72"/>
      <c r="AL1028" s="72"/>
      <c r="AM1028" s="72"/>
      <c r="AN1028" s="72"/>
      <c r="AO1028" s="72"/>
      <c r="AP1028" s="72"/>
      <c r="AQ1028" s="72"/>
      <c r="AR1028" s="72"/>
      <c r="AS1028" s="72"/>
      <c r="AT1028" s="72"/>
      <c r="AU1028" s="72"/>
      <c r="AV1028" s="72"/>
      <c r="AW1028" s="72"/>
      <c r="AX1028" s="72"/>
      <c r="AY1028" s="72"/>
      <c r="AZ1028" s="72"/>
      <c r="BA1028" s="72"/>
      <c r="BB1028" s="72"/>
      <c r="BC1028" s="72"/>
      <c r="BD1028" s="72"/>
      <c r="BE1028" s="72"/>
      <c r="BF1028" s="72"/>
      <c r="BG1028" s="72"/>
      <c r="BH1028" s="72"/>
      <c r="BI1028" s="72"/>
      <c r="BJ1028" s="72"/>
      <c r="BK1028" s="72"/>
      <c r="BL1028" s="72"/>
      <c r="BM1028" s="72"/>
      <c r="BN1028" s="72"/>
    </row>
    <row r="1029" spans="1:66" ht="15.75" customHeight="1" x14ac:dyDescent="0.25">
      <c r="A1029" s="72"/>
      <c r="B1029" s="72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  <c r="AA1029" s="72"/>
      <c r="AB1029" s="72"/>
      <c r="AC1029" s="72"/>
      <c r="AD1029" s="72"/>
      <c r="AE1029" s="72"/>
      <c r="AF1029" s="72"/>
      <c r="AG1029" s="72"/>
      <c r="AH1029" s="72"/>
      <c r="AI1029" s="72"/>
      <c r="AJ1029" s="72"/>
      <c r="AK1029" s="72"/>
      <c r="AL1029" s="72"/>
      <c r="AM1029" s="72"/>
      <c r="AN1029" s="72"/>
      <c r="AO1029" s="72"/>
      <c r="AP1029" s="72"/>
      <c r="AQ1029" s="72"/>
      <c r="AR1029" s="72"/>
      <c r="AS1029" s="72"/>
      <c r="AT1029" s="72"/>
      <c r="AU1029" s="72"/>
      <c r="AV1029" s="72"/>
      <c r="AW1029" s="72"/>
      <c r="AX1029" s="72"/>
      <c r="AY1029" s="72"/>
      <c r="AZ1029" s="72"/>
      <c r="BA1029" s="72"/>
      <c r="BB1029" s="72"/>
      <c r="BC1029" s="72"/>
      <c r="BD1029" s="72"/>
      <c r="BE1029" s="72"/>
      <c r="BF1029" s="72"/>
      <c r="BG1029" s="72"/>
      <c r="BH1029" s="72"/>
      <c r="BI1029" s="72"/>
      <c r="BJ1029" s="72"/>
      <c r="BK1029" s="72"/>
      <c r="BL1029" s="72"/>
      <c r="BM1029" s="72"/>
      <c r="BN1029" s="72"/>
    </row>
    <row r="1030" spans="1:66" ht="15.75" customHeight="1" x14ac:dyDescent="0.25">
      <c r="A1030" s="72"/>
      <c r="B1030" s="72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72"/>
      <c r="AB1030" s="72"/>
      <c r="AC1030" s="72"/>
      <c r="AD1030" s="72"/>
      <c r="AE1030" s="72"/>
      <c r="AF1030" s="72"/>
      <c r="AG1030" s="72"/>
      <c r="AH1030" s="72"/>
      <c r="AI1030" s="72"/>
      <c r="AJ1030" s="72"/>
      <c r="AK1030" s="72"/>
      <c r="AL1030" s="72"/>
      <c r="AM1030" s="72"/>
      <c r="AN1030" s="72"/>
      <c r="AO1030" s="72"/>
      <c r="AP1030" s="72"/>
      <c r="AQ1030" s="72"/>
      <c r="AR1030" s="72"/>
      <c r="AS1030" s="72"/>
      <c r="AT1030" s="72"/>
      <c r="AU1030" s="72"/>
      <c r="AV1030" s="72"/>
      <c r="AW1030" s="72"/>
      <c r="AX1030" s="72"/>
      <c r="AY1030" s="72"/>
      <c r="AZ1030" s="72"/>
      <c r="BA1030" s="72"/>
      <c r="BB1030" s="72"/>
      <c r="BC1030" s="72"/>
      <c r="BD1030" s="72"/>
      <c r="BE1030" s="72"/>
      <c r="BF1030" s="72"/>
      <c r="BG1030" s="72"/>
      <c r="BH1030" s="72"/>
      <c r="BI1030" s="72"/>
      <c r="BJ1030" s="72"/>
      <c r="BK1030" s="72"/>
      <c r="BL1030" s="72"/>
      <c r="BM1030" s="72"/>
      <c r="BN1030" s="72"/>
    </row>
    <row r="1031" spans="1:66" ht="15.75" customHeight="1" x14ac:dyDescent="0.25">
      <c r="A1031" s="72"/>
      <c r="B1031" s="72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  <c r="AA1031" s="72"/>
      <c r="AB1031" s="72"/>
      <c r="AC1031" s="72"/>
      <c r="AD1031" s="72"/>
      <c r="AE1031" s="72"/>
      <c r="AF1031" s="72"/>
      <c r="AG1031" s="72"/>
      <c r="AH1031" s="72"/>
      <c r="AI1031" s="72"/>
      <c r="AJ1031" s="72"/>
      <c r="AK1031" s="72"/>
      <c r="AL1031" s="72"/>
      <c r="AM1031" s="72"/>
      <c r="AN1031" s="72"/>
      <c r="AO1031" s="72"/>
      <c r="AP1031" s="72"/>
      <c r="AQ1031" s="72"/>
      <c r="AR1031" s="72"/>
      <c r="AS1031" s="72"/>
      <c r="AT1031" s="72"/>
      <c r="AU1031" s="72"/>
      <c r="AV1031" s="72"/>
      <c r="AW1031" s="72"/>
      <c r="AX1031" s="72"/>
      <c r="AY1031" s="72"/>
      <c r="AZ1031" s="72"/>
      <c r="BA1031" s="72"/>
      <c r="BB1031" s="72"/>
      <c r="BC1031" s="72"/>
      <c r="BD1031" s="72"/>
      <c r="BE1031" s="72"/>
      <c r="BF1031" s="72"/>
      <c r="BG1031" s="72"/>
      <c r="BH1031" s="72"/>
      <c r="BI1031" s="72"/>
      <c r="BJ1031" s="72"/>
      <c r="BK1031" s="72"/>
      <c r="BL1031" s="72"/>
      <c r="BM1031" s="72"/>
      <c r="BN1031" s="72"/>
    </row>
    <row r="1032" spans="1:66" ht="15.75" customHeight="1" x14ac:dyDescent="0.25">
      <c r="A1032" s="72"/>
      <c r="B1032" s="72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72"/>
      <c r="AB1032" s="72"/>
      <c r="AC1032" s="72"/>
      <c r="AD1032" s="72"/>
      <c r="AE1032" s="72"/>
      <c r="AF1032" s="72"/>
      <c r="AG1032" s="72"/>
      <c r="AH1032" s="72"/>
      <c r="AI1032" s="72"/>
      <c r="AJ1032" s="72"/>
      <c r="AK1032" s="72"/>
      <c r="AL1032" s="72"/>
      <c r="AM1032" s="72"/>
      <c r="AN1032" s="72"/>
      <c r="AO1032" s="72"/>
      <c r="AP1032" s="72"/>
      <c r="AQ1032" s="72"/>
      <c r="AR1032" s="72"/>
      <c r="AS1032" s="72"/>
      <c r="AT1032" s="72"/>
      <c r="AU1032" s="72"/>
      <c r="AV1032" s="72"/>
      <c r="AW1032" s="72"/>
      <c r="AX1032" s="72"/>
      <c r="AY1032" s="72"/>
      <c r="AZ1032" s="72"/>
      <c r="BA1032" s="72"/>
      <c r="BB1032" s="72"/>
      <c r="BC1032" s="72"/>
      <c r="BD1032" s="72"/>
      <c r="BE1032" s="72"/>
      <c r="BF1032" s="72"/>
      <c r="BG1032" s="72"/>
      <c r="BH1032" s="72"/>
      <c r="BI1032" s="72"/>
      <c r="BJ1032" s="72"/>
      <c r="BK1032" s="72"/>
      <c r="BL1032" s="72"/>
      <c r="BM1032" s="72"/>
      <c r="BN1032" s="72"/>
    </row>
    <row r="1033" spans="1:66" ht="15.75" customHeight="1" x14ac:dyDescent="0.25">
      <c r="A1033" s="72"/>
      <c r="B1033" s="72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  <c r="AA1033" s="72"/>
      <c r="AB1033" s="72"/>
      <c r="AC1033" s="72"/>
      <c r="AD1033" s="72"/>
      <c r="AE1033" s="72"/>
      <c r="AF1033" s="72"/>
      <c r="AG1033" s="72"/>
      <c r="AH1033" s="72"/>
      <c r="AI1033" s="72"/>
      <c r="AJ1033" s="72"/>
      <c r="AK1033" s="72"/>
      <c r="AL1033" s="72"/>
      <c r="AM1033" s="72"/>
      <c r="AN1033" s="72"/>
      <c r="AO1033" s="72"/>
      <c r="AP1033" s="72"/>
      <c r="AQ1033" s="72"/>
      <c r="AR1033" s="72"/>
      <c r="AS1033" s="72"/>
      <c r="AT1033" s="72"/>
      <c r="AU1033" s="72"/>
      <c r="AV1033" s="72"/>
      <c r="AW1033" s="72"/>
      <c r="AX1033" s="72"/>
      <c r="AY1033" s="72"/>
      <c r="AZ1033" s="72"/>
      <c r="BA1033" s="72"/>
      <c r="BB1033" s="72"/>
      <c r="BC1033" s="72"/>
      <c r="BD1033" s="72"/>
      <c r="BE1033" s="72"/>
      <c r="BF1033" s="72"/>
      <c r="BG1033" s="72"/>
      <c r="BH1033" s="72"/>
      <c r="BI1033" s="72"/>
      <c r="BJ1033" s="72"/>
      <c r="BK1033" s="72"/>
      <c r="BL1033" s="72"/>
      <c r="BM1033" s="72"/>
      <c r="BN1033" s="72"/>
    </row>
    <row r="1034" spans="1:66" ht="15.75" customHeight="1" x14ac:dyDescent="0.25">
      <c r="A1034" s="72"/>
      <c r="B1034" s="72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72"/>
      <c r="AB1034" s="72"/>
      <c r="AC1034" s="72"/>
      <c r="AD1034" s="72"/>
      <c r="AE1034" s="72"/>
      <c r="AF1034" s="72"/>
      <c r="AG1034" s="72"/>
      <c r="AH1034" s="72"/>
      <c r="AI1034" s="72"/>
      <c r="AJ1034" s="72"/>
      <c r="AK1034" s="72"/>
      <c r="AL1034" s="72"/>
      <c r="AM1034" s="72"/>
      <c r="AN1034" s="72"/>
      <c r="AO1034" s="72"/>
      <c r="AP1034" s="72"/>
      <c r="AQ1034" s="72"/>
      <c r="AR1034" s="72"/>
      <c r="AS1034" s="72"/>
      <c r="AT1034" s="72"/>
      <c r="AU1034" s="72"/>
      <c r="AV1034" s="72"/>
      <c r="AW1034" s="72"/>
      <c r="AX1034" s="72"/>
      <c r="AY1034" s="72"/>
      <c r="AZ1034" s="72"/>
      <c r="BA1034" s="72"/>
      <c r="BB1034" s="72"/>
      <c r="BC1034" s="72"/>
      <c r="BD1034" s="72"/>
      <c r="BE1034" s="72"/>
      <c r="BF1034" s="72"/>
      <c r="BG1034" s="72"/>
      <c r="BH1034" s="72"/>
      <c r="BI1034" s="72"/>
      <c r="BJ1034" s="72"/>
      <c r="BK1034" s="72"/>
      <c r="BL1034" s="72"/>
      <c r="BM1034" s="72"/>
      <c r="BN1034" s="72"/>
    </row>
    <row r="1035" spans="1:66" ht="15.75" customHeight="1" x14ac:dyDescent="0.25">
      <c r="A1035" s="72"/>
      <c r="B1035" s="72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  <c r="AA1035" s="72"/>
      <c r="AB1035" s="72"/>
      <c r="AC1035" s="72"/>
      <c r="AD1035" s="72"/>
      <c r="AE1035" s="72"/>
      <c r="AF1035" s="72"/>
      <c r="AG1035" s="72"/>
      <c r="AH1035" s="72"/>
      <c r="AI1035" s="72"/>
      <c r="AJ1035" s="72"/>
      <c r="AK1035" s="72"/>
      <c r="AL1035" s="72"/>
      <c r="AM1035" s="72"/>
      <c r="AN1035" s="72"/>
      <c r="AO1035" s="72"/>
      <c r="AP1035" s="72"/>
      <c r="AQ1035" s="72"/>
      <c r="AR1035" s="72"/>
      <c r="AS1035" s="72"/>
      <c r="AT1035" s="72"/>
      <c r="AU1035" s="72"/>
      <c r="AV1035" s="72"/>
      <c r="AW1035" s="72"/>
      <c r="AX1035" s="72"/>
      <c r="AY1035" s="72"/>
      <c r="AZ1035" s="72"/>
      <c r="BA1035" s="72"/>
      <c r="BB1035" s="72"/>
      <c r="BC1035" s="72"/>
      <c r="BD1035" s="72"/>
      <c r="BE1035" s="72"/>
      <c r="BF1035" s="72"/>
      <c r="BG1035" s="72"/>
      <c r="BH1035" s="72"/>
      <c r="BI1035" s="72"/>
      <c r="BJ1035" s="72"/>
      <c r="BK1035" s="72"/>
      <c r="BL1035" s="72"/>
      <c r="BM1035" s="72"/>
      <c r="BN1035" s="72"/>
    </row>
    <row r="1036" spans="1:66" ht="15.75" customHeight="1" x14ac:dyDescent="0.25">
      <c r="A1036" s="72"/>
      <c r="B1036" s="72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  <c r="AC1036" s="72"/>
      <c r="AD1036" s="72"/>
      <c r="AE1036" s="72"/>
      <c r="AF1036" s="72"/>
      <c r="AG1036" s="72"/>
      <c r="AH1036" s="72"/>
      <c r="AI1036" s="72"/>
      <c r="AJ1036" s="72"/>
      <c r="AK1036" s="72"/>
      <c r="AL1036" s="72"/>
      <c r="AM1036" s="72"/>
      <c r="AN1036" s="72"/>
      <c r="AO1036" s="72"/>
      <c r="AP1036" s="72"/>
      <c r="AQ1036" s="72"/>
      <c r="AR1036" s="72"/>
      <c r="AS1036" s="72"/>
      <c r="AT1036" s="72"/>
      <c r="AU1036" s="72"/>
      <c r="AV1036" s="72"/>
      <c r="AW1036" s="72"/>
      <c r="AX1036" s="72"/>
      <c r="AY1036" s="72"/>
      <c r="AZ1036" s="72"/>
      <c r="BA1036" s="72"/>
      <c r="BB1036" s="72"/>
      <c r="BC1036" s="72"/>
      <c r="BD1036" s="72"/>
      <c r="BE1036" s="72"/>
      <c r="BF1036" s="72"/>
      <c r="BG1036" s="72"/>
      <c r="BH1036" s="72"/>
      <c r="BI1036" s="72"/>
      <c r="BJ1036" s="72"/>
      <c r="BK1036" s="72"/>
      <c r="BL1036" s="72"/>
      <c r="BM1036" s="72"/>
      <c r="BN1036" s="72"/>
    </row>
    <row r="1037" spans="1:66" ht="15.75" customHeight="1" x14ac:dyDescent="0.25">
      <c r="A1037" s="72"/>
      <c r="B1037" s="72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  <c r="AA1037" s="72"/>
      <c r="AB1037" s="72"/>
      <c r="AC1037" s="72"/>
      <c r="AD1037" s="72"/>
      <c r="AE1037" s="72"/>
      <c r="AF1037" s="72"/>
      <c r="AG1037" s="72"/>
      <c r="AH1037" s="72"/>
      <c r="AI1037" s="72"/>
      <c r="AJ1037" s="72"/>
      <c r="AK1037" s="72"/>
      <c r="AL1037" s="72"/>
      <c r="AM1037" s="72"/>
      <c r="AN1037" s="72"/>
      <c r="AO1037" s="72"/>
      <c r="AP1037" s="72"/>
      <c r="AQ1037" s="72"/>
      <c r="AR1037" s="72"/>
      <c r="AS1037" s="72"/>
      <c r="AT1037" s="72"/>
      <c r="AU1037" s="72"/>
      <c r="AV1037" s="72"/>
      <c r="AW1037" s="72"/>
      <c r="AX1037" s="72"/>
      <c r="AY1037" s="72"/>
      <c r="AZ1037" s="72"/>
      <c r="BA1037" s="72"/>
      <c r="BB1037" s="72"/>
      <c r="BC1037" s="72"/>
      <c r="BD1037" s="72"/>
      <c r="BE1037" s="72"/>
      <c r="BF1037" s="72"/>
      <c r="BG1037" s="72"/>
      <c r="BH1037" s="72"/>
      <c r="BI1037" s="72"/>
      <c r="BJ1037" s="72"/>
      <c r="BK1037" s="72"/>
      <c r="BL1037" s="72"/>
      <c r="BM1037" s="72"/>
      <c r="BN1037" s="72"/>
    </row>
    <row r="1038" spans="1:66" ht="15.75" customHeight="1" x14ac:dyDescent="0.25">
      <c r="A1038" s="72"/>
      <c r="B1038" s="72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72"/>
      <c r="AB1038" s="72"/>
      <c r="AC1038" s="72"/>
      <c r="AD1038" s="72"/>
      <c r="AE1038" s="72"/>
      <c r="AF1038" s="72"/>
      <c r="AG1038" s="72"/>
      <c r="AH1038" s="72"/>
      <c r="AI1038" s="72"/>
      <c r="AJ1038" s="72"/>
      <c r="AK1038" s="72"/>
      <c r="AL1038" s="72"/>
      <c r="AM1038" s="72"/>
      <c r="AN1038" s="72"/>
      <c r="AO1038" s="72"/>
      <c r="AP1038" s="72"/>
      <c r="AQ1038" s="72"/>
      <c r="AR1038" s="72"/>
      <c r="AS1038" s="72"/>
      <c r="AT1038" s="72"/>
      <c r="AU1038" s="72"/>
      <c r="AV1038" s="72"/>
      <c r="AW1038" s="72"/>
      <c r="AX1038" s="72"/>
      <c r="AY1038" s="72"/>
      <c r="AZ1038" s="72"/>
      <c r="BA1038" s="72"/>
      <c r="BB1038" s="72"/>
      <c r="BC1038" s="72"/>
      <c r="BD1038" s="72"/>
      <c r="BE1038" s="72"/>
      <c r="BF1038" s="72"/>
      <c r="BG1038" s="72"/>
      <c r="BH1038" s="72"/>
      <c r="BI1038" s="72"/>
      <c r="BJ1038" s="72"/>
      <c r="BK1038" s="72"/>
      <c r="BL1038" s="72"/>
      <c r="BM1038" s="72"/>
      <c r="BN1038" s="72"/>
    </row>
    <row r="1039" spans="1:66" ht="15.75" customHeight="1" x14ac:dyDescent="0.25">
      <c r="A1039" s="72"/>
      <c r="B1039" s="72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  <c r="AA1039" s="72"/>
      <c r="AB1039" s="72"/>
      <c r="AC1039" s="72"/>
      <c r="AD1039" s="72"/>
      <c r="AE1039" s="72"/>
      <c r="AF1039" s="72"/>
      <c r="AG1039" s="72"/>
      <c r="AH1039" s="72"/>
      <c r="AI1039" s="72"/>
      <c r="AJ1039" s="72"/>
      <c r="AK1039" s="72"/>
      <c r="AL1039" s="72"/>
      <c r="AM1039" s="72"/>
      <c r="AN1039" s="72"/>
      <c r="AO1039" s="72"/>
      <c r="AP1039" s="72"/>
      <c r="AQ1039" s="72"/>
      <c r="AR1039" s="72"/>
      <c r="AS1039" s="72"/>
      <c r="AT1039" s="72"/>
      <c r="AU1039" s="72"/>
      <c r="AV1039" s="72"/>
      <c r="AW1039" s="72"/>
      <c r="AX1039" s="72"/>
      <c r="AY1039" s="72"/>
      <c r="AZ1039" s="72"/>
      <c r="BA1039" s="72"/>
      <c r="BB1039" s="72"/>
      <c r="BC1039" s="72"/>
      <c r="BD1039" s="72"/>
      <c r="BE1039" s="72"/>
      <c r="BF1039" s="72"/>
      <c r="BG1039" s="72"/>
      <c r="BH1039" s="72"/>
      <c r="BI1039" s="72"/>
      <c r="BJ1039" s="72"/>
      <c r="BK1039" s="72"/>
      <c r="BL1039" s="72"/>
      <c r="BM1039" s="72"/>
      <c r="BN1039" s="72"/>
    </row>
    <row r="1040" spans="1:66" ht="15.75" customHeight="1" x14ac:dyDescent="0.25">
      <c r="A1040" s="72"/>
      <c r="B1040" s="72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  <c r="AA1040" s="72"/>
      <c r="AB1040" s="72"/>
      <c r="AC1040" s="72"/>
      <c r="AD1040" s="72"/>
      <c r="AE1040" s="72"/>
      <c r="AF1040" s="72"/>
      <c r="AG1040" s="72"/>
      <c r="AH1040" s="72"/>
      <c r="AI1040" s="72"/>
      <c r="AJ1040" s="72"/>
      <c r="AK1040" s="72"/>
      <c r="AL1040" s="72"/>
      <c r="AM1040" s="72"/>
      <c r="AN1040" s="72"/>
      <c r="AO1040" s="72"/>
      <c r="AP1040" s="72"/>
      <c r="AQ1040" s="72"/>
      <c r="AR1040" s="72"/>
      <c r="AS1040" s="72"/>
      <c r="AT1040" s="72"/>
      <c r="AU1040" s="72"/>
      <c r="AV1040" s="72"/>
      <c r="AW1040" s="72"/>
      <c r="AX1040" s="72"/>
      <c r="AY1040" s="72"/>
      <c r="AZ1040" s="72"/>
      <c r="BA1040" s="72"/>
      <c r="BB1040" s="72"/>
      <c r="BC1040" s="72"/>
      <c r="BD1040" s="72"/>
      <c r="BE1040" s="72"/>
      <c r="BF1040" s="72"/>
      <c r="BG1040" s="72"/>
      <c r="BH1040" s="72"/>
      <c r="BI1040" s="72"/>
      <c r="BJ1040" s="72"/>
      <c r="BK1040" s="72"/>
      <c r="BL1040" s="72"/>
      <c r="BM1040" s="72"/>
      <c r="BN1040" s="72"/>
    </row>
    <row r="1041" spans="1:66" ht="15.75" customHeight="1" x14ac:dyDescent="0.25">
      <c r="A1041" s="72"/>
      <c r="B1041" s="72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  <c r="AA1041" s="72"/>
      <c r="AB1041" s="72"/>
      <c r="AC1041" s="72"/>
      <c r="AD1041" s="72"/>
      <c r="AE1041" s="72"/>
      <c r="AF1041" s="72"/>
      <c r="AG1041" s="72"/>
      <c r="AH1041" s="72"/>
      <c r="AI1041" s="72"/>
      <c r="AJ1041" s="72"/>
      <c r="AK1041" s="72"/>
      <c r="AL1041" s="72"/>
      <c r="AM1041" s="72"/>
      <c r="AN1041" s="72"/>
      <c r="AO1041" s="72"/>
      <c r="AP1041" s="72"/>
      <c r="AQ1041" s="72"/>
      <c r="AR1041" s="72"/>
      <c r="AS1041" s="72"/>
      <c r="AT1041" s="72"/>
      <c r="AU1041" s="72"/>
      <c r="AV1041" s="72"/>
      <c r="AW1041" s="72"/>
      <c r="AX1041" s="72"/>
      <c r="AY1041" s="72"/>
      <c r="AZ1041" s="72"/>
      <c r="BA1041" s="72"/>
      <c r="BB1041" s="72"/>
      <c r="BC1041" s="72"/>
      <c r="BD1041" s="72"/>
      <c r="BE1041" s="72"/>
      <c r="BF1041" s="72"/>
      <c r="BG1041" s="72"/>
      <c r="BH1041" s="72"/>
      <c r="BI1041" s="72"/>
      <c r="BJ1041" s="72"/>
      <c r="BK1041" s="72"/>
      <c r="BL1041" s="72"/>
      <c r="BM1041" s="72"/>
      <c r="BN1041" s="72"/>
    </row>
    <row r="1042" spans="1:66" ht="15.75" customHeight="1" x14ac:dyDescent="0.25">
      <c r="A1042" s="72"/>
      <c r="B1042" s="72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  <c r="AA1042" s="72"/>
      <c r="AB1042" s="72"/>
      <c r="AC1042" s="72"/>
      <c r="AD1042" s="72"/>
      <c r="AE1042" s="72"/>
      <c r="AF1042" s="72"/>
      <c r="AG1042" s="72"/>
      <c r="AH1042" s="72"/>
      <c r="AI1042" s="72"/>
      <c r="AJ1042" s="72"/>
      <c r="AK1042" s="72"/>
      <c r="AL1042" s="72"/>
      <c r="AM1042" s="72"/>
      <c r="AN1042" s="72"/>
      <c r="AO1042" s="72"/>
      <c r="AP1042" s="72"/>
      <c r="AQ1042" s="72"/>
      <c r="AR1042" s="72"/>
      <c r="AS1042" s="72"/>
      <c r="AT1042" s="72"/>
      <c r="AU1042" s="72"/>
      <c r="AV1042" s="72"/>
      <c r="AW1042" s="72"/>
      <c r="AX1042" s="72"/>
      <c r="AY1042" s="72"/>
      <c r="AZ1042" s="72"/>
      <c r="BA1042" s="72"/>
      <c r="BB1042" s="72"/>
      <c r="BC1042" s="72"/>
      <c r="BD1042" s="72"/>
      <c r="BE1042" s="72"/>
      <c r="BF1042" s="72"/>
      <c r="BG1042" s="72"/>
      <c r="BH1042" s="72"/>
      <c r="BI1042" s="72"/>
      <c r="BJ1042" s="72"/>
      <c r="BK1042" s="72"/>
      <c r="BL1042" s="72"/>
      <c r="BM1042" s="72"/>
      <c r="BN1042" s="72"/>
    </row>
    <row r="1043" spans="1:66" ht="15.75" customHeight="1" x14ac:dyDescent="0.25">
      <c r="A1043" s="72"/>
      <c r="B1043" s="72"/>
      <c r="C1043" s="72"/>
      <c r="D1043" s="72"/>
      <c r="E1043" s="72"/>
      <c r="F1043" s="72"/>
      <c r="G1043" s="72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  <c r="S1043" s="72"/>
      <c r="T1043" s="72"/>
      <c r="U1043" s="72"/>
      <c r="V1043" s="72"/>
      <c r="W1043" s="72"/>
      <c r="X1043" s="72"/>
      <c r="Y1043" s="72"/>
      <c r="Z1043" s="72"/>
      <c r="AA1043" s="72"/>
      <c r="AB1043" s="72"/>
      <c r="AC1043" s="72"/>
      <c r="AD1043" s="72"/>
      <c r="AE1043" s="72"/>
      <c r="AF1043" s="72"/>
      <c r="AG1043" s="72"/>
      <c r="AH1043" s="72"/>
      <c r="AI1043" s="72"/>
      <c r="AJ1043" s="72"/>
      <c r="AK1043" s="72"/>
      <c r="AL1043" s="72"/>
      <c r="AM1043" s="72"/>
      <c r="AN1043" s="72"/>
      <c r="AO1043" s="72"/>
      <c r="AP1043" s="72"/>
      <c r="AQ1043" s="72"/>
      <c r="AR1043" s="72"/>
      <c r="AS1043" s="72"/>
      <c r="AT1043" s="72"/>
      <c r="AU1043" s="72"/>
      <c r="AV1043" s="72"/>
      <c r="AW1043" s="72"/>
      <c r="AX1043" s="72"/>
      <c r="AY1043" s="72"/>
      <c r="AZ1043" s="72"/>
      <c r="BA1043" s="72"/>
      <c r="BB1043" s="72"/>
      <c r="BC1043" s="72"/>
      <c r="BD1043" s="72"/>
      <c r="BE1043" s="72"/>
      <c r="BF1043" s="72"/>
      <c r="BG1043" s="72"/>
      <c r="BH1043" s="72"/>
      <c r="BI1043" s="72"/>
      <c r="BJ1043" s="72"/>
      <c r="BK1043" s="72"/>
      <c r="BL1043" s="72"/>
      <c r="BM1043" s="72"/>
      <c r="BN1043" s="72"/>
    </row>
    <row r="1044" spans="1:66" ht="15.75" customHeight="1" x14ac:dyDescent="0.25">
      <c r="A1044" s="72"/>
      <c r="B1044" s="72"/>
      <c r="C1044" s="72"/>
      <c r="D1044" s="72"/>
      <c r="E1044" s="72"/>
      <c r="F1044" s="72"/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  <c r="AA1044" s="72"/>
      <c r="AB1044" s="72"/>
      <c r="AC1044" s="72"/>
      <c r="AD1044" s="72"/>
      <c r="AE1044" s="72"/>
      <c r="AF1044" s="72"/>
      <c r="AG1044" s="72"/>
      <c r="AH1044" s="72"/>
      <c r="AI1044" s="72"/>
      <c r="AJ1044" s="72"/>
      <c r="AK1044" s="72"/>
      <c r="AL1044" s="72"/>
      <c r="AM1044" s="72"/>
      <c r="AN1044" s="72"/>
      <c r="AO1044" s="72"/>
      <c r="AP1044" s="72"/>
      <c r="AQ1044" s="72"/>
      <c r="AR1044" s="72"/>
      <c r="AS1044" s="72"/>
      <c r="AT1044" s="72"/>
      <c r="AU1044" s="72"/>
      <c r="AV1044" s="72"/>
      <c r="AW1044" s="72"/>
      <c r="AX1044" s="72"/>
      <c r="AY1044" s="72"/>
      <c r="AZ1044" s="72"/>
      <c r="BA1044" s="72"/>
      <c r="BB1044" s="72"/>
      <c r="BC1044" s="72"/>
      <c r="BD1044" s="72"/>
      <c r="BE1044" s="72"/>
      <c r="BF1044" s="72"/>
      <c r="BG1044" s="72"/>
      <c r="BH1044" s="72"/>
      <c r="BI1044" s="72"/>
      <c r="BJ1044" s="72"/>
      <c r="BK1044" s="72"/>
      <c r="BL1044" s="72"/>
      <c r="BM1044" s="72"/>
      <c r="BN1044" s="72"/>
    </row>
    <row r="1045" spans="1:66" ht="15.75" customHeight="1" x14ac:dyDescent="0.25">
      <c r="A1045" s="72"/>
      <c r="B1045" s="72"/>
      <c r="C1045" s="72"/>
      <c r="D1045" s="72"/>
      <c r="E1045" s="72"/>
      <c r="F1045" s="72"/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  <c r="S1045" s="72"/>
      <c r="T1045" s="72"/>
      <c r="U1045" s="72"/>
      <c r="V1045" s="72"/>
      <c r="W1045" s="72"/>
      <c r="X1045" s="72"/>
      <c r="Y1045" s="72"/>
      <c r="Z1045" s="72"/>
      <c r="AA1045" s="72"/>
      <c r="AB1045" s="72"/>
      <c r="AC1045" s="72"/>
      <c r="AD1045" s="72"/>
      <c r="AE1045" s="72"/>
      <c r="AF1045" s="72"/>
      <c r="AG1045" s="72"/>
      <c r="AH1045" s="72"/>
      <c r="AI1045" s="72"/>
      <c r="AJ1045" s="72"/>
      <c r="AK1045" s="72"/>
      <c r="AL1045" s="72"/>
      <c r="AM1045" s="72"/>
      <c r="AN1045" s="72"/>
      <c r="AO1045" s="72"/>
      <c r="AP1045" s="72"/>
      <c r="AQ1045" s="72"/>
      <c r="AR1045" s="72"/>
      <c r="AS1045" s="72"/>
      <c r="AT1045" s="72"/>
      <c r="AU1045" s="72"/>
      <c r="AV1045" s="72"/>
      <c r="AW1045" s="72"/>
      <c r="AX1045" s="72"/>
      <c r="AY1045" s="72"/>
      <c r="AZ1045" s="72"/>
      <c r="BA1045" s="72"/>
      <c r="BB1045" s="72"/>
      <c r="BC1045" s="72"/>
      <c r="BD1045" s="72"/>
      <c r="BE1045" s="72"/>
      <c r="BF1045" s="72"/>
      <c r="BG1045" s="72"/>
      <c r="BH1045" s="72"/>
      <c r="BI1045" s="72"/>
      <c r="BJ1045" s="72"/>
      <c r="BK1045" s="72"/>
      <c r="BL1045" s="72"/>
      <c r="BM1045" s="72"/>
      <c r="BN1045" s="72"/>
    </row>
    <row r="1046" spans="1:66" ht="15.75" customHeight="1" x14ac:dyDescent="0.25">
      <c r="A1046" s="72"/>
      <c r="B1046" s="72"/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  <c r="AA1046" s="72"/>
      <c r="AB1046" s="72"/>
      <c r="AC1046" s="72"/>
      <c r="AD1046" s="72"/>
      <c r="AE1046" s="72"/>
      <c r="AF1046" s="72"/>
      <c r="AG1046" s="72"/>
      <c r="AH1046" s="72"/>
      <c r="AI1046" s="72"/>
      <c r="AJ1046" s="72"/>
      <c r="AK1046" s="72"/>
      <c r="AL1046" s="72"/>
      <c r="AM1046" s="72"/>
      <c r="AN1046" s="72"/>
      <c r="AO1046" s="72"/>
      <c r="AP1046" s="72"/>
      <c r="AQ1046" s="72"/>
      <c r="AR1046" s="72"/>
      <c r="AS1046" s="72"/>
      <c r="AT1046" s="72"/>
      <c r="AU1046" s="72"/>
      <c r="AV1046" s="72"/>
      <c r="AW1046" s="72"/>
      <c r="AX1046" s="72"/>
      <c r="AY1046" s="72"/>
      <c r="AZ1046" s="72"/>
      <c r="BA1046" s="72"/>
      <c r="BB1046" s="72"/>
      <c r="BC1046" s="72"/>
      <c r="BD1046" s="72"/>
      <c r="BE1046" s="72"/>
      <c r="BF1046" s="72"/>
      <c r="BG1046" s="72"/>
      <c r="BH1046" s="72"/>
      <c r="BI1046" s="72"/>
      <c r="BJ1046" s="72"/>
      <c r="BK1046" s="72"/>
      <c r="BL1046" s="72"/>
      <c r="BM1046" s="72"/>
      <c r="BN1046" s="72"/>
    </row>
    <row r="1047" spans="1:66" ht="15.75" customHeight="1" x14ac:dyDescent="0.25">
      <c r="A1047" s="72"/>
      <c r="B1047" s="72"/>
      <c r="C1047" s="72"/>
      <c r="D1047" s="72"/>
      <c r="E1047" s="72"/>
      <c r="F1047" s="72"/>
      <c r="G1047" s="72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  <c r="S1047" s="72"/>
      <c r="T1047" s="72"/>
      <c r="U1047" s="72"/>
      <c r="V1047" s="72"/>
      <c r="W1047" s="72"/>
      <c r="X1047" s="72"/>
      <c r="Y1047" s="72"/>
      <c r="Z1047" s="72"/>
      <c r="AA1047" s="72"/>
      <c r="AB1047" s="72"/>
      <c r="AC1047" s="72"/>
      <c r="AD1047" s="72"/>
      <c r="AE1047" s="72"/>
      <c r="AF1047" s="72"/>
      <c r="AG1047" s="72"/>
      <c r="AH1047" s="72"/>
      <c r="AI1047" s="72"/>
      <c r="AJ1047" s="72"/>
      <c r="AK1047" s="72"/>
      <c r="AL1047" s="72"/>
      <c r="AM1047" s="72"/>
      <c r="AN1047" s="72"/>
      <c r="AO1047" s="72"/>
      <c r="AP1047" s="72"/>
      <c r="AQ1047" s="72"/>
      <c r="AR1047" s="72"/>
      <c r="AS1047" s="72"/>
      <c r="AT1047" s="72"/>
      <c r="AU1047" s="72"/>
      <c r="AV1047" s="72"/>
      <c r="AW1047" s="72"/>
      <c r="AX1047" s="72"/>
      <c r="AY1047" s="72"/>
      <c r="AZ1047" s="72"/>
      <c r="BA1047" s="72"/>
      <c r="BB1047" s="72"/>
      <c r="BC1047" s="72"/>
      <c r="BD1047" s="72"/>
      <c r="BE1047" s="72"/>
      <c r="BF1047" s="72"/>
      <c r="BG1047" s="72"/>
      <c r="BH1047" s="72"/>
      <c r="BI1047" s="72"/>
      <c r="BJ1047" s="72"/>
      <c r="BK1047" s="72"/>
      <c r="BL1047" s="72"/>
      <c r="BM1047" s="72"/>
      <c r="BN1047" s="72"/>
    </row>
    <row r="1048" spans="1:66" ht="15.75" customHeight="1" x14ac:dyDescent="0.25">
      <c r="A1048" s="72"/>
      <c r="B1048" s="72"/>
      <c r="C1048" s="72"/>
      <c r="D1048" s="72"/>
      <c r="E1048" s="72"/>
      <c r="F1048" s="72"/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  <c r="AA1048" s="72"/>
      <c r="AB1048" s="72"/>
      <c r="AC1048" s="72"/>
      <c r="AD1048" s="72"/>
      <c r="AE1048" s="72"/>
      <c r="AF1048" s="72"/>
      <c r="AG1048" s="72"/>
      <c r="AH1048" s="72"/>
      <c r="AI1048" s="72"/>
      <c r="AJ1048" s="72"/>
      <c r="AK1048" s="72"/>
      <c r="AL1048" s="72"/>
      <c r="AM1048" s="72"/>
      <c r="AN1048" s="72"/>
      <c r="AO1048" s="72"/>
      <c r="AP1048" s="72"/>
      <c r="AQ1048" s="72"/>
      <c r="AR1048" s="72"/>
      <c r="AS1048" s="72"/>
      <c r="AT1048" s="72"/>
      <c r="AU1048" s="72"/>
      <c r="AV1048" s="72"/>
      <c r="AW1048" s="72"/>
      <c r="AX1048" s="72"/>
      <c r="AY1048" s="72"/>
      <c r="AZ1048" s="72"/>
      <c r="BA1048" s="72"/>
      <c r="BB1048" s="72"/>
      <c r="BC1048" s="72"/>
      <c r="BD1048" s="72"/>
      <c r="BE1048" s="72"/>
      <c r="BF1048" s="72"/>
      <c r="BG1048" s="72"/>
      <c r="BH1048" s="72"/>
      <c r="BI1048" s="72"/>
      <c r="BJ1048" s="72"/>
      <c r="BK1048" s="72"/>
      <c r="BL1048" s="72"/>
      <c r="BM1048" s="72"/>
      <c r="BN1048" s="72"/>
    </row>
    <row r="1049" spans="1:66" ht="15.75" customHeight="1" x14ac:dyDescent="0.25">
      <c r="A1049" s="72"/>
      <c r="B1049" s="72"/>
      <c r="C1049" s="72"/>
      <c r="D1049" s="72"/>
      <c r="E1049" s="72"/>
      <c r="F1049" s="72"/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  <c r="S1049" s="72"/>
      <c r="T1049" s="72"/>
      <c r="U1049" s="72"/>
      <c r="V1049" s="72"/>
      <c r="W1049" s="72"/>
      <c r="X1049" s="72"/>
      <c r="Y1049" s="72"/>
      <c r="Z1049" s="72"/>
      <c r="AA1049" s="72"/>
      <c r="AB1049" s="72"/>
      <c r="AC1049" s="72"/>
      <c r="AD1049" s="72"/>
      <c r="AE1049" s="72"/>
      <c r="AF1049" s="72"/>
      <c r="AG1049" s="72"/>
      <c r="AH1049" s="72"/>
      <c r="AI1049" s="72"/>
      <c r="AJ1049" s="72"/>
      <c r="AK1049" s="72"/>
      <c r="AL1049" s="72"/>
      <c r="AM1049" s="72"/>
      <c r="AN1049" s="72"/>
      <c r="AO1049" s="72"/>
      <c r="AP1049" s="72"/>
      <c r="AQ1049" s="72"/>
      <c r="AR1049" s="72"/>
      <c r="AS1049" s="72"/>
      <c r="AT1049" s="72"/>
      <c r="AU1049" s="72"/>
      <c r="AV1049" s="72"/>
      <c r="AW1049" s="72"/>
      <c r="AX1049" s="72"/>
      <c r="AY1049" s="72"/>
      <c r="AZ1049" s="72"/>
      <c r="BA1049" s="72"/>
      <c r="BB1049" s="72"/>
      <c r="BC1049" s="72"/>
      <c r="BD1049" s="72"/>
      <c r="BE1049" s="72"/>
      <c r="BF1049" s="72"/>
      <c r="BG1049" s="72"/>
      <c r="BH1049" s="72"/>
      <c r="BI1049" s="72"/>
      <c r="BJ1049" s="72"/>
      <c r="BK1049" s="72"/>
      <c r="BL1049" s="72"/>
      <c r="BM1049" s="72"/>
      <c r="BN1049" s="72"/>
    </row>
    <row r="1050" spans="1:66" ht="15.75" customHeight="1" x14ac:dyDescent="0.25">
      <c r="A1050" s="72"/>
      <c r="B1050" s="72"/>
      <c r="C1050" s="72"/>
      <c r="D1050" s="72"/>
      <c r="E1050" s="72"/>
      <c r="F1050" s="72"/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  <c r="AA1050" s="72"/>
      <c r="AB1050" s="72"/>
      <c r="AC1050" s="72"/>
      <c r="AD1050" s="72"/>
      <c r="AE1050" s="72"/>
      <c r="AF1050" s="72"/>
      <c r="AG1050" s="72"/>
      <c r="AH1050" s="72"/>
      <c r="AI1050" s="72"/>
      <c r="AJ1050" s="72"/>
      <c r="AK1050" s="72"/>
      <c r="AL1050" s="72"/>
      <c r="AM1050" s="72"/>
      <c r="AN1050" s="72"/>
      <c r="AO1050" s="72"/>
      <c r="AP1050" s="72"/>
      <c r="AQ1050" s="72"/>
      <c r="AR1050" s="72"/>
      <c r="AS1050" s="72"/>
      <c r="AT1050" s="72"/>
      <c r="AU1050" s="72"/>
      <c r="AV1050" s="72"/>
      <c r="AW1050" s="72"/>
      <c r="AX1050" s="72"/>
      <c r="AY1050" s="72"/>
      <c r="AZ1050" s="72"/>
      <c r="BA1050" s="72"/>
      <c r="BB1050" s="72"/>
      <c r="BC1050" s="72"/>
      <c r="BD1050" s="72"/>
      <c r="BE1050" s="72"/>
      <c r="BF1050" s="72"/>
      <c r="BG1050" s="72"/>
      <c r="BH1050" s="72"/>
      <c r="BI1050" s="72"/>
      <c r="BJ1050" s="72"/>
      <c r="BK1050" s="72"/>
      <c r="BL1050" s="72"/>
      <c r="BM1050" s="72"/>
      <c r="BN1050" s="72"/>
    </row>
    <row r="1051" spans="1:66" ht="15.75" customHeight="1" x14ac:dyDescent="0.25">
      <c r="A1051" s="72"/>
      <c r="B1051" s="72"/>
      <c r="C1051" s="72"/>
      <c r="D1051" s="72"/>
      <c r="E1051" s="72"/>
      <c r="F1051" s="72"/>
      <c r="G1051" s="72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  <c r="R1051" s="72"/>
      <c r="S1051" s="72"/>
      <c r="T1051" s="72"/>
      <c r="U1051" s="72"/>
      <c r="V1051" s="72"/>
      <c r="W1051" s="72"/>
      <c r="X1051" s="72"/>
      <c r="Y1051" s="72"/>
      <c r="Z1051" s="72"/>
      <c r="AA1051" s="72"/>
      <c r="AB1051" s="72"/>
      <c r="AC1051" s="72"/>
      <c r="AD1051" s="72"/>
      <c r="AE1051" s="72"/>
      <c r="AF1051" s="72"/>
      <c r="AG1051" s="72"/>
      <c r="AH1051" s="72"/>
      <c r="AI1051" s="72"/>
      <c r="AJ1051" s="72"/>
      <c r="AK1051" s="72"/>
      <c r="AL1051" s="72"/>
      <c r="AM1051" s="72"/>
      <c r="AN1051" s="72"/>
      <c r="AO1051" s="72"/>
      <c r="AP1051" s="72"/>
      <c r="AQ1051" s="72"/>
      <c r="AR1051" s="72"/>
      <c r="AS1051" s="72"/>
      <c r="AT1051" s="72"/>
      <c r="AU1051" s="72"/>
      <c r="AV1051" s="72"/>
      <c r="AW1051" s="72"/>
      <c r="AX1051" s="72"/>
      <c r="AY1051" s="72"/>
      <c r="AZ1051" s="72"/>
      <c r="BA1051" s="72"/>
      <c r="BB1051" s="72"/>
      <c r="BC1051" s="72"/>
      <c r="BD1051" s="72"/>
      <c r="BE1051" s="72"/>
      <c r="BF1051" s="72"/>
      <c r="BG1051" s="72"/>
      <c r="BH1051" s="72"/>
      <c r="BI1051" s="72"/>
      <c r="BJ1051" s="72"/>
      <c r="BK1051" s="72"/>
      <c r="BL1051" s="72"/>
      <c r="BM1051" s="72"/>
      <c r="BN1051" s="72"/>
    </row>
    <row r="1052" spans="1:66" ht="15.75" customHeight="1" x14ac:dyDescent="0.25">
      <c r="A1052" s="72"/>
      <c r="B1052" s="72"/>
      <c r="C1052" s="72"/>
      <c r="D1052" s="72"/>
      <c r="E1052" s="72"/>
      <c r="F1052" s="72"/>
      <c r="G1052" s="72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  <c r="AA1052" s="72"/>
      <c r="AB1052" s="72"/>
      <c r="AC1052" s="72"/>
      <c r="AD1052" s="72"/>
      <c r="AE1052" s="72"/>
      <c r="AF1052" s="72"/>
      <c r="AG1052" s="72"/>
      <c r="AH1052" s="72"/>
      <c r="AI1052" s="72"/>
      <c r="AJ1052" s="72"/>
      <c r="AK1052" s="72"/>
      <c r="AL1052" s="72"/>
      <c r="AM1052" s="72"/>
      <c r="AN1052" s="72"/>
      <c r="AO1052" s="72"/>
      <c r="AP1052" s="72"/>
      <c r="AQ1052" s="72"/>
      <c r="AR1052" s="72"/>
      <c r="AS1052" s="72"/>
      <c r="AT1052" s="72"/>
      <c r="AU1052" s="72"/>
      <c r="AV1052" s="72"/>
      <c r="AW1052" s="72"/>
      <c r="AX1052" s="72"/>
      <c r="AY1052" s="72"/>
      <c r="AZ1052" s="72"/>
      <c r="BA1052" s="72"/>
      <c r="BB1052" s="72"/>
      <c r="BC1052" s="72"/>
      <c r="BD1052" s="72"/>
      <c r="BE1052" s="72"/>
      <c r="BF1052" s="72"/>
      <c r="BG1052" s="72"/>
      <c r="BH1052" s="72"/>
      <c r="BI1052" s="72"/>
      <c r="BJ1052" s="72"/>
      <c r="BK1052" s="72"/>
      <c r="BL1052" s="72"/>
      <c r="BM1052" s="72"/>
      <c r="BN1052" s="72"/>
    </row>
    <row r="1053" spans="1:66" ht="15.75" customHeight="1" x14ac:dyDescent="0.25">
      <c r="A1053" s="72"/>
      <c r="B1053" s="72"/>
      <c r="C1053" s="72"/>
      <c r="D1053" s="72"/>
      <c r="E1053" s="72"/>
      <c r="F1053" s="72"/>
      <c r="G1053" s="72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  <c r="R1053" s="72"/>
      <c r="S1053" s="72"/>
      <c r="T1053" s="72"/>
      <c r="U1053" s="72"/>
      <c r="V1053" s="72"/>
      <c r="W1053" s="72"/>
      <c r="X1053" s="72"/>
      <c r="Y1053" s="72"/>
      <c r="Z1053" s="72"/>
      <c r="AA1053" s="72"/>
      <c r="AB1053" s="72"/>
      <c r="AC1053" s="72"/>
      <c r="AD1053" s="72"/>
      <c r="AE1053" s="72"/>
      <c r="AF1053" s="72"/>
      <c r="AG1053" s="72"/>
      <c r="AH1053" s="72"/>
      <c r="AI1053" s="72"/>
      <c r="AJ1053" s="72"/>
      <c r="AK1053" s="72"/>
      <c r="AL1053" s="72"/>
      <c r="AM1053" s="72"/>
      <c r="AN1053" s="72"/>
      <c r="AO1053" s="72"/>
      <c r="AP1053" s="72"/>
      <c r="AQ1053" s="72"/>
      <c r="AR1053" s="72"/>
      <c r="AS1053" s="72"/>
      <c r="AT1053" s="72"/>
      <c r="AU1053" s="72"/>
      <c r="AV1053" s="72"/>
      <c r="AW1053" s="72"/>
      <c r="AX1053" s="72"/>
      <c r="AY1053" s="72"/>
      <c r="AZ1053" s="72"/>
      <c r="BA1053" s="72"/>
      <c r="BB1053" s="72"/>
      <c r="BC1053" s="72"/>
      <c r="BD1053" s="72"/>
      <c r="BE1053" s="72"/>
      <c r="BF1053" s="72"/>
      <c r="BG1053" s="72"/>
      <c r="BH1053" s="72"/>
      <c r="BI1053" s="72"/>
      <c r="BJ1053" s="72"/>
      <c r="BK1053" s="72"/>
      <c r="BL1053" s="72"/>
      <c r="BM1053" s="72"/>
      <c r="BN1053" s="72"/>
    </row>
    <row r="1054" spans="1:66" ht="15.75" customHeight="1" x14ac:dyDescent="0.25">
      <c r="A1054" s="72"/>
      <c r="B1054" s="72"/>
      <c r="C1054" s="72"/>
      <c r="D1054" s="72"/>
      <c r="E1054" s="72"/>
      <c r="F1054" s="72"/>
      <c r="G1054" s="72"/>
      <c r="H1054" s="72"/>
      <c r="I1054" s="72"/>
      <c r="J1054" s="72"/>
      <c r="K1054" s="72"/>
      <c r="L1054" s="72"/>
      <c r="M1054" s="72"/>
      <c r="N1054" s="72"/>
      <c r="O1054" s="72"/>
      <c r="P1054" s="72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  <c r="AA1054" s="72"/>
      <c r="AB1054" s="72"/>
      <c r="AC1054" s="72"/>
      <c r="AD1054" s="72"/>
      <c r="AE1054" s="72"/>
      <c r="AF1054" s="72"/>
      <c r="AG1054" s="72"/>
      <c r="AH1054" s="72"/>
      <c r="AI1054" s="72"/>
      <c r="AJ1054" s="72"/>
      <c r="AK1054" s="72"/>
      <c r="AL1054" s="72"/>
      <c r="AM1054" s="72"/>
      <c r="AN1054" s="72"/>
      <c r="AO1054" s="72"/>
      <c r="AP1054" s="72"/>
      <c r="AQ1054" s="72"/>
      <c r="AR1054" s="72"/>
      <c r="AS1054" s="72"/>
      <c r="AT1054" s="72"/>
      <c r="AU1054" s="72"/>
      <c r="AV1054" s="72"/>
      <c r="AW1054" s="72"/>
      <c r="AX1054" s="72"/>
      <c r="AY1054" s="72"/>
      <c r="AZ1054" s="72"/>
      <c r="BA1054" s="72"/>
      <c r="BB1054" s="72"/>
      <c r="BC1054" s="72"/>
      <c r="BD1054" s="72"/>
      <c r="BE1054" s="72"/>
      <c r="BF1054" s="72"/>
      <c r="BG1054" s="72"/>
      <c r="BH1054" s="72"/>
      <c r="BI1054" s="72"/>
      <c r="BJ1054" s="72"/>
      <c r="BK1054" s="72"/>
      <c r="BL1054" s="72"/>
      <c r="BM1054" s="72"/>
      <c r="BN1054" s="72"/>
    </row>
    <row r="1055" spans="1:66" ht="15.75" customHeight="1" x14ac:dyDescent="0.25">
      <c r="A1055" s="72"/>
      <c r="B1055" s="72"/>
      <c r="C1055" s="72"/>
      <c r="D1055" s="72"/>
      <c r="E1055" s="72"/>
      <c r="F1055" s="72"/>
      <c r="G1055" s="72"/>
      <c r="H1055" s="72"/>
      <c r="I1055" s="72"/>
      <c r="J1055" s="72"/>
      <c r="K1055" s="72"/>
      <c r="L1055" s="72"/>
      <c r="M1055" s="72"/>
      <c r="N1055" s="72"/>
      <c r="O1055" s="72"/>
      <c r="P1055" s="72"/>
      <c r="Q1055" s="72"/>
      <c r="R1055" s="72"/>
      <c r="S1055" s="72"/>
      <c r="T1055" s="72"/>
      <c r="U1055" s="72"/>
      <c r="V1055" s="72"/>
      <c r="W1055" s="72"/>
      <c r="X1055" s="72"/>
      <c r="Y1055" s="72"/>
      <c r="Z1055" s="72"/>
      <c r="AA1055" s="72"/>
      <c r="AB1055" s="72"/>
      <c r="AC1055" s="72"/>
      <c r="AD1055" s="72"/>
      <c r="AE1055" s="72"/>
      <c r="AF1055" s="72"/>
      <c r="AG1055" s="72"/>
      <c r="AH1055" s="72"/>
      <c r="AI1055" s="72"/>
      <c r="AJ1055" s="72"/>
      <c r="AK1055" s="72"/>
      <c r="AL1055" s="72"/>
      <c r="AM1055" s="72"/>
      <c r="AN1055" s="72"/>
      <c r="AO1055" s="72"/>
      <c r="AP1055" s="72"/>
      <c r="AQ1055" s="72"/>
      <c r="AR1055" s="72"/>
      <c r="AS1055" s="72"/>
      <c r="AT1055" s="72"/>
      <c r="AU1055" s="72"/>
      <c r="AV1055" s="72"/>
      <c r="AW1055" s="72"/>
      <c r="AX1055" s="72"/>
      <c r="AY1055" s="72"/>
      <c r="AZ1055" s="72"/>
      <c r="BA1055" s="72"/>
      <c r="BB1055" s="72"/>
      <c r="BC1055" s="72"/>
      <c r="BD1055" s="72"/>
      <c r="BE1055" s="72"/>
      <c r="BF1055" s="72"/>
      <c r="BG1055" s="72"/>
      <c r="BH1055" s="72"/>
      <c r="BI1055" s="72"/>
      <c r="BJ1055" s="72"/>
      <c r="BK1055" s="72"/>
      <c r="BL1055" s="72"/>
      <c r="BM1055" s="72"/>
      <c r="BN1055" s="72"/>
    </row>
    <row r="1056" spans="1:66" ht="15.75" customHeight="1" x14ac:dyDescent="0.25">
      <c r="A1056" s="72"/>
      <c r="B1056" s="72"/>
      <c r="C1056" s="72"/>
      <c r="D1056" s="72"/>
      <c r="E1056" s="72"/>
      <c r="F1056" s="72"/>
      <c r="G1056" s="72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  <c r="AA1056" s="72"/>
      <c r="AB1056" s="72"/>
      <c r="AC1056" s="72"/>
      <c r="AD1056" s="72"/>
      <c r="AE1056" s="72"/>
      <c r="AF1056" s="72"/>
      <c r="AG1056" s="72"/>
      <c r="AH1056" s="72"/>
      <c r="AI1056" s="72"/>
      <c r="AJ1056" s="72"/>
      <c r="AK1056" s="72"/>
      <c r="AL1056" s="72"/>
      <c r="AM1056" s="72"/>
      <c r="AN1056" s="72"/>
      <c r="AO1056" s="72"/>
      <c r="AP1056" s="72"/>
      <c r="AQ1056" s="72"/>
      <c r="AR1056" s="72"/>
      <c r="AS1056" s="72"/>
      <c r="AT1056" s="72"/>
      <c r="AU1056" s="72"/>
      <c r="AV1056" s="72"/>
      <c r="AW1056" s="72"/>
      <c r="AX1056" s="72"/>
      <c r="AY1056" s="72"/>
      <c r="AZ1056" s="72"/>
      <c r="BA1056" s="72"/>
      <c r="BB1056" s="72"/>
      <c r="BC1056" s="72"/>
      <c r="BD1056" s="72"/>
      <c r="BE1056" s="72"/>
      <c r="BF1056" s="72"/>
      <c r="BG1056" s="72"/>
      <c r="BH1056" s="72"/>
      <c r="BI1056" s="72"/>
      <c r="BJ1056" s="72"/>
      <c r="BK1056" s="72"/>
      <c r="BL1056" s="72"/>
      <c r="BM1056" s="72"/>
      <c r="BN1056" s="72"/>
    </row>
    <row r="1057" spans="1:66" ht="15.75" customHeight="1" x14ac:dyDescent="0.25">
      <c r="A1057" s="72"/>
      <c r="B1057" s="72"/>
      <c r="C1057" s="72"/>
      <c r="D1057" s="72"/>
      <c r="E1057" s="72"/>
      <c r="F1057" s="72"/>
      <c r="G1057" s="72"/>
      <c r="H1057" s="72"/>
      <c r="I1057" s="72"/>
      <c r="J1057" s="72"/>
      <c r="K1057" s="72"/>
      <c r="L1057" s="72"/>
      <c r="M1057" s="72"/>
      <c r="N1057" s="72"/>
      <c r="O1057" s="72"/>
      <c r="P1057" s="72"/>
      <c r="Q1057" s="72"/>
      <c r="R1057" s="72"/>
      <c r="S1057" s="72"/>
      <c r="T1057" s="72"/>
      <c r="U1057" s="72"/>
      <c r="V1057" s="72"/>
      <c r="W1057" s="72"/>
      <c r="X1057" s="72"/>
      <c r="Y1057" s="72"/>
      <c r="Z1057" s="72"/>
      <c r="AA1057" s="72"/>
      <c r="AB1057" s="72"/>
      <c r="AC1057" s="72"/>
      <c r="AD1057" s="72"/>
      <c r="AE1057" s="72"/>
      <c r="AF1057" s="72"/>
      <c r="AG1057" s="72"/>
      <c r="AH1057" s="72"/>
      <c r="AI1057" s="72"/>
      <c r="AJ1057" s="72"/>
      <c r="AK1057" s="72"/>
      <c r="AL1057" s="72"/>
      <c r="AM1057" s="72"/>
      <c r="AN1057" s="72"/>
      <c r="AO1057" s="72"/>
      <c r="AP1057" s="72"/>
      <c r="AQ1057" s="72"/>
      <c r="AR1057" s="72"/>
      <c r="AS1057" s="72"/>
      <c r="AT1057" s="72"/>
      <c r="AU1057" s="72"/>
      <c r="AV1057" s="72"/>
      <c r="AW1057" s="72"/>
      <c r="AX1057" s="72"/>
      <c r="AY1057" s="72"/>
      <c r="AZ1057" s="72"/>
      <c r="BA1057" s="72"/>
      <c r="BB1057" s="72"/>
      <c r="BC1057" s="72"/>
      <c r="BD1057" s="72"/>
      <c r="BE1057" s="72"/>
      <c r="BF1057" s="72"/>
      <c r="BG1057" s="72"/>
      <c r="BH1057" s="72"/>
      <c r="BI1057" s="72"/>
      <c r="BJ1057" s="72"/>
      <c r="BK1057" s="72"/>
      <c r="BL1057" s="72"/>
      <c r="BM1057" s="72"/>
      <c r="BN1057" s="72"/>
    </row>
    <row r="1058" spans="1:66" ht="15.75" customHeight="1" x14ac:dyDescent="0.25">
      <c r="A1058" s="72"/>
      <c r="B1058" s="72"/>
      <c r="C1058" s="72"/>
      <c r="D1058" s="72"/>
      <c r="E1058" s="72"/>
      <c r="F1058" s="72"/>
      <c r="G1058" s="72"/>
      <c r="H1058" s="72"/>
      <c r="I1058" s="72"/>
      <c r="J1058" s="72"/>
      <c r="K1058" s="72"/>
      <c r="L1058" s="72"/>
      <c r="M1058" s="72"/>
      <c r="N1058" s="72"/>
      <c r="O1058" s="72"/>
      <c r="P1058" s="72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  <c r="AA1058" s="72"/>
      <c r="AB1058" s="72"/>
      <c r="AC1058" s="72"/>
      <c r="AD1058" s="72"/>
      <c r="AE1058" s="72"/>
      <c r="AF1058" s="72"/>
      <c r="AG1058" s="72"/>
      <c r="AH1058" s="72"/>
      <c r="AI1058" s="72"/>
      <c r="AJ1058" s="72"/>
      <c r="AK1058" s="72"/>
      <c r="AL1058" s="72"/>
      <c r="AM1058" s="72"/>
      <c r="AN1058" s="72"/>
      <c r="AO1058" s="72"/>
      <c r="AP1058" s="72"/>
      <c r="AQ1058" s="72"/>
      <c r="AR1058" s="72"/>
      <c r="AS1058" s="72"/>
      <c r="AT1058" s="72"/>
      <c r="AU1058" s="72"/>
      <c r="AV1058" s="72"/>
      <c r="AW1058" s="72"/>
      <c r="AX1058" s="72"/>
      <c r="AY1058" s="72"/>
      <c r="AZ1058" s="72"/>
      <c r="BA1058" s="72"/>
      <c r="BB1058" s="72"/>
      <c r="BC1058" s="72"/>
      <c r="BD1058" s="72"/>
      <c r="BE1058" s="72"/>
      <c r="BF1058" s="72"/>
      <c r="BG1058" s="72"/>
      <c r="BH1058" s="72"/>
      <c r="BI1058" s="72"/>
      <c r="BJ1058" s="72"/>
      <c r="BK1058" s="72"/>
      <c r="BL1058" s="72"/>
      <c r="BM1058" s="72"/>
      <c r="BN1058" s="72"/>
    </row>
    <row r="1059" spans="1:66" ht="15.75" customHeight="1" x14ac:dyDescent="0.25">
      <c r="A1059" s="72"/>
      <c r="B1059" s="72"/>
      <c r="C1059" s="72"/>
      <c r="D1059" s="72"/>
      <c r="E1059" s="72"/>
      <c r="F1059" s="72"/>
      <c r="G1059" s="72"/>
      <c r="H1059" s="72"/>
      <c r="I1059" s="72"/>
      <c r="J1059" s="72"/>
      <c r="K1059" s="72"/>
      <c r="L1059" s="72"/>
      <c r="M1059" s="72"/>
      <c r="N1059" s="72"/>
      <c r="O1059" s="72"/>
      <c r="P1059" s="72"/>
      <c r="Q1059" s="72"/>
      <c r="R1059" s="72"/>
      <c r="S1059" s="72"/>
      <c r="T1059" s="72"/>
      <c r="U1059" s="72"/>
      <c r="V1059" s="72"/>
      <c r="W1059" s="72"/>
      <c r="X1059" s="72"/>
      <c r="Y1059" s="72"/>
      <c r="Z1059" s="72"/>
      <c r="AA1059" s="72"/>
      <c r="AB1059" s="72"/>
      <c r="AC1059" s="72"/>
      <c r="AD1059" s="72"/>
      <c r="AE1059" s="72"/>
      <c r="AF1059" s="72"/>
      <c r="AG1059" s="72"/>
      <c r="AH1059" s="72"/>
      <c r="AI1059" s="72"/>
      <c r="AJ1059" s="72"/>
      <c r="AK1059" s="72"/>
      <c r="AL1059" s="72"/>
      <c r="AM1059" s="72"/>
      <c r="AN1059" s="72"/>
      <c r="AO1059" s="72"/>
      <c r="AP1059" s="72"/>
      <c r="AQ1059" s="72"/>
      <c r="AR1059" s="72"/>
      <c r="AS1059" s="72"/>
      <c r="AT1059" s="72"/>
      <c r="AU1059" s="72"/>
      <c r="AV1059" s="72"/>
      <c r="AW1059" s="72"/>
      <c r="AX1059" s="72"/>
      <c r="AY1059" s="72"/>
      <c r="AZ1059" s="72"/>
      <c r="BA1059" s="72"/>
      <c r="BB1059" s="72"/>
      <c r="BC1059" s="72"/>
      <c r="BD1059" s="72"/>
      <c r="BE1059" s="72"/>
      <c r="BF1059" s="72"/>
      <c r="BG1059" s="72"/>
      <c r="BH1059" s="72"/>
      <c r="BI1059" s="72"/>
      <c r="BJ1059" s="72"/>
      <c r="BK1059" s="72"/>
      <c r="BL1059" s="72"/>
      <c r="BM1059" s="72"/>
      <c r="BN1059" s="72"/>
    </row>
    <row r="1060" spans="1:66" ht="15.75" customHeight="1" x14ac:dyDescent="0.25">
      <c r="A1060" s="72"/>
      <c r="B1060" s="72"/>
      <c r="C1060" s="72"/>
      <c r="D1060" s="72"/>
      <c r="E1060" s="72"/>
      <c r="F1060" s="72"/>
      <c r="G1060" s="72"/>
      <c r="H1060" s="72"/>
      <c r="I1060" s="72"/>
      <c r="J1060" s="72"/>
      <c r="K1060" s="72"/>
      <c r="L1060" s="72"/>
      <c r="M1060" s="72"/>
      <c r="N1060" s="72"/>
      <c r="O1060" s="72"/>
      <c r="P1060" s="72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  <c r="AA1060" s="72"/>
      <c r="AB1060" s="72"/>
      <c r="AC1060" s="72"/>
      <c r="AD1060" s="72"/>
      <c r="AE1060" s="72"/>
      <c r="AF1060" s="72"/>
      <c r="AG1060" s="72"/>
      <c r="AH1060" s="72"/>
      <c r="AI1060" s="72"/>
      <c r="AJ1060" s="72"/>
      <c r="AK1060" s="72"/>
      <c r="AL1060" s="72"/>
      <c r="AM1060" s="72"/>
      <c r="AN1060" s="72"/>
      <c r="AO1060" s="72"/>
      <c r="AP1060" s="72"/>
      <c r="AQ1060" s="72"/>
      <c r="AR1060" s="72"/>
      <c r="AS1060" s="72"/>
      <c r="AT1060" s="72"/>
      <c r="AU1060" s="72"/>
      <c r="AV1060" s="72"/>
      <c r="AW1060" s="72"/>
      <c r="AX1060" s="72"/>
      <c r="AY1060" s="72"/>
      <c r="AZ1060" s="72"/>
      <c r="BA1060" s="72"/>
      <c r="BB1060" s="72"/>
      <c r="BC1060" s="72"/>
      <c r="BD1060" s="72"/>
      <c r="BE1060" s="72"/>
      <c r="BF1060" s="72"/>
      <c r="BG1060" s="72"/>
      <c r="BH1060" s="72"/>
      <c r="BI1060" s="72"/>
      <c r="BJ1060" s="72"/>
      <c r="BK1060" s="72"/>
      <c r="BL1060" s="72"/>
      <c r="BM1060" s="72"/>
      <c r="BN1060" s="72"/>
    </row>
    <row r="1061" spans="1:66" ht="15.75" customHeight="1" x14ac:dyDescent="0.25">
      <c r="A1061" s="72"/>
      <c r="B1061" s="72"/>
      <c r="C1061" s="72"/>
      <c r="D1061" s="72"/>
      <c r="E1061" s="72"/>
      <c r="F1061" s="72"/>
      <c r="G1061" s="72"/>
      <c r="H1061" s="72"/>
      <c r="I1061" s="72"/>
      <c r="J1061" s="72"/>
      <c r="K1061" s="72"/>
      <c r="L1061" s="72"/>
      <c r="M1061" s="72"/>
      <c r="N1061" s="72"/>
      <c r="O1061" s="72"/>
      <c r="P1061" s="72"/>
      <c r="Q1061" s="72"/>
      <c r="R1061" s="72"/>
      <c r="S1061" s="72"/>
      <c r="T1061" s="72"/>
      <c r="U1061" s="72"/>
      <c r="V1061" s="72"/>
      <c r="W1061" s="72"/>
      <c r="X1061" s="72"/>
      <c r="Y1061" s="72"/>
      <c r="Z1061" s="72"/>
      <c r="AA1061" s="72"/>
      <c r="AB1061" s="72"/>
      <c r="AC1061" s="72"/>
      <c r="AD1061" s="72"/>
      <c r="AE1061" s="72"/>
      <c r="AF1061" s="72"/>
      <c r="AG1061" s="72"/>
      <c r="AH1061" s="72"/>
      <c r="AI1061" s="72"/>
      <c r="AJ1061" s="72"/>
      <c r="AK1061" s="72"/>
      <c r="AL1061" s="72"/>
      <c r="AM1061" s="72"/>
      <c r="AN1061" s="72"/>
      <c r="AO1061" s="72"/>
      <c r="AP1061" s="72"/>
      <c r="AQ1061" s="72"/>
      <c r="AR1061" s="72"/>
      <c r="AS1061" s="72"/>
      <c r="AT1061" s="72"/>
      <c r="AU1061" s="72"/>
      <c r="AV1061" s="72"/>
      <c r="AW1061" s="72"/>
      <c r="AX1061" s="72"/>
      <c r="AY1061" s="72"/>
      <c r="AZ1061" s="72"/>
      <c r="BA1061" s="72"/>
      <c r="BB1061" s="72"/>
      <c r="BC1061" s="72"/>
      <c r="BD1061" s="72"/>
      <c r="BE1061" s="72"/>
      <c r="BF1061" s="72"/>
      <c r="BG1061" s="72"/>
      <c r="BH1061" s="72"/>
      <c r="BI1061" s="72"/>
      <c r="BJ1061" s="72"/>
      <c r="BK1061" s="72"/>
      <c r="BL1061" s="72"/>
      <c r="BM1061" s="72"/>
      <c r="BN1061" s="72"/>
    </row>
    <row r="1062" spans="1:66" ht="15.75" customHeight="1" x14ac:dyDescent="0.25">
      <c r="A1062" s="72"/>
      <c r="B1062" s="72"/>
      <c r="C1062" s="72"/>
      <c r="D1062" s="72"/>
      <c r="E1062" s="72"/>
      <c r="F1062" s="72"/>
      <c r="G1062" s="72"/>
      <c r="H1062" s="72"/>
      <c r="I1062" s="72"/>
      <c r="J1062" s="72"/>
      <c r="K1062" s="72"/>
      <c r="L1062" s="72"/>
      <c r="M1062" s="72"/>
      <c r="N1062" s="72"/>
      <c r="O1062" s="72"/>
      <c r="P1062" s="72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  <c r="AA1062" s="72"/>
      <c r="AB1062" s="72"/>
      <c r="AC1062" s="72"/>
      <c r="AD1062" s="72"/>
      <c r="AE1062" s="72"/>
      <c r="AF1062" s="72"/>
      <c r="AG1062" s="72"/>
      <c r="AH1062" s="72"/>
      <c r="AI1062" s="72"/>
      <c r="AJ1062" s="72"/>
      <c r="AK1062" s="72"/>
      <c r="AL1062" s="72"/>
      <c r="AM1062" s="72"/>
      <c r="AN1062" s="72"/>
      <c r="AO1062" s="72"/>
      <c r="AP1062" s="72"/>
      <c r="AQ1062" s="72"/>
      <c r="AR1062" s="72"/>
      <c r="AS1062" s="72"/>
      <c r="AT1062" s="72"/>
      <c r="AU1062" s="72"/>
      <c r="AV1062" s="72"/>
      <c r="AW1062" s="72"/>
      <c r="AX1062" s="72"/>
      <c r="AY1062" s="72"/>
      <c r="AZ1062" s="72"/>
      <c r="BA1062" s="72"/>
      <c r="BB1062" s="72"/>
      <c r="BC1062" s="72"/>
      <c r="BD1062" s="72"/>
      <c r="BE1062" s="72"/>
      <c r="BF1062" s="72"/>
      <c r="BG1062" s="72"/>
      <c r="BH1062" s="72"/>
      <c r="BI1062" s="72"/>
      <c r="BJ1062" s="72"/>
      <c r="BK1062" s="72"/>
      <c r="BL1062" s="72"/>
      <c r="BM1062" s="72"/>
      <c r="BN1062" s="72"/>
    </row>
    <row r="1063" spans="1:66" ht="15.75" customHeight="1" x14ac:dyDescent="0.25">
      <c r="A1063" s="72"/>
      <c r="B1063" s="72"/>
      <c r="C1063" s="72"/>
      <c r="D1063" s="72"/>
      <c r="E1063" s="72"/>
      <c r="F1063" s="72"/>
      <c r="G1063" s="72"/>
      <c r="H1063" s="72"/>
      <c r="I1063" s="72"/>
      <c r="J1063" s="72"/>
      <c r="K1063" s="72"/>
      <c r="L1063" s="72"/>
      <c r="M1063" s="72"/>
      <c r="N1063" s="72"/>
      <c r="O1063" s="72"/>
      <c r="P1063" s="72"/>
      <c r="Q1063" s="72"/>
      <c r="R1063" s="72"/>
      <c r="S1063" s="72"/>
      <c r="T1063" s="72"/>
      <c r="U1063" s="72"/>
      <c r="V1063" s="72"/>
      <c r="W1063" s="72"/>
      <c r="X1063" s="72"/>
      <c r="Y1063" s="72"/>
      <c r="Z1063" s="72"/>
      <c r="AA1063" s="72"/>
      <c r="AB1063" s="72"/>
      <c r="AC1063" s="72"/>
      <c r="AD1063" s="72"/>
      <c r="AE1063" s="72"/>
      <c r="AF1063" s="72"/>
      <c r="AG1063" s="72"/>
      <c r="AH1063" s="72"/>
      <c r="AI1063" s="72"/>
      <c r="AJ1063" s="72"/>
      <c r="AK1063" s="72"/>
      <c r="AL1063" s="72"/>
      <c r="AM1063" s="72"/>
      <c r="AN1063" s="72"/>
      <c r="AO1063" s="72"/>
      <c r="AP1063" s="72"/>
      <c r="AQ1063" s="72"/>
      <c r="AR1063" s="72"/>
      <c r="AS1063" s="72"/>
      <c r="AT1063" s="72"/>
      <c r="AU1063" s="72"/>
      <c r="AV1063" s="72"/>
      <c r="AW1063" s="72"/>
      <c r="AX1063" s="72"/>
      <c r="AY1063" s="72"/>
      <c r="AZ1063" s="72"/>
      <c r="BA1063" s="72"/>
      <c r="BB1063" s="72"/>
      <c r="BC1063" s="72"/>
      <c r="BD1063" s="72"/>
      <c r="BE1063" s="72"/>
      <c r="BF1063" s="72"/>
      <c r="BG1063" s="72"/>
      <c r="BH1063" s="72"/>
      <c r="BI1063" s="72"/>
      <c r="BJ1063" s="72"/>
      <c r="BK1063" s="72"/>
      <c r="BL1063" s="72"/>
      <c r="BM1063" s="72"/>
      <c r="BN1063" s="72"/>
    </row>
    <row r="1064" spans="1:66" ht="15.75" customHeight="1" x14ac:dyDescent="0.25">
      <c r="A1064" s="72"/>
      <c r="B1064" s="72"/>
      <c r="C1064" s="72"/>
      <c r="D1064" s="72"/>
      <c r="E1064" s="72"/>
      <c r="F1064" s="72"/>
      <c r="G1064" s="72"/>
      <c r="H1064" s="72"/>
      <c r="I1064" s="72"/>
      <c r="J1064" s="72"/>
      <c r="K1064" s="72"/>
      <c r="L1064" s="72"/>
      <c r="M1064" s="72"/>
      <c r="N1064" s="72"/>
      <c r="O1064" s="72"/>
      <c r="P1064" s="72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  <c r="AA1064" s="72"/>
      <c r="AB1064" s="72"/>
      <c r="AC1064" s="72"/>
      <c r="AD1064" s="72"/>
      <c r="AE1064" s="72"/>
      <c r="AF1064" s="72"/>
      <c r="AG1064" s="72"/>
      <c r="AH1064" s="72"/>
      <c r="AI1064" s="72"/>
      <c r="AJ1064" s="72"/>
      <c r="AK1064" s="72"/>
      <c r="AL1064" s="72"/>
      <c r="AM1064" s="72"/>
      <c r="AN1064" s="72"/>
      <c r="AO1064" s="72"/>
      <c r="AP1064" s="72"/>
      <c r="AQ1064" s="72"/>
      <c r="AR1064" s="72"/>
      <c r="AS1064" s="72"/>
      <c r="AT1064" s="72"/>
      <c r="AU1064" s="72"/>
      <c r="AV1064" s="72"/>
      <c r="AW1064" s="72"/>
      <c r="AX1064" s="72"/>
      <c r="AY1064" s="72"/>
      <c r="AZ1064" s="72"/>
      <c r="BA1064" s="72"/>
      <c r="BB1064" s="72"/>
      <c r="BC1064" s="72"/>
      <c r="BD1064" s="72"/>
      <c r="BE1064" s="72"/>
      <c r="BF1064" s="72"/>
      <c r="BG1064" s="72"/>
      <c r="BH1064" s="72"/>
      <c r="BI1064" s="72"/>
      <c r="BJ1064" s="72"/>
      <c r="BK1064" s="72"/>
      <c r="BL1064" s="72"/>
      <c r="BM1064" s="72"/>
      <c r="BN1064" s="72"/>
    </row>
    <row r="1065" spans="1:66" ht="15.75" customHeight="1" x14ac:dyDescent="0.25">
      <c r="A1065" s="72"/>
      <c r="B1065" s="72"/>
      <c r="C1065" s="72"/>
      <c r="D1065" s="72"/>
      <c r="E1065" s="72"/>
      <c r="F1065" s="72"/>
      <c r="G1065" s="72"/>
      <c r="H1065" s="72"/>
      <c r="I1065" s="72"/>
      <c r="J1065" s="72"/>
      <c r="K1065" s="72"/>
      <c r="L1065" s="72"/>
      <c r="M1065" s="72"/>
      <c r="N1065" s="72"/>
      <c r="O1065" s="72"/>
      <c r="P1065" s="72"/>
      <c r="Q1065" s="72"/>
      <c r="R1065" s="72"/>
      <c r="S1065" s="72"/>
      <c r="T1065" s="72"/>
      <c r="U1065" s="72"/>
      <c r="V1065" s="72"/>
      <c r="W1065" s="72"/>
      <c r="X1065" s="72"/>
      <c r="Y1065" s="72"/>
      <c r="Z1065" s="72"/>
      <c r="AA1065" s="72"/>
      <c r="AB1065" s="72"/>
      <c r="AC1065" s="72"/>
      <c r="AD1065" s="72"/>
      <c r="AE1065" s="72"/>
      <c r="AF1065" s="72"/>
      <c r="AG1065" s="72"/>
      <c r="AH1065" s="72"/>
      <c r="AI1065" s="72"/>
      <c r="AJ1065" s="72"/>
      <c r="AK1065" s="72"/>
      <c r="AL1065" s="72"/>
      <c r="AM1065" s="72"/>
      <c r="AN1065" s="72"/>
      <c r="AO1065" s="72"/>
      <c r="AP1065" s="72"/>
      <c r="AQ1065" s="72"/>
      <c r="AR1065" s="72"/>
      <c r="AS1065" s="72"/>
      <c r="AT1065" s="72"/>
      <c r="AU1065" s="72"/>
      <c r="AV1065" s="72"/>
      <c r="AW1065" s="72"/>
      <c r="AX1065" s="72"/>
      <c r="AY1065" s="72"/>
      <c r="AZ1065" s="72"/>
      <c r="BA1065" s="72"/>
      <c r="BB1065" s="72"/>
      <c r="BC1065" s="72"/>
      <c r="BD1065" s="72"/>
      <c r="BE1065" s="72"/>
      <c r="BF1065" s="72"/>
      <c r="BG1065" s="72"/>
      <c r="BH1065" s="72"/>
      <c r="BI1065" s="72"/>
      <c r="BJ1065" s="72"/>
      <c r="BK1065" s="72"/>
      <c r="BL1065" s="72"/>
      <c r="BM1065" s="72"/>
      <c r="BN1065" s="72"/>
    </row>
    <row r="1066" spans="1:66" ht="15.75" customHeight="1" x14ac:dyDescent="0.25">
      <c r="A1066" s="72"/>
      <c r="B1066" s="72"/>
      <c r="C1066" s="72"/>
      <c r="D1066" s="72"/>
      <c r="E1066" s="72"/>
      <c r="F1066" s="72"/>
      <c r="G1066" s="72"/>
      <c r="H1066" s="72"/>
      <c r="I1066" s="72"/>
      <c r="J1066" s="72"/>
      <c r="K1066" s="72"/>
      <c r="L1066" s="72"/>
      <c r="M1066" s="72"/>
      <c r="N1066" s="72"/>
      <c r="O1066" s="72"/>
      <c r="P1066" s="72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  <c r="AA1066" s="72"/>
      <c r="AB1066" s="72"/>
      <c r="AC1066" s="72"/>
      <c r="AD1066" s="72"/>
      <c r="AE1066" s="72"/>
      <c r="AF1066" s="72"/>
      <c r="AG1066" s="72"/>
      <c r="AH1066" s="72"/>
      <c r="AI1066" s="72"/>
      <c r="AJ1066" s="72"/>
      <c r="AK1066" s="72"/>
      <c r="AL1066" s="72"/>
      <c r="AM1066" s="72"/>
      <c r="AN1066" s="72"/>
      <c r="AO1066" s="72"/>
      <c r="AP1066" s="72"/>
      <c r="AQ1066" s="72"/>
      <c r="AR1066" s="72"/>
      <c r="AS1066" s="72"/>
      <c r="AT1066" s="72"/>
      <c r="AU1066" s="72"/>
      <c r="AV1066" s="72"/>
      <c r="AW1066" s="72"/>
      <c r="AX1066" s="72"/>
      <c r="AY1066" s="72"/>
      <c r="AZ1066" s="72"/>
      <c r="BA1066" s="72"/>
      <c r="BB1066" s="72"/>
      <c r="BC1066" s="72"/>
      <c r="BD1066" s="72"/>
      <c r="BE1066" s="72"/>
      <c r="BF1066" s="72"/>
      <c r="BG1066" s="72"/>
      <c r="BH1066" s="72"/>
      <c r="BI1066" s="72"/>
      <c r="BJ1066" s="72"/>
      <c r="BK1066" s="72"/>
      <c r="BL1066" s="72"/>
      <c r="BM1066" s="72"/>
      <c r="BN1066" s="72"/>
    </row>
    <row r="1067" spans="1:66" ht="15.75" customHeight="1" x14ac:dyDescent="0.25">
      <c r="A1067" s="72"/>
      <c r="B1067" s="72"/>
      <c r="C1067" s="72"/>
      <c r="D1067" s="72"/>
      <c r="E1067" s="72"/>
      <c r="F1067" s="72"/>
      <c r="G1067" s="72"/>
      <c r="H1067" s="72"/>
      <c r="I1067" s="72"/>
      <c r="J1067" s="72"/>
      <c r="K1067" s="72"/>
      <c r="L1067" s="72"/>
      <c r="M1067" s="72"/>
      <c r="N1067" s="72"/>
      <c r="O1067" s="72"/>
      <c r="P1067" s="72"/>
      <c r="Q1067" s="72"/>
      <c r="R1067" s="72"/>
      <c r="S1067" s="72"/>
      <c r="T1067" s="72"/>
      <c r="U1067" s="72"/>
      <c r="V1067" s="72"/>
      <c r="W1067" s="72"/>
      <c r="X1067" s="72"/>
      <c r="Y1067" s="72"/>
      <c r="Z1067" s="72"/>
      <c r="AA1067" s="72"/>
      <c r="AB1067" s="72"/>
      <c r="AC1067" s="72"/>
      <c r="AD1067" s="72"/>
      <c r="AE1067" s="72"/>
      <c r="AF1067" s="72"/>
      <c r="AG1067" s="72"/>
      <c r="AH1067" s="72"/>
      <c r="AI1067" s="72"/>
      <c r="AJ1067" s="72"/>
      <c r="AK1067" s="72"/>
      <c r="AL1067" s="72"/>
      <c r="AM1067" s="72"/>
      <c r="AN1067" s="72"/>
      <c r="AO1067" s="72"/>
      <c r="AP1067" s="72"/>
      <c r="AQ1067" s="72"/>
      <c r="AR1067" s="72"/>
      <c r="AS1067" s="72"/>
      <c r="AT1067" s="72"/>
      <c r="AU1067" s="72"/>
      <c r="AV1067" s="72"/>
      <c r="AW1067" s="72"/>
      <c r="AX1067" s="72"/>
      <c r="AY1067" s="72"/>
      <c r="AZ1067" s="72"/>
      <c r="BA1067" s="72"/>
      <c r="BB1067" s="72"/>
      <c r="BC1067" s="72"/>
      <c r="BD1067" s="72"/>
      <c r="BE1067" s="72"/>
      <c r="BF1067" s="72"/>
      <c r="BG1067" s="72"/>
      <c r="BH1067" s="72"/>
      <c r="BI1067" s="72"/>
      <c r="BJ1067" s="72"/>
      <c r="BK1067" s="72"/>
      <c r="BL1067" s="72"/>
      <c r="BM1067" s="72"/>
      <c r="BN1067" s="72"/>
    </row>
    <row r="1068" spans="1:66" ht="15.75" customHeight="1" x14ac:dyDescent="0.25">
      <c r="A1068" s="72"/>
      <c r="B1068" s="72"/>
      <c r="C1068" s="72"/>
      <c r="D1068" s="72"/>
      <c r="E1068" s="72"/>
      <c r="F1068" s="72"/>
      <c r="G1068" s="72"/>
      <c r="H1068" s="72"/>
      <c r="I1068" s="72"/>
      <c r="J1068" s="72"/>
      <c r="K1068" s="72"/>
      <c r="L1068" s="72"/>
      <c r="M1068" s="72"/>
      <c r="N1068" s="72"/>
      <c r="O1068" s="72"/>
      <c r="P1068" s="72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  <c r="AA1068" s="72"/>
      <c r="AB1068" s="72"/>
      <c r="AC1068" s="72"/>
      <c r="AD1068" s="72"/>
      <c r="AE1068" s="72"/>
      <c r="AF1068" s="72"/>
      <c r="AG1068" s="72"/>
      <c r="AH1068" s="72"/>
      <c r="AI1068" s="72"/>
      <c r="AJ1068" s="72"/>
      <c r="AK1068" s="72"/>
      <c r="AL1068" s="72"/>
      <c r="AM1068" s="72"/>
      <c r="AN1068" s="72"/>
      <c r="AO1068" s="72"/>
      <c r="AP1068" s="72"/>
      <c r="AQ1068" s="72"/>
      <c r="AR1068" s="72"/>
      <c r="AS1068" s="72"/>
      <c r="AT1068" s="72"/>
      <c r="AU1068" s="72"/>
      <c r="AV1068" s="72"/>
      <c r="AW1068" s="72"/>
      <c r="AX1068" s="72"/>
      <c r="AY1068" s="72"/>
      <c r="AZ1068" s="72"/>
      <c r="BA1068" s="72"/>
      <c r="BB1068" s="72"/>
      <c r="BC1068" s="72"/>
      <c r="BD1068" s="72"/>
      <c r="BE1068" s="72"/>
      <c r="BF1068" s="72"/>
      <c r="BG1068" s="72"/>
      <c r="BH1068" s="72"/>
      <c r="BI1068" s="72"/>
      <c r="BJ1068" s="72"/>
      <c r="BK1068" s="72"/>
      <c r="BL1068" s="72"/>
      <c r="BM1068" s="72"/>
      <c r="BN1068" s="72"/>
    </row>
    <row r="1069" spans="1:66" ht="15.75" customHeight="1" x14ac:dyDescent="0.25">
      <c r="A1069" s="72"/>
      <c r="B1069" s="72"/>
      <c r="C1069" s="72"/>
      <c r="D1069" s="72"/>
      <c r="E1069" s="72"/>
      <c r="F1069" s="72"/>
      <c r="G1069" s="72"/>
      <c r="H1069" s="72"/>
      <c r="I1069" s="72"/>
      <c r="J1069" s="72"/>
      <c r="K1069" s="72"/>
      <c r="L1069" s="72"/>
      <c r="M1069" s="72"/>
      <c r="N1069" s="72"/>
      <c r="O1069" s="72"/>
      <c r="P1069" s="72"/>
      <c r="Q1069" s="72"/>
      <c r="R1069" s="72"/>
      <c r="S1069" s="72"/>
      <c r="T1069" s="72"/>
      <c r="U1069" s="72"/>
      <c r="V1069" s="72"/>
      <c r="W1069" s="72"/>
      <c r="X1069" s="72"/>
      <c r="Y1069" s="72"/>
      <c r="Z1069" s="72"/>
      <c r="AA1069" s="72"/>
      <c r="AB1069" s="72"/>
      <c r="AC1069" s="72"/>
      <c r="AD1069" s="72"/>
      <c r="AE1069" s="72"/>
      <c r="AF1069" s="72"/>
      <c r="AG1069" s="72"/>
      <c r="AH1069" s="72"/>
      <c r="AI1069" s="72"/>
      <c r="AJ1069" s="72"/>
      <c r="AK1069" s="72"/>
      <c r="AL1069" s="72"/>
      <c r="AM1069" s="72"/>
      <c r="AN1069" s="72"/>
      <c r="AO1069" s="72"/>
      <c r="AP1069" s="72"/>
      <c r="AQ1069" s="72"/>
      <c r="AR1069" s="72"/>
      <c r="AS1069" s="72"/>
      <c r="AT1069" s="72"/>
      <c r="AU1069" s="72"/>
      <c r="AV1069" s="72"/>
      <c r="AW1069" s="72"/>
      <c r="AX1069" s="72"/>
      <c r="AY1069" s="72"/>
      <c r="AZ1069" s="72"/>
      <c r="BA1069" s="72"/>
      <c r="BB1069" s="72"/>
      <c r="BC1069" s="72"/>
      <c r="BD1069" s="72"/>
      <c r="BE1069" s="72"/>
      <c r="BF1069" s="72"/>
      <c r="BG1069" s="72"/>
      <c r="BH1069" s="72"/>
      <c r="BI1069" s="72"/>
      <c r="BJ1069" s="72"/>
      <c r="BK1069" s="72"/>
      <c r="BL1069" s="72"/>
      <c r="BM1069" s="72"/>
      <c r="BN1069" s="72"/>
    </row>
    <row r="1070" spans="1:66" ht="15.75" customHeight="1" x14ac:dyDescent="0.25">
      <c r="A1070" s="72"/>
      <c r="B1070" s="72"/>
      <c r="C1070" s="72"/>
      <c r="D1070" s="72"/>
      <c r="E1070" s="72"/>
      <c r="F1070" s="72"/>
      <c r="G1070" s="72"/>
      <c r="H1070" s="72"/>
      <c r="I1070" s="72"/>
      <c r="J1070" s="72"/>
      <c r="K1070" s="72"/>
      <c r="L1070" s="72"/>
      <c r="M1070" s="72"/>
      <c r="N1070" s="72"/>
      <c r="O1070" s="72"/>
      <c r="P1070" s="72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  <c r="AA1070" s="72"/>
      <c r="AB1070" s="72"/>
      <c r="AC1070" s="72"/>
      <c r="AD1070" s="72"/>
      <c r="AE1070" s="72"/>
      <c r="AF1070" s="72"/>
      <c r="AG1070" s="72"/>
      <c r="AH1070" s="72"/>
      <c r="AI1070" s="72"/>
      <c r="AJ1070" s="72"/>
      <c r="AK1070" s="72"/>
      <c r="AL1070" s="72"/>
      <c r="AM1070" s="72"/>
      <c r="AN1070" s="72"/>
      <c r="AO1070" s="72"/>
      <c r="AP1070" s="72"/>
      <c r="AQ1070" s="72"/>
      <c r="AR1070" s="72"/>
      <c r="AS1070" s="72"/>
      <c r="AT1070" s="72"/>
      <c r="AU1070" s="72"/>
      <c r="AV1070" s="72"/>
      <c r="AW1070" s="72"/>
      <c r="AX1070" s="72"/>
      <c r="AY1070" s="72"/>
      <c r="AZ1070" s="72"/>
      <c r="BA1070" s="72"/>
      <c r="BB1070" s="72"/>
      <c r="BC1070" s="72"/>
      <c r="BD1070" s="72"/>
      <c r="BE1070" s="72"/>
      <c r="BF1070" s="72"/>
      <c r="BG1070" s="72"/>
      <c r="BH1070" s="72"/>
      <c r="BI1070" s="72"/>
      <c r="BJ1070" s="72"/>
      <c r="BK1070" s="72"/>
      <c r="BL1070" s="72"/>
      <c r="BM1070" s="72"/>
      <c r="BN1070" s="72"/>
    </row>
    <row r="1071" spans="1:66" ht="15.75" customHeight="1" x14ac:dyDescent="0.25">
      <c r="A1071" s="72"/>
      <c r="B1071" s="72"/>
      <c r="C1071" s="72"/>
      <c r="D1071" s="72"/>
      <c r="E1071" s="72"/>
      <c r="F1071" s="72"/>
      <c r="G1071" s="72"/>
      <c r="H1071" s="72"/>
      <c r="I1071" s="72"/>
      <c r="J1071" s="72"/>
      <c r="K1071" s="72"/>
      <c r="L1071" s="72"/>
      <c r="M1071" s="72"/>
      <c r="N1071" s="72"/>
      <c r="O1071" s="72"/>
      <c r="P1071" s="72"/>
      <c r="Q1071" s="72"/>
      <c r="R1071" s="72"/>
      <c r="S1071" s="72"/>
      <c r="T1071" s="72"/>
      <c r="U1071" s="72"/>
      <c r="V1071" s="72"/>
      <c r="W1071" s="72"/>
      <c r="X1071" s="72"/>
      <c r="Y1071" s="72"/>
      <c r="Z1071" s="72"/>
      <c r="AA1071" s="72"/>
      <c r="AB1071" s="72"/>
      <c r="AC1071" s="72"/>
      <c r="AD1071" s="72"/>
      <c r="AE1071" s="72"/>
      <c r="AF1071" s="72"/>
      <c r="AG1071" s="72"/>
      <c r="AH1071" s="72"/>
      <c r="AI1071" s="72"/>
      <c r="AJ1071" s="72"/>
      <c r="AK1071" s="72"/>
      <c r="AL1071" s="72"/>
      <c r="AM1071" s="72"/>
      <c r="AN1071" s="72"/>
      <c r="AO1071" s="72"/>
      <c r="AP1071" s="72"/>
      <c r="AQ1071" s="72"/>
      <c r="AR1071" s="72"/>
      <c r="AS1071" s="72"/>
      <c r="AT1071" s="72"/>
      <c r="AU1071" s="72"/>
      <c r="AV1071" s="72"/>
      <c r="AW1071" s="72"/>
      <c r="AX1071" s="72"/>
      <c r="AY1071" s="72"/>
      <c r="AZ1071" s="72"/>
      <c r="BA1071" s="72"/>
      <c r="BB1071" s="72"/>
      <c r="BC1071" s="72"/>
      <c r="BD1071" s="72"/>
      <c r="BE1071" s="72"/>
      <c r="BF1071" s="72"/>
      <c r="BG1071" s="72"/>
      <c r="BH1071" s="72"/>
      <c r="BI1071" s="72"/>
      <c r="BJ1071" s="72"/>
      <c r="BK1071" s="72"/>
      <c r="BL1071" s="72"/>
      <c r="BM1071" s="72"/>
      <c r="BN1071" s="72"/>
    </row>
    <row r="1072" spans="1:66" ht="15.75" customHeight="1" x14ac:dyDescent="0.25">
      <c r="A1072" s="72"/>
      <c r="B1072" s="72"/>
      <c r="C1072" s="72"/>
      <c r="D1072" s="72"/>
      <c r="E1072" s="72"/>
      <c r="F1072" s="72"/>
      <c r="G1072" s="72"/>
      <c r="H1072" s="72"/>
      <c r="I1072" s="72"/>
      <c r="J1072" s="72"/>
      <c r="K1072" s="72"/>
      <c r="L1072" s="72"/>
      <c r="M1072" s="72"/>
      <c r="N1072" s="72"/>
      <c r="O1072" s="72"/>
      <c r="P1072" s="72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  <c r="AA1072" s="72"/>
      <c r="AB1072" s="72"/>
      <c r="AC1072" s="72"/>
      <c r="AD1072" s="72"/>
      <c r="AE1072" s="72"/>
      <c r="AF1072" s="72"/>
      <c r="AG1072" s="72"/>
      <c r="AH1072" s="72"/>
      <c r="AI1072" s="72"/>
      <c r="AJ1072" s="72"/>
      <c r="AK1072" s="72"/>
      <c r="AL1072" s="72"/>
      <c r="AM1072" s="72"/>
      <c r="AN1072" s="72"/>
      <c r="AO1072" s="72"/>
      <c r="AP1072" s="72"/>
      <c r="AQ1072" s="72"/>
      <c r="AR1072" s="72"/>
      <c r="AS1072" s="72"/>
      <c r="AT1072" s="72"/>
      <c r="AU1072" s="72"/>
      <c r="AV1072" s="72"/>
      <c r="AW1072" s="72"/>
      <c r="AX1072" s="72"/>
      <c r="AY1072" s="72"/>
      <c r="AZ1072" s="72"/>
      <c r="BA1072" s="72"/>
      <c r="BB1072" s="72"/>
      <c r="BC1072" s="72"/>
      <c r="BD1072" s="72"/>
      <c r="BE1072" s="72"/>
      <c r="BF1072" s="72"/>
      <c r="BG1072" s="72"/>
      <c r="BH1072" s="72"/>
      <c r="BI1072" s="72"/>
      <c r="BJ1072" s="72"/>
      <c r="BK1072" s="72"/>
      <c r="BL1072" s="72"/>
      <c r="BM1072" s="72"/>
      <c r="BN1072" s="72"/>
    </row>
    <row r="1073" spans="1:66" ht="15.75" customHeight="1" x14ac:dyDescent="0.25">
      <c r="A1073" s="72"/>
      <c r="B1073" s="72"/>
      <c r="C1073" s="72"/>
      <c r="D1073" s="72"/>
      <c r="E1073" s="72"/>
      <c r="F1073" s="72"/>
      <c r="G1073" s="72"/>
      <c r="H1073" s="72"/>
      <c r="I1073" s="72"/>
      <c r="J1073" s="72"/>
      <c r="K1073" s="72"/>
      <c r="L1073" s="72"/>
      <c r="M1073" s="72"/>
      <c r="N1073" s="72"/>
      <c r="O1073" s="72"/>
      <c r="P1073" s="72"/>
      <c r="Q1073" s="72"/>
      <c r="R1073" s="72"/>
      <c r="S1073" s="72"/>
      <c r="T1073" s="72"/>
      <c r="U1073" s="72"/>
      <c r="V1073" s="72"/>
      <c r="W1073" s="72"/>
      <c r="X1073" s="72"/>
      <c r="Y1073" s="72"/>
      <c r="Z1073" s="72"/>
      <c r="AA1073" s="72"/>
      <c r="AB1073" s="72"/>
      <c r="AC1073" s="72"/>
      <c r="AD1073" s="72"/>
      <c r="AE1073" s="72"/>
      <c r="AF1073" s="72"/>
      <c r="AG1073" s="72"/>
      <c r="AH1073" s="72"/>
      <c r="AI1073" s="72"/>
      <c r="AJ1073" s="72"/>
      <c r="AK1073" s="72"/>
      <c r="AL1073" s="72"/>
      <c r="AM1073" s="72"/>
      <c r="AN1073" s="72"/>
      <c r="AO1073" s="72"/>
      <c r="AP1073" s="72"/>
      <c r="AQ1073" s="72"/>
      <c r="AR1073" s="72"/>
      <c r="AS1073" s="72"/>
      <c r="AT1073" s="72"/>
      <c r="AU1073" s="72"/>
      <c r="AV1073" s="72"/>
      <c r="AW1073" s="72"/>
      <c r="AX1073" s="72"/>
      <c r="AY1073" s="72"/>
      <c r="AZ1073" s="72"/>
      <c r="BA1073" s="72"/>
      <c r="BB1073" s="72"/>
      <c r="BC1073" s="72"/>
      <c r="BD1073" s="72"/>
      <c r="BE1073" s="72"/>
      <c r="BF1073" s="72"/>
      <c r="BG1073" s="72"/>
      <c r="BH1073" s="72"/>
      <c r="BI1073" s="72"/>
      <c r="BJ1073" s="72"/>
      <c r="BK1073" s="72"/>
      <c r="BL1073" s="72"/>
      <c r="BM1073" s="72"/>
      <c r="BN1073" s="72"/>
    </row>
    <row r="1074" spans="1:66" ht="15.75" customHeight="1" x14ac:dyDescent="0.25">
      <c r="A1074" s="72"/>
      <c r="B1074" s="72"/>
      <c r="C1074" s="72"/>
      <c r="D1074" s="72"/>
      <c r="E1074" s="72"/>
      <c r="F1074" s="72"/>
      <c r="G1074" s="72"/>
      <c r="H1074" s="72"/>
      <c r="I1074" s="72"/>
      <c r="J1074" s="72"/>
      <c r="K1074" s="72"/>
      <c r="L1074" s="72"/>
      <c r="M1074" s="72"/>
      <c r="N1074" s="72"/>
      <c r="O1074" s="72"/>
      <c r="P1074" s="72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  <c r="AA1074" s="72"/>
      <c r="AB1074" s="72"/>
      <c r="AC1074" s="72"/>
      <c r="AD1074" s="72"/>
      <c r="AE1074" s="72"/>
      <c r="AF1074" s="72"/>
      <c r="AG1074" s="72"/>
      <c r="AH1074" s="72"/>
      <c r="AI1074" s="72"/>
      <c r="AJ1074" s="72"/>
      <c r="AK1074" s="72"/>
      <c r="AL1074" s="72"/>
      <c r="AM1074" s="72"/>
      <c r="AN1074" s="72"/>
      <c r="AO1074" s="72"/>
      <c r="AP1074" s="72"/>
      <c r="AQ1074" s="72"/>
      <c r="AR1074" s="72"/>
      <c r="AS1074" s="72"/>
      <c r="AT1074" s="72"/>
      <c r="AU1074" s="72"/>
      <c r="AV1074" s="72"/>
      <c r="AW1074" s="72"/>
      <c r="AX1074" s="72"/>
      <c r="AY1074" s="72"/>
      <c r="AZ1074" s="72"/>
      <c r="BA1074" s="72"/>
      <c r="BB1074" s="72"/>
      <c r="BC1074" s="72"/>
      <c r="BD1074" s="72"/>
      <c r="BE1074" s="72"/>
      <c r="BF1074" s="72"/>
      <c r="BG1074" s="72"/>
      <c r="BH1074" s="72"/>
      <c r="BI1074" s="72"/>
      <c r="BJ1074" s="72"/>
      <c r="BK1074" s="72"/>
      <c r="BL1074" s="72"/>
      <c r="BM1074" s="72"/>
      <c r="BN1074" s="72"/>
    </row>
    <row r="1075" spans="1:66" ht="15.75" customHeight="1" x14ac:dyDescent="0.25">
      <c r="A1075" s="72"/>
      <c r="B1075" s="72"/>
      <c r="C1075" s="72"/>
      <c r="D1075" s="72"/>
      <c r="E1075" s="72"/>
      <c r="F1075" s="72"/>
      <c r="G1075" s="72"/>
      <c r="H1075" s="72"/>
      <c r="I1075" s="72"/>
      <c r="J1075" s="72"/>
      <c r="K1075" s="72"/>
      <c r="L1075" s="72"/>
      <c r="M1075" s="72"/>
      <c r="N1075" s="72"/>
      <c r="O1075" s="72"/>
      <c r="P1075" s="72"/>
      <c r="Q1075" s="72"/>
      <c r="R1075" s="72"/>
      <c r="S1075" s="72"/>
      <c r="T1075" s="72"/>
      <c r="U1075" s="72"/>
      <c r="V1075" s="72"/>
      <c r="W1075" s="72"/>
      <c r="X1075" s="72"/>
      <c r="Y1075" s="72"/>
      <c r="Z1075" s="72"/>
      <c r="AA1075" s="72"/>
      <c r="AB1075" s="72"/>
      <c r="AC1075" s="72"/>
      <c r="AD1075" s="72"/>
      <c r="AE1075" s="72"/>
      <c r="AF1075" s="72"/>
      <c r="AG1075" s="72"/>
      <c r="AH1075" s="72"/>
      <c r="AI1075" s="72"/>
      <c r="AJ1075" s="72"/>
      <c r="AK1075" s="72"/>
      <c r="AL1075" s="72"/>
      <c r="AM1075" s="72"/>
      <c r="AN1075" s="72"/>
      <c r="AO1075" s="72"/>
      <c r="AP1075" s="72"/>
      <c r="AQ1075" s="72"/>
      <c r="AR1075" s="72"/>
      <c r="AS1075" s="72"/>
      <c r="AT1075" s="72"/>
      <c r="AU1075" s="72"/>
      <c r="AV1075" s="72"/>
      <c r="AW1075" s="72"/>
      <c r="AX1075" s="72"/>
      <c r="AY1075" s="72"/>
      <c r="AZ1075" s="72"/>
      <c r="BA1075" s="72"/>
      <c r="BB1075" s="72"/>
      <c r="BC1075" s="72"/>
      <c r="BD1075" s="72"/>
      <c r="BE1075" s="72"/>
      <c r="BF1075" s="72"/>
      <c r="BG1075" s="72"/>
      <c r="BH1075" s="72"/>
      <c r="BI1075" s="72"/>
      <c r="BJ1075" s="72"/>
      <c r="BK1075" s="72"/>
      <c r="BL1075" s="72"/>
      <c r="BM1075" s="72"/>
      <c r="BN1075" s="72"/>
    </row>
    <row r="1076" spans="1:66" ht="15.75" customHeight="1" x14ac:dyDescent="0.25">
      <c r="A1076" s="72"/>
      <c r="B1076" s="72"/>
      <c r="C1076" s="72"/>
      <c r="D1076" s="72"/>
      <c r="E1076" s="72"/>
      <c r="F1076" s="72"/>
      <c r="G1076" s="72"/>
      <c r="H1076" s="72"/>
      <c r="I1076" s="72"/>
      <c r="J1076" s="72"/>
      <c r="K1076" s="72"/>
      <c r="L1076" s="72"/>
      <c r="M1076" s="72"/>
      <c r="N1076" s="72"/>
      <c r="O1076" s="72"/>
      <c r="P1076" s="72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  <c r="AA1076" s="72"/>
      <c r="AB1076" s="72"/>
      <c r="AC1076" s="72"/>
      <c r="AD1076" s="72"/>
      <c r="AE1076" s="72"/>
      <c r="AF1076" s="72"/>
      <c r="AG1076" s="72"/>
      <c r="AH1076" s="72"/>
      <c r="AI1076" s="72"/>
      <c r="AJ1076" s="72"/>
      <c r="AK1076" s="72"/>
      <c r="AL1076" s="72"/>
      <c r="AM1076" s="72"/>
      <c r="AN1076" s="72"/>
      <c r="AO1076" s="72"/>
      <c r="AP1076" s="72"/>
      <c r="AQ1076" s="72"/>
      <c r="AR1076" s="72"/>
      <c r="AS1076" s="72"/>
      <c r="AT1076" s="72"/>
      <c r="AU1076" s="72"/>
      <c r="AV1076" s="72"/>
      <c r="AW1076" s="72"/>
      <c r="AX1076" s="72"/>
      <c r="AY1076" s="72"/>
      <c r="AZ1076" s="72"/>
      <c r="BA1076" s="72"/>
      <c r="BB1076" s="72"/>
      <c r="BC1076" s="72"/>
      <c r="BD1076" s="72"/>
      <c r="BE1076" s="72"/>
      <c r="BF1076" s="72"/>
      <c r="BG1076" s="72"/>
      <c r="BH1076" s="72"/>
      <c r="BI1076" s="72"/>
      <c r="BJ1076" s="72"/>
      <c r="BK1076" s="72"/>
      <c r="BL1076" s="72"/>
      <c r="BM1076" s="72"/>
      <c r="BN1076" s="72"/>
    </row>
    <row r="1077" spans="1:66" ht="15.75" customHeight="1" x14ac:dyDescent="0.25">
      <c r="A1077" s="72"/>
      <c r="B1077" s="72"/>
      <c r="C1077" s="72"/>
      <c r="D1077" s="72"/>
      <c r="E1077" s="72"/>
      <c r="F1077" s="72"/>
      <c r="G1077" s="72"/>
      <c r="H1077" s="72"/>
      <c r="I1077" s="72"/>
      <c r="J1077" s="72"/>
      <c r="K1077" s="72"/>
      <c r="L1077" s="72"/>
      <c r="M1077" s="72"/>
      <c r="N1077" s="72"/>
      <c r="O1077" s="72"/>
      <c r="P1077" s="72"/>
      <c r="Q1077" s="72"/>
      <c r="R1077" s="72"/>
      <c r="S1077" s="72"/>
      <c r="T1077" s="72"/>
      <c r="U1077" s="72"/>
      <c r="V1077" s="72"/>
      <c r="W1077" s="72"/>
      <c r="X1077" s="72"/>
      <c r="Y1077" s="72"/>
      <c r="Z1077" s="72"/>
      <c r="AA1077" s="72"/>
      <c r="AB1077" s="72"/>
      <c r="AC1077" s="72"/>
      <c r="AD1077" s="72"/>
      <c r="AE1077" s="72"/>
      <c r="AF1077" s="72"/>
      <c r="AG1077" s="72"/>
      <c r="AH1077" s="72"/>
      <c r="AI1077" s="72"/>
      <c r="AJ1077" s="72"/>
      <c r="AK1077" s="72"/>
      <c r="AL1077" s="72"/>
      <c r="AM1077" s="72"/>
      <c r="AN1077" s="72"/>
      <c r="AO1077" s="72"/>
      <c r="AP1077" s="72"/>
      <c r="AQ1077" s="72"/>
      <c r="AR1077" s="72"/>
      <c r="AS1077" s="72"/>
      <c r="AT1077" s="72"/>
      <c r="AU1077" s="72"/>
      <c r="AV1077" s="72"/>
      <c r="AW1077" s="72"/>
      <c r="AX1077" s="72"/>
      <c r="AY1077" s="72"/>
      <c r="AZ1077" s="72"/>
      <c r="BA1077" s="72"/>
      <c r="BB1077" s="72"/>
      <c r="BC1077" s="72"/>
      <c r="BD1077" s="72"/>
      <c r="BE1077" s="72"/>
      <c r="BF1077" s="72"/>
      <c r="BG1077" s="72"/>
      <c r="BH1077" s="72"/>
      <c r="BI1077" s="72"/>
      <c r="BJ1077" s="72"/>
      <c r="BK1077" s="72"/>
      <c r="BL1077" s="72"/>
      <c r="BM1077" s="72"/>
      <c r="BN1077" s="72"/>
    </row>
    <row r="1078" spans="1:66" ht="15.75" customHeight="1" x14ac:dyDescent="0.25">
      <c r="A1078" s="72"/>
      <c r="B1078" s="72"/>
      <c r="C1078" s="72"/>
      <c r="D1078" s="72"/>
      <c r="E1078" s="72"/>
      <c r="F1078" s="72"/>
      <c r="G1078" s="72"/>
      <c r="H1078" s="72"/>
      <c r="I1078" s="72"/>
      <c r="J1078" s="72"/>
      <c r="K1078" s="72"/>
      <c r="L1078" s="72"/>
      <c r="M1078" s="72"/>
      <c r="N1078" s="72"/>
      <c r="O1078" s="72"/>
      <c r="P1078" s="72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  <c r="AA1078" s="72"/>
      <c r="AB1078" s="72"/>
      <c r="AC1078" s="72"/>
      <c r="AD1078" s="72"/>
      <c r="AE1078" s="72"/>
      <c r="AF1078" s="72"/>
      <c r="AG1078" s="72"/>
      <c r="AH1078" s="72"/>
      <c r="AI1078" s="72"/>
      <c r="AJ1078" s="72"/>
      <c r="AK1078" s="72"/>
      <c r="AL1078" s="72"/>
      <c r="AM1078" s="72"/>
      <c r="AN1078" s="72"/>
      <c r="AO1078" s="72"/>
      <c r="AP1078" s="72"/>
      <c r="AQ1078" s="72"/>
      <c r="AR1078" s="72"/>
      <c r="AS1078" s="72"/>
      <c r="AT1078" s="72"/>
      <c r="AU1078" s="72"/>
      <c r="AV1078" s="72"/>
      <c r="AW1078" s="72"/>
      <c r="AX1078" s="72"/>
      <c r="AY1078" s="72"/>
      <c r="AZ1078" s="72"/>
      <c r="BA1078" s="72"/>
      <c r="BB1078" s="72"/>
      <c r="BC1078" s="72"/>
      <c r="BD1078" s="72"/>
      <c r="BE1078" s="72"/>
      <c r="BF1078" s="72"/>
      <c r="BG1078" s="72"/>
      <c r="BH1078" s="72"/>
      <c r="BI1078" s="72"/>
      <c r="BJ1078" s="72"/>
      <c r="BK1078" s="72"/>
      <c r="BL1078" s="72"/>
      <c r="BM1078" s="72"/>
      <c r="BN1078" s="72"/>
    </row>
    <row r="1079" spans="1:66" ht="15.75" customHeight="1" x14ac:dyDescent="0.25">
      <c r="A1079" s="72"/>
      <c r="B1079" s="72"/>
      <c r="C1079" s="72"/>
      <c r="D1079" s="72"/>
      <c r="E1079" s="72"/>
      <c r="F1079" s="72"/>
      <c r="G1079" s="72"/>
      <c r="H1079" s="72"/>
      <c r="I1079" s="72"/>
      <c r="J1079" s="72"/>
      <c r="K1079" s="72"/>
      <c r="L1079" s="72"/>
      <c r="M1079" s="72"/>
      <c r="N1079" s="72"/>
      <c r="O1079" s="72"/>
      <c r="P1079" s="72"/>
      <c r="Q1079" s="72"/>
      <c r="R1079" s="72"/>
      <c r="S1079" s="72"/>
      <c r="T1079" s="72"/>
      <c r="U1079" s="72"/>
      <c r="V1079" s="72"/>
      <c r="W1079" s="72"/>
      <c r="X1079" s="72"/>
      <c r="Y1079" s="72"/>
      <c r="Z1079" s="72"/>
      <c r="AA1079" s="72"/>
      <c r="AB1079" s="72"/>
      <c r="AC1079" s="72"/>
      <c r="AD1079" s="72"/>
      <c r="AE1079" s="72"/>
      <c r="AF1079" s="72"/>
      <c r="AG1079" s="72"/>
      <c r="AH1079" s="72"/>
      <c r="AI1079" s="72"/>
      <c r="AJ1079" s="72"/>
      <c r="AK1079" s="72"/>
      <c r="AL1079" s="72"/>
      <c r="AM1079" s="72"/>
      <c r="AN1079" s="72"/>
      <c r="AO1079" s="72"/>
      <c r="AP1079" s="72"/>
      <c r="AQ1079" s="72"/>
      <c r="AR1079" s="72"/>
      <c r="AS1079" s="72"/>
      <c r="AT1079" s="72"/>
      <c r="AU1079" s="72"/>
      <c r="AV1079" s="72"/>
      <c r="AW1079" s="72"/>
      <c r="AX1079" s="72"/>
      <c r="AY1079" s="72"/>
      <c r="AZ1079" s="72"/>
      <c r="BA1079" s="72"/>
      <c r="BB1079" s="72"/>
      <c r="BC1079" s="72"/>
      <c r="BD1079" s="72"/>
      <c r="BE1079" s="72"/>
      <c r="BF1079" s="72"/>
      <c r="BG1079" s="72"/>
      <c r="BH1079" s="72"/>
      <c r="BI1079" s="72"/>
      <c r="BJ1079" s="72"/>
      <c r="BK1079" s="72"/>
      <c r="BL1079" s="72"/>
      <c r="BM1079" s="72"/>
      <c r="BN1079" s="72"/>
    </row>
    <row r="1080" spans="1:66" ht="15.75" customHeight="1" x14ac:dyDescent="0.25">
      <c r="A1080" s="72"/>
      <c r="B1080" s="72"/>
      <c r="C1080" s="72"/>
      <c r="D1080" s="72"/>
      <c r="E1080" s="72"/>
      <c r="F1080" s="72"/>
      <c r="G1080" s="72"/>
      <c r="H1080" s="72"/>
      <c r="I1080" s="72"/>
      <c r="J1080" s="72"/>
      <c r="K1080" s="72"/>
      <c r="L1080" s="72"/>
      <c r="M1080" s="72"/>
      <c r="N1080" s="72"/>
      <c r="O1080" s="72"/>
      <c r="P1080" s="72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  <c r="AA1080" s="72"/>
      <c r="AB1080" s="72"/>
      <c r="AC1080" s="72"/>
      <c r="AD1080" s="72"/>
      <c r="AE1080" s="72"/>
      <c r="AF1080" s="72"/>
      <c r="AG1080" s="72"/>
      <c r="AH1080" s="72"/>
      <c r="AI1080" s="72"/>
      <c r="AJ1080" s="72"/>
      <c r="AK1080" s="72"/>
      <c r="AL1080" s="72"/>
      <c r="AM1080" s="72"/>
      <c r="AN1080" s="72"/>
      <c r="AO1080" s="72"/>
      <c r="AP1080" s="72"/>
      <c r="AQ1080" s="72"/>
      <c r="AR1080" s="72"/>
      <c r="AS1080" s="72"/>
      <c r="AT1080" s="72"/>
      <c r="AU1080" s="72"/>
      <c r="AV1080" s="72"/>
      <c r="AW1080" s="72"/>
      <c r="AX1080" s="72"/>
      <c r="AY1080" s="72"/>
      <c r="AZ1080" s="72"/>
      <c r="BA1080" s="72"/>
      <c r="BB1080" s="72"/>
      <c r="BC1080" s="72"/>
      <c r="BD1080" s="72"/>
      <c r="BE1080" s="72"/>
      <c r="BF1080" s="72"/>
      <c r="BG1080" s="72"/>
      <c r="BH1080" s="72"/>
      <c r="BI1080" s="72"/>
      <c r="BJ1080" s="72"/>
      <c r="BK1080" s="72"/>
      <c r="BL1080" s="72"/>
      <c r="BM1080" s="72"/>
      <c r="BN1080" s="72"/>
    </row>
    <row r="1081" spans="1:66" ht="15.75" customHeight="1" x14ac:dyDescent="0.25">
      <c r="A1081" s="72"/>
      <c r="B1081" s="72"/>
      <c r="C1081" s="72"/>
      <c r="D1081" s="72"/>
      <c r="E1081" s="72"/>
      <c r="F1081" s="72"/>
      <c r="G1081" s="72"/>
      <c r="H1081" s="72"/>
      <c r="I1081" s="72"/>
      <c r="J1081" s="72"/>
      <c r="K1081" s="72"/>
      <c r="L1081" s="72"/>
      <c r="M1081" s="72"/>
      <c r="N1081" s="72"/>
      <c r="O1081" s="72"/>
      <c r="P1081" s="72"/>
      <c r="Q1081" s="72"/>
      <c r="R1081" s="72"/>
      <c r="S1081" s="72"/>
      <c r="T1081" s="72"/>
      <c r="U1081" s="72"/>
      <c r="V1081" s="72"/>
      <c r="W1081" s="72"/>
      <c r="X1081" s="72"/>
      <c r="Y1081" s="72"/>
      <c r="Z1081" s="72"/>
      <c r="AA1081" s="72"/>
      <c r="AB1081" s="72"/>
      <c r="AC1081" s="72"/>
      <c r="AD1081" s="72"/>
      <c r="AE1081" s="72"/>
      <c r="AF1081" s="72"/>
      <c r="AG1081" s="72"/>
      <c r="AH1081" s="72"/>
      <c r="AI1081" s="72"/>
      <c r="AJ1081" s="72"/>
      <c r="AK1081" s="72"/>
      <c r="AL1081" s="72"/>
      <c r="AM1081" s="72"/>
      <c r="AN1081" s="72"/>
      <c r="AO1081" s="72"/>
      <c r="AP1081" s="72"/>
      <c r="AQ1081" s="72"/>
      <c r="AR1081" s="72"/>
      <c r="AS1081" s="72"/>
      <c r="AT1081" s="72"/>
      <c r="AU1081" s="72"/>
      <c r="AV1081" s="72"/>
      <c r="AW1081" s="72"/>
      <c r="AX1081" s="72"/>
      <c r="AY1081" s="72"/>
      <c r="AZ1081" s="72"/>
      <c r="BA1081" s="72"/>
      <c r="BB1081" s="72"/>
      <c r="BC1081" s="72"/>
      <c r="BD1081" s="72"/>
      <c r="BE1081" s="72"/>
      <c r="BF1081" s="72"/>
      <c r="BG1081" s="72"/>
      <c r="BH1081" s="72"/>
      <c r="BI1081" s="72"/>
      <c r="BJ1081" s="72"/>
      <c r="BK1081" s="72"/>
      <c r="BL1081" s="72"/>
      <c r="BM1081" s="72"/>
      <c r="BN1081" s="72"/>
    </row>
    <row r="1082" spans="1:66" ht="15.75" customHeight="1" x14ac:dyDescent="0.25">
      <c r="A1082" s="72"/>
      <c r="B1082" s="72"/>
      <c r="C1082" s="72"/>
      <c r="D1082" s="72"/>
      <c r="E1082" s="72"/>
      <c r="F1082" s="72"/>
      <c r="G1082" s="72"/>
      <c r="H1082" s="72"/>
      <c r="I1082" s="72"/>
      <c r="J1082" s="72"/>
      <c r="K1082" s="72"/>
      <c r="L1082" s="72"/>
      <c r="M1082" s="72"/>
      <c r="N1082" s="72"/>
      <c r="O1082" s="72"/>
      <c r="P1082" s="72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  <c r="AA1082" s="72"/>
      <c r="AB1082" s="72"/>
      <c r="AC1082" s="72"/>
      <c r="AD1082" s="72"/>
      <c r="AE1082" s="72"/>
      <c r="AF1082" s="72"/>
      <c r="AG1082" s="72"/>
      <c r="AH1082" s="72"/>
      <c r="AI1082" s="72"/>
      <c r="AJ1082" s="72"/>
      <c r="AK1082" s="72"/>
      <c r="AL1082" s="72"/>
      <c r="AM1082" s="72"/>
      <c r="AN1082" s="72"/>
      <c r="AO1082" s="72"/>
      <c r="AP1082" s="72"/>
      <c r="AQ1082" s="72"/>
      <c r="AR1082" s="72"/>
      <c r="AS1082" s="72"/>
      <c r="AT1082" s="72"/>
      <c r="AU1082" s="72"/>
      <c r="AV1082" s="72"/>
      <c r="AW1082" s="72"/>
      <c r="AX1082" s="72"/>
      <c r="AY1082" s="72"/>
      <c r="AZ1082" s="72"/>
      <c r="BA1082" s="72"/>
      <c r="BB1082" s="72"/>
      <c r="BC1082" s="72"/>
      <c r="BD1082" s="72"/>
      <c r="BE1082" s="72"/>
      <c r="BF1082" s="72"/>
      <c r="BG1082" s="72"/>
      <c r="BH1082" s="72"/>
      <c r="BI1082" s="72"/>
      <c r="BJ1082" s="72"/>
      <c r="BK1082" s="72"/>
      <c r="BL1082" s="72"/>
      <c r="BM1082" s="72"/>
      <c r="BN1082" s="72"/>
    </row>
    <row r="1083" spans="1:66" ht="15.75" customHeight="1" x14ac:dyDescent="0.25">
      <c r="A1083" s="72"/>
      <c r="B1083" s="72"/>
      <c r="C1083" s="72"/>
      <c r="D1083" s="72"/>
      <c r="E1083" s="72"/>
      <c r="F1083" s="72"/>
      <c r="G1083" s="72"/>
      <c r="H1083" s="72"/>
      <c r="I1083" s="72"/>
      <c r="J1083" s="72"/>
      <c r="K1083" s="72"/>
      <c r="L1083" s="72"/>
      <c r="M1083" s="72"/>
      <c r="N1083" s="72"/>
      <c r="O1083" s="72"/>
      <c r="P1083" s="72"/>
      <c r="Q1083" s="72"/>
      <c r="R1083" s="72"/>
      <c r="S1083" s="72"/>
      <c r="T1083" s="72"/>
      <c r="U1083" s="72"/>
      <c r="V1083" s="72"/>
      <c r="W1083" s="72"/>
      <c r="X1083" s="72"/>
      <c r="Y1083" s="72"/>
      <c r="Z1083" s="72"/>
      <c r="AA1083" s="72"/>
      <c r="AB1083" s="72"/>
      <c r="AC1083" s="72"/>
      <c r="AD1083" s="72"/>
      <c r="AE1083" s="72"/>
      <c r="AF1083" s="72"/>
      <c r="AG1083" s="72"/>
      <c r="AH1083" s="72"/>
      <c r="AI1083" s="72"/>
      <c r="AJ1083" s="72"/>
      <c r="AK1083" s="72"/>
      <c r="AL1083" s="72"/>
      <c r="AM1083" s="72"/>
      <c r="AN1083" s="72"/>
      <c r="AO1083" s="72"/>
      <c r="AP1083" s="72"/>
      <c r="AQ1083" s="72"/>
      <c r="AR1083" s="72"/>
      <c r="AS1083" s="72"/>
      <c r="AT1083" s="72"/>
      <c r="AU1083" s="72"/>
      <c r="AV1083" s="72"/>
      <c r="AW1083" s="72"/>
      <c r="AX1083" s="72"/>
      <c r="AY1083" s="72"/>
      <c r="AZ1083" s="72"/>
      <c r="BA1083" s="72"/>
      <c r="BB1083" s="72"/>
      <c r="BC1083" s="72"/>
      <c r="BD1083" s="72"/>
      <c r="BE1083" s="72"/>
      <c r="BF1083" s="72"/>
      <c r="BG1083" s="72"/>
      <c r="BH1083" s="72"/>
      <c r="BI1083" s="72"/>
      <c r="BJ1083" s="72"/>
      <c r="BK1083" s="72"/>
      <c r="BL1083" s="72"/>
      <c r="BM1083" s="72"/>
      <c r="BN1083" s="72"/>
    </row>
    <row r="1084" spans="1:66" ht="15.75" customHeight="1" x14ac:dyDescent="0.25">
      <c r="A1084" s="72"/>
      <c r="B1084" s="72"/>
      <c r="C1084" s="72"/>
      <c r="D1084" s="72"/>
      <c r="E1084" s="72"/>
      <c r="F1084" s="72"/>
      <c r="G1084" s="72"/>
      <c r="H1084" s="72"/>
      <c r="I1084" s="72"/>
      <c r="J1084" s="72"/>
      <c r="K1084" s="72"/>
      <c r="L1084" s="72"/>
      <c r="M1084" s="72"/>
      <c r="N1084" s="72"/>
      <c r="O1084" s="72"/>
      <c r="P1084" s="72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  <c r="AA1084" s="72"/>
      <c r="AB1084" s="72"/>
      <c r="AC1084" s="72"/>
      <c r="AD1084" s="72"/>
      <c r="AE1084" s="72"/>
      <c r="AF1084" s="72"/>
      <c r="AG1084" s="72"/>
      <c r="AH1084" s="72"/>
      <c r="AI1084" s="72"/>
      <c r="AJ1084" s="72"/>
      <c r="AK1084" s="72"/>
      <c r="AL1084" s="72"/>
      <c r="AM1084" s="72"/>
      <c r="AN1084" s="72"/>
      <c r="AO1084" s="72"/>
      <c r="AP1084" s="72"/>
      <c r="AQ1084" s="72"/>
      <c r="AR1084" s="72"/>
      <c r="AS1084" s="72"/>
      <c r="AT1084" s="72"/>
      <c r="AU1084" s="72"/>
      <c r="AV1084" s="72"/>
      <c r="AW1084" s="72"/>
      <c r="AX1084" s="72"/>
      <c r="AY1084" s="72"/>
      <c r="AZ1084" s="72"/>
      <c r="BA1084" s="72"/>
      <c r="BB1084" s="72"/>
      <c r="BC1084" s="72"/>
      <c r="BD1084" s="72"/>
      <c r="BE1084" s="72"/>
      <c r="BF1084" s="72"/>
      <c r="BG1084" s="72"/>
      <c r="BH1084" s="72"/>
      <c r="BI1084" s="72"/>
      <c r="BJ1084" s="72"/>
      <c r="BK1084" s="72"/>
      <c r="BL1084" s="72"/>
      <c r="BM1084" s="72"/>
      <c r="BN1084" s="72"/>
    </row>
    <row r="1085" spans="1:66" ht="15.75" customHeight="1" x14ac:dyDescent="0.25">
      <c r="A1085" s="72"/>
      <c r="B1085" s="72"/>
      <c r="C1085" s="72"/>
      <c r="D1085" s="72"/>
      <c r="E1085" s="72"/>
      <c r="F1085" s="72"/>
      <c r="G1085" s="72"/>
      <c r="H1085" s="72"/>
      <c r="I1085" s="72"/>
      <c r="J1085" s="72"/>
      <c r="K1085" s="72"/>
      <c r="L1085" s="72"/>
      <c r="M1085" s="72"/>
      <c r="N1085" s="72"/>
      <c r="O1085" s="72"/>
      <c r="P1085" s="72"/>
      <c r="Q1085" s="72"/>
      <c r="R1085" s="72"/>
      <c r="S1085" s="72"/>
      <c r="T1085" s="72"/>
      <c r="U1085" s="72"/>
      <c r="V1085" s="72"/>
      <c r="W1085" s="72"/>
      <c r="X1085" s="72"/>
      <c r="Y1085" s="72"/>
      <c r="Z1085" s="72"/>
      <c r="AA1085" s="72"/>
      <c r="AB1085" s="72"/>
      <c r="AC1085" s="72"/>
      <c r="AD1085" s="72"/>
      <c r="AE1085" s="72"/>
      <c r="AF1085" s="72"/>
      <c r="AG1085" s="72"/>
      <c r="AH1085" s="72"/>
      <c r="AI1085" s="72"/>
      <c r="AJ1085" s="72"/>
      <c r="AK1085" s="72"/>
      <c r="AL1085" s="72"/>
      <c r="AM1085" s="72"/>
      <c r="AN1085" s="72"/>
      <c r="AO1085" s="72"/>
      <c r="AP1085" s="72"/>
      <c r="AQ1085" s="72"/>
      <c r="AR1085" s="72"/>
      <c r="AS1085" s="72"/>
      <c r="AT1085" s="72"/>
      <c r="AU1085" s="72"/>
      <c r="AV1085" s="72"/>
      <c r="AW1085" s="72"/>
      <c r="AX1085" s="72"/>
      <c r="AY1085" s="72"/>
      <c r="AZ1085" s="72"/>
      <c r="BA1085" s="72"/>
      <c r="BB1085" s="72"/>
      <c r="BC1085" s="72"/>
      <c r="BD1085" s="72"/>
      <c r="BE1085" s="72"/>
      <c r="BF1085" s="72"/>
      <c r="BG1085" s="72"/>
      <c r="BH1085" s="72"/>
      <c r="BI1085" s="72"/>
      <c r="BJ1085" s="72"/>
      <c r="BK1085" s="72"/>
      <c r="BL1085" s="72"/>
      <c r="BM1085" s="72"/>
      <c r="BN1085" s="72"/>
    </row>
    <row r="1086" spans="1:66" ht="15.75" customHeight="1" x14ac:dyDescent="0.25">
      <c r="A1086" s="72"/>
      <c r="B1086" s="72"/>
      <c r="C1086" s="72"/>
      <c r="D1086" s="72"/>
      <c r="E1086" s="72"/>
      <c r="F1086" s="72"/>
      <c r="G1086" s="72"/>
      <c r="H1086" s="72"/>
      <c r="I1086" s="72"/>
      <c r="J1086" s="72"/>
      <c r="K1086" s="72"/>
      <c r="L1086" s="72"/>
      <c r="M1086" s="72"/>
      <c r="N1086" s="72"/>
      <c r="O1086" s="72"/>
      <c r="P1086" s="72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  <c r="AA1086" s="72"/>
      <c r="AB1086" s="72"/>
      <c r="AC1086" s="72"/>
      <c r="AD1086" s="72"/>
      <c r="AE1086" s="72"/>
      <c r="AF1086" s="72"/>
      <c r="AG1086" s="72"/>
      <c r="AH1086" s="72"/>
      <c r="AI1086" s="72"/>
      <c r="AJ1086" s="72"/>
      <c r="AK1086" s="72"/>
      <c r="AL1086" s="72"/>
      <c r="AM1086" s="72"/>
      <c r="AN1086" s="72"/>
      <c r="AO1086" s="72"/>
      <c r="AP1086" s="72"/>
      <c r="AQ1086" s="72"/>
      <c r="AR1086" s="72"/>
      <c r="AS1086" s="72"/>
      <c r="AT1086" s="72"/>
      <c r="AU1086" s="72"/>
      <c r="AV1086" s="72"/>
      <c r="AW1086" s="72"/>
      <c r="AX1086" s="72"/>
      <c r="AY1086" s="72"/>
      <c r="AZ1086" s="72"/>
      <c r="BA1086" s="72"/>
      <c r="BB1086" s="72"/>
      <c r="BC1086" s="72"/>
      <c r="BD1086" s="72"/>
      <c r="BE1086" s="72"/>
      <c r="BF1086" s="72"/>
      <c r="BG1086" s="72"/>
      <c r="BH1086" s="72"/>
      <c r="BI1086" s="72"/>
      <c r="BJ1086" s="72"/>
      <c r="BK1086" s="72"/>
      <c r="BL1086" s="72"/>
      <c r="BM1086" s="72"/>
      <c r="BN1086" s="72"/>
    </row>
    <row r="1087" spans="1:66" ht="15.75" customHeight="1" x14ac:dyDescent="0.25">
      <c r="A1087" s="72"/>
      <c r="B1087" s="72"/>
      <c r="C1087" s="72"/>
      <c r="D1087" s="72"/>
      <c r="E1087" s="72"/>
      <c r="F1087" s="72"/>
      <c r="G1087" s="72"/>
      <c r="H1087" s="72"/>
      <c r="I1087" s="72"/>
      <c r="J1087" s="72"/>
      <c r="K1087" s="72"/>
      <c r="L1087" s="72"/>
      <c r="M1087" s="72"/>
      <c r="N1087" s="72"/>
      <c r="O1087" s="72"/>
      <c r="P1087" s="72"/>
      <c r="Q1087" s="72"/>
      <c r="R1087" s="72"/>
      <c r="S1087" s="72"/>
      <c r="T1087" s="72"/>
      <c r="U1087" s="72"/>
      <c r="V1087" s="72"/>
      <c r="W1087" s="72"/>
      <c r="X1087" s="72"/>
      <c r="Y1087" s="72"/>
      <c r="Z1087" s="72"/>
      <c r="AA1087" s="72"/>
      <c r="AB1087" s="72"/>
      <c r="AC1087" s="72"/>
      <c r="AD1087" s="72"/>
      <c r="AE1087" s="72"/>
      <c r="AF1087" s="72"/>
      <c r="AG1087" s="72"/>
      <c r="AH1087" s="72"/>
      <c r="AI1087" s="72"/>
      <c r="AJ1087" s="72"/>
      <c r="AK1087" s="72"/>
      <c r="AL1087" s="72"/>
      <c r="AM1087" s="72"/>
      <c r="AN1087" s="72"/>
      <c r="AO1087" s="72"/>
      <c r="AP1087" s="72"/>
      <c r="AQ1087" s="72"/>
      <c r="AR1087" s="72"/>
      <c r="AS1087" s="72"/>
      <c r="AT1087" s="72"/>
      <c r="AU1087" s="72"/>
      <c r="AV1087" s="72"/>
      <c r="AW1087" s="72"/>
      <c r="AX1087" s="72"/>
      <c r="AY1087" s="72"/>
      <c r="AZ1087" s="72"/>
      <c r="BA1087" s="72"/>
      <c r="BB1087" s="72"/>
      <c r="BC1087" s="72"/>
      <c r="BD1087" s="72"/>
      <c r="BE1087" s="72"/>
      <c r="BF1087" s="72"/>
      <c r="BG1087" s="72"/>
      <c r="BH1087" s="72"/>
      <c r="BI1087" s="72"/>
      <c r="BJ1087" s="72"/>
      <c r="BK1087" s="72"/>
      <c r="BL1087" s="72"/>
      <c r="BM1087" s="72"/>
      <c r="BN1087" s="72"/>
    </row>
    <row r="1088" spans="1:66" ht="15.75" customHeight="1" x14ac:dyDescent="0.25">
      <c r="A1088" s="72"/>
      <c r="B1088" s="72"/>
      <c r="C1088" s="72"/>
      <c r="D1088" s="72"/>
      <c r="E1088" s="72"/>
      <c r="F1088" s="72"/>
      <c r="G1088" s="72"/>
      <c r="H1088" s="72"/>
      <c r="I1088" s="72"/>
      <c r="J1088" s="72"/>
      <c r="K1088" s="72"/>
      <c r="L1088" s="72"/>
      <c r="M1088" s="72"/>
      <c r="N1088" s="72"/>
      <c r="O1088" s="72"/>
      <c r="P1088" s="72"/>
      <c r="Q1088" s="72"/>
      <c r="R1088" s="72"/>
      <c r="S1088" s="72"/>
      <c r="T1088" s="72"/>
      <c r="U1088" s="72"/>
      <c r="V1088" s="72"/>
      <c r="W1088" s="72"/>
      <c r="X1088" s="72"/>
      <c r="Y1088" s="72"/>
      <c r="Z1088" s="72"/>
      <c r="AA1088" s="72"/>
      <c r="AB1088" s="72"/>
      <c r="AC1088" s="72"/>
      <c r="AD1088" s="72"/>
      <c r="AE1088" s="72"/>
      <c r="AF1088" s="72"/>
      <c r="AG1088" s="72"/>
      <c r="AH1088" s="72"/>
      <c r="AI1088" s="72"/>
      <c r="AJ1088" s="72"/>
      <c r="AK1088" s="72"/>
      <c r="AL1088" s="72"/>
      <c r="AM1088" s="72"/>
      <c r="AN1088" s="72"/>
      <c r="AO1088" s="72"/>
      <c r="AP1088" s="72"/>
      <c r="AQ1088" s="72"/>
      <c r="AR1088" s="72"/>
      <c r="AS1088" s="72"/>
      <c r="AT1088" s="72"/>
      <c r="AU1088" s="72"/>
      <c r="AV1088" s="72"/>
      <c r="AW1088" s="72"/>
      <c r="AX1088" s="72"/>
      <c r="AY1088" s="72"/>
      <c r="AZ1088" s="72"/>
      <c r="BA1088" s="72"/>
      <c r="BB1088" s="72"/>
      <c r="BC1088" s="72"/>
      <c r="BD1088" s="72"/>
      <c r="BE1088" s="72"/>
      <c r="BF1088" s="72"/>
      <c r="BG1088" s="72"/>
      <c r="BH1088" s="72"/>
      <c r="BI1088" s="72"/>
      <c r="BJ1088" s="72"/>
      <c r="BK1088" s="72"/>
      <c r="BL1088" s="72"/>
      <c r="BM1088" s="72"/>
      <c r="BN1088" s="72"/>
    </row>
    <row r="1089" spans="1:66" ht="15.75" customHeight="1" x14ac:dyDescent="0.25">
      <c r="A1089" s="72"/>
      <c r="B1089" s="72"/>
      <c r="C1089" s="72"/>
      <c r="D1089" s="72"/>
      <c r="E1089" s="72"/>
      <c r="F1089" s="72"/>
      <c r="G1089" s="72"/>
      <c r="H1089" s="72"/>
      <c r="I1089" s="72"/>
      <c r="J1089" s="72"/>
      <c r="K1089" s="72"/>
      <c r="L1089" s="72"/>
      <c r="M1089" s="72"/>
      <c r="N1089" s="72"/>
      <c r="O1089" s="72"/>
      <c r="P1089" s="72"/>
      <c r="Q1089" s="72"/>
      <c r="R1089" s="72"/>
      <c r="S1089" s="72"/>
      <c r="T1089" s="72"/>
      <c r="U1089" s="72"/>
      <c r="V1089" s="72"/>
      <c r="W1089" s="72"/>
      <c r="X1089" s="72"/>
      <c r="Y1089" s="72"/>
      <c r="Z1089" s="72"/>
      <c r="AA1089" s="72"/>
      <c r="AB1089" s="72"/>
      <c r="AC1089" s="72"/>
      <c r="AD1089" s="72"/>
      <c r="AE1089" s="72"/>
      <c r="AF1089" s="72"/>
      <c r="AG1089" s="72"/>
      <c r="AH1089" s="72"/>
      <c r="AI1089" s="72"/>
      <c r="AJ1089" s="72"/>
      <c r="AK1089" s="72"/>
      <c r="AL1089" s="72"/>
      <c r="AM1089" s="72"/>
      <c r="AN1089" s="72"/>
      <c r="AO1089" s="72"/>
      <c r="AP1089" s="72"/>
      <c r="AQ1089" s="72"/>
      <c r="AR1089" s="72"/>
      <c r="AS1089" s="72"/>
      <c r="AT1089" s="72"/>
      <c r="AU1089" s="72"/>
      <c r="AV1089" s="72"/>
      <c r="AW1089" s="72"/>
      <c r="AX1089" s="72"/>
      <c r="AY1089" s="72"/>
      <c r="AZ1089" s="72"/>
      <c r="BA1089" s="72"/>
      <c r="BB1089" s="72"/>
      <c r="BC1089" s="72"/>
      <c r="BD1089" s="72"/>
      <c r="BE1089" s="72"/>
      <c r="BF1089" s="72"/>
      <c r="BG1089" s="72"/>
      <c r="BH1089" s="72"/>
      <c r="BI1089" s="72"/>
      <c r="BJ1089" s="72"/>
      <c r="BK1089" s="72"/>
      <c r="BL1089" s="72"/>
      <c r="BM1089" s="72"/>
      <c r="BN1089" s="72"/>
    </row>
    <row r="1090" spans="1:66" ht="15.75" customHeight="1" x14ac:dyDescent="0.25">
      <c r="A1090" s="72"/>
      <c r="B1090" s="72"/>
      <c r="C1090" s="72"/>
      <c r="D1090" s="72"/>
      <c r="E1090" s="72"/>
      <c r="F1090" s="72"/>
      <c r="G1090" s="72"/>
      <c r="H1090" s="72"/>
      <c r="I1090" s="72"/>
      <c r="J1090" s="72"/>
      <c r="K1090" s="72"/>
      <c r="L1090" s="72"/>
      <c r="M1090" s="72"/>
      <c r="N1090" s="72"/>
      <c r="O1090" s="72"/>
      <c r="P1090" s="72"/>
      <c r="Q1090" s="72"/>
      <c r="R1090" s="72"/>
      <c r="S1090" s="72"/>
      <c r="T1090" s="72"/>
      <c r="U1090" s="72"/>
      <c r="V1090" s="72"/>
      <c r="W1090" s="72"/>
      <c r="X1090" s="72"/>
      <c r="Y1090" s="72"/>
      <c r="Z1090" s="72"/>
      <c r="AA1090" s="72"/>
      <c r="AB1090" s="72"/>
      <c r="AC1090" s="72"/>
      <c r="AD1090" s="72"/>
      <c r="AE1090" s="72"/>
      <c r="AF1090" s="72"/>
      <c r="AG1090" s="72"/>
      <c r="AH1090" s="72"/>
      <c r="AI1090" s="72"/>
      <c r="AJ1090" s="72"/>
      <c r="AK1090" s="72"/>
      <c r="AL1090" s="72"/>
      <c r="AM1090" s="72"/>
      <c r="AN1090" s="72"/>
      <c r="AO1090" s="72"/>
      <c r="AP1090" s="72"/>
      <c r="AQ1090" s="72"/>
      <c r="AR1090" s="72"/>
      <c r="AS1090" s="72"/>
      <c r="AT1090" s="72"/>
      <c r="AU1090" s="72"/>
      <c r="AV1090" s="72"/>
      <c r="AW1090" s="72"/>
      <c r="AX1090" s="72"/>
      <c r="AY1090" s="72"/>
      <c r="AZ1090" s="72"/>
      <c r="BA1090" s="72"/>
      <c r="BB1090" s="72"/>
      <c r="BC1090" s="72"/>
      <c r="BD1090" s="72"/>
      <c r="BE1090" s="72"/>
      <c r="BF1090" s="72"/>
      <c r="BG1090" s="72"/>
      <c r="BH1090" s="72"/>
      <c r="BI1090" s="72"/>
      <c r="BJ1090" s="72"/>
      <c r="BK1090" s="72"/>
      <c r="BL1090" s="72"/>
      <c r="BM1090" s="72"/>
      <c r="BN1090" s="72"/>
    </row>
    <row r="1091" spans="1:66" ht="15.75" customHeight="1" x14ac:dyDescent="0.25">
      <c r="A1091" s="72"/>
      <c r="B1091" s="72"/>
      <c r="C1091" s="72"/>
      <c r="D1091" s="72"/>
      <c r="E1091" s="72"/>
      <c r="F1091" s="72"/>
      <c r="G1091" s="72"/>
      <c r="H1091" s="72"/>
      <c r="I1091" s="72"/>
      <c r="J1091" s="72"/>
      <c r="K1091" s="72"/>
      <c r="L1091" s="72"/>
      <c r="M1091" s="72"/>
      <c r="N1091" s="72"/>
      <c r="O1091" s="72"/>
      <c r="P1091" s="72"/>
      <c r="Q1091" s="72"/>
      <c r="R1091" s="72"/>
      <c r="S1091" s="72"/>
      <c r="T1091" s="72"/>
      <c r="U1091" s="72"/>
      <c r="V1091" s="72"/>
      <c r="W1091" s="72"/>
      <c r="X1091" s="72"/>
      <c r="Y1091" s="72"/>
      <c r="Z1091" s="72"/>
      <c r="AA1091" s="72"/>
      <c r="AB1091" s="72"/>
      <c r="AC1091" s="72"/>
      <c r="AD1091" s="72"/>
      <c r="AE1091" s="72"/>
      <c r="AF1091" s="72"/>
      <c r="AG1091" s="72"/>
      <c r="AH1091" s="72"/>
      <c r="AI1091" s="72"/>
      <c r="AJ1091" s="72"/>
      <c r="AK1091" s="72"/>
      <c r="AL1091" s="72"/>
      <c r="AM1091" s="72"/>
      <c r="AN1091" s="72"/>
      <c r="AO1091" s="72"/>
      <c r="AP1091" s="72"/>
      <c r="AQ1091" s="72"/>
      <c r="AR1091" s="72"/>
      <c r="AS1091" s="72"/>
      <c r="AT1091" s="72"/>
      <c r="AU1091" s="72"/>
      <c r="AV1091" s="72"/>
      <c r="AW1091" s="72"/>
      <c r="AX1091" s="72"/>
      <c r="AY1091" s="72"/>
      <c r="AZ1091" s="72"/>
      <c r="BA1091" s="72"/>
      <c r="BB1091" s="72"/>
      <c r="BC1091" s="72"/>
      <c r="BD1091" s="72"/>
      <c r="BE1091" s="72"/>
      <c r="BF1091" s="72"/>
      <c r="BG1091" s="72"/>
      <c r="BH1091" s="72"/>
      <c r="BI1091" s="72"/>
      <c r="BJ1091" s="72"/>
      <c r="BK1091" s="72"/>
      <c r="BL1091" s="72"/>
      <c r="BM1091" s="72"/>
      <c r="BN1091" s="72"/>
    </row>
    <row r="1092" spans="1:66" ht="15.75" customHeight="1" x14ac:dyDescent="0.25">
      <c r="A1092" s="72"/>
      <c r="B1092" s="72"/>
      <c r="C1092" s="72"/>
      <c r="D1092" s="72"/>
      <c r="E1092" s="72"/>
      <c r="F1092" s="72"/>
      <c r="G1092" s="72"/>
      <c r="H1092" s="72"/>
      <c r="I1092" s="72"/>
      <c r="J1092" s="72"/>
      <c r="K1092" s="72"/>
      <c r="L1092" s="72"/>
      <c r="M1092" s="72"/>
      <c r="N1092" s="72"/>
      <c r="O1092" s="72"/>
      <c r="P1092" s="72"/>
      <c r="Q1092" s="72"/>
      <c r="R1092" s="72"/>
      <c r="S1092" s="72"/>
      <c r="T1092" s="72"/>
      <c r="U1092" s="72"/>
      <c r="V1092" s="72"/>
      <c r="W1092" s="72"/>
      <c r="X1092" s="72"/>
      <c r="Y1092" s="72"/>
      <c r="Z1092" s="72"/>
      <c r="AA1092" s="72"/>
      <c r="AB1092" s="72"/>
      <c r="AC1092" s="72"/>
      <c r="AD1092" s="72"/>
      <c r="AE1092" s="72"/>
      <c r="AF1092" s="72"/>
      <c r="AG1092" s="72"/>
      <c r="AH1092" s="72"/>
      <c r="AI1092" s="72"/>
      <c r="AJ1092" s="72"/>
      <c r="AK1092" s="72"/>
      <c r="AL1092" s="72"/>
      <c r="AM1092" s="72"/>
      <c r="AN1092" s="72"/>
      <c r="AO1092" s="72"/>
      <c r="AP1092" s="72"/>
      <c r="AQ1092" s="72"/>
      <c r="AR1092" s="72"/>
      <c r="AS1092" s="72"/>
      <c r="AT1092" s="72"/>
      <c r="AU1092" s="72"/>
      <c r="AV1092" s="72"/>
      <c r="AW1092" s="72"/>
      <c r="AX1092" s="72"/>
      <c r="AY1092" s="72"/>
      <c r="AZ1092" s="72"/>
      <c r="BA1092" s="72"/>
      <c r="BB1092" s="72"/>
      <c r="BC1092" s="72"/>
      <c r="BD1092" s="72"/>
      <c r="BE1092" s="72"/>
      <c r="BF1092" s="72"/>
      <c r="BG1092" s="72"/>
      <c r="BH1092" s="72"/>
      <c r="BI1092" s="72"/>
      <c r="BJ1092" s="72"/>
      <c r="BK1092" s="72"/>
      <c r="BL1092" s="72"/>
      <c r="BM1092" s="72"/>
      <c r="BN1092" s="72"/>
    </row>
    <row r="1093" spans="1:66" ht="15.75" customHeight="1" x14ac:dyDescent="0.25">
      <c r="A1093" s="72"/>
      <c r="B1093" s="72"/>
      <c r="C1093" s="72"/>
      <c r="D1093" s="72"/>
      <c r="E1093" s="72"/>
      <c r="F1093" s="72"/>
      <c r="G1093" s="72"/>
      <c r="H1093" s="72"/>
      <c r="I1093" s="72"/>
      <c r="J1093" s="72"/>
      <c r="K1093" s="72"/>
      <c r="L1093" s="72"/>
      <c r="M1093" s="72"/>
      <c r="N1093" s="72"/>
      <c r="O1093" s="72"/>
      <c r="P1093" s="72"/>
      <c r="Q1093" s="72"/>
      <c r="R1093" s="72"/>
      <c r="S1093" s="72"/>
      <c r="T1093" s="72"/>
      <c r="U1093" s="72"/>
      <c r="V1093" s="72"/>
      <c r="W1093" s="72"/>
      <c r="X1093" s="72"/>
      <c r="Y1093" s="72"/>
      <c r="Z1093" s="72"/>
      <c r="AA1093" s="72"/>
      <c r="AB1093" s="72"/>
      <c r="AC1093" s="72"/>
      <c r="AD1093" s="72"/>
      <c r="AE1093" s="72"/>
      <c r="AF1093" s="72"/>
      <c r="AG1093" s="72"/>
      <c r="AH1093" s="72"/>
      <c r="AI1093" s="72"/>
      <c r="AJ1093" s="72"/>
      <c r="AK1093" s="72"/>
      <c r="AL1093" s="72"/>
      <c r="AM1093" s="72"/>
      <c r="AN1093" s="72"/>
      <c r="AO1093" s="72"/>
      <c r="AP1093" s="72"/>
      <c r="AQ1093" s="72"/>
      <c r="AR1093" s="72"/>
      <c r="AS1093" s="72"/>
      <c r="AT1093" s="72"/>
      <c r="AU1093" s="72"/>
      <c r="AV1093" s="72"/>
      <c r="AW1093" s="72"/>
      <c r="AX1093" s="72"/>
      <c r="AY1093" s="72"/>
      <c r="AZ1093" s="72"/>
      <c r="BA1093" s="72"/>
      <c r="BB1093" s="72"/>
      <c r="BC1093" s="72"/>
      <c r="BD1093" s="72"/>
      <c r="BE1093" s="72"/>
      <c r="BF1093" s="72"/>
      <c r="BG1093" s="72"/>
      <c r="BH1093" s="72"/>
      <c r="BI1093" s="72"/>
      <c r="BJ1093" s="72"/>
      <c r="BK1093" s="72"/>
      <c r="BL1093" s="72"/>
      <c r="BM1093" s="72"/>
      <c r="BN1093" s="72"/>
    </row>
    <row r="1094" spans="1:66" ht="15.75" customHeight="1" x14ac:dyDescent="0.25">
      <c r="A1094" s="72"/>
      <c r="B1094" s="72"/>
      <c r="C1094" s="72"/>
      <c r="D1094" s="72"/>
      <c r="E1094" s="72"/>
      <c r="F1094" s="72"/>
      <c r="G1094" s="72"/>
      <c r="H1094" s="72"/>
      <c r="I1094" s="72"/>
      <c r="J1094" s="72"/>
      <c r="K1094" s="72"/>
      <c r="L1094" s="72"/>
      <c r="M1094" s="72"/>
      <c r="N1094" s="72"/>
      <c r="O1094" s="72"/>
      <c r="P1094" s="72"/>
      <c r="Q1094" s="72"/>
      <c r="R1094" s="72"/>
      <c r="S1094" s="72"/>
      <c r="T1094" s="72"/>
      <c r="U1094" s="72"/>
      <c r="V1094" s="72"/>
      <c r="W1094" s="72"/>
      <c r="X1094" s="72"/>
      <c r="Y1094" s="72"/>
      <c r="Z1094" s="72"/>
      <c r="AA1094" s="72"/>
      <c r="AB1094" s="72"/>
      <c r="AC1094" s="72"/>
      <c r="AD1094" s="72"/>
      <c r="AE1094" s="72"/>
      <c r="AF1094" s="72"/>
      <c r="AG1094" s="72"/>
      <c r="AH1094" s="72"/>
      <c r="AI1094" s="72"/>
      <c r="AJ1094" s="72"/>
      <c r="AK1094" s="72"/>
      <c r="AL1094" s="72"/>
      <c r="AM1094" s="72"/>
      <c r="AN1094" s="72"/>
      <c r="AO1094" s="72"/>
      <c r="AP1094" s="72"/>
      <c r="AQ1094" s="72"/>
      <c r="AR1094" s="72"/>
      <c r="AS1094" s="72"/>
      <c r="AT1094" s="72"/>
      <c r="AU1094" s="72"/>
      <c r="AV1094" s="72"/>
      <c r="AW1094" s="72"/>
      <c r="AX1094" s="72"/>
      <c r="AY1094" s="72"/>
      <c r="AZ1094" s="72"/>
      <c r="BA1094" s="72"/>
      <c r="BB1094" s="72"/>
      <c r="BC1094" s="72"/>
      <c r="BD1094" s="72"/>
      <c r="BE1094" s="72"/>
      <c r="BF1094" s="72"/>
      <c r="BG1094" s="72"/>
      <c r="BH1094" s="72"/>
      <c r="BI1094" s="72"/>
      <c r="BJ1094" s="72"/>
      <c r="BK1094" s="72"/>
      <c r="BL1094" s="72"/>
      <c r="BM1094" s="72"/>
      <c r="BN1094" s="72"/>
    </row>
    <row r="1095" spans="1:66" ht="15.75" customHeight="1" x14ac:dyDescent="0.25">
      <c r="A1095" s="72"/>
      <c r="B1095" s="72"/>
      <c r="C1095" s="72"/>
      <c r="D1095" s="72"/>
      <c r="E1095" s="72"/>
      <c r="F1095" s="72"/>
      <c r="G1095" s="72"/>
      <c r="H1095" s="72"/>
      <c r="I1095" s="72"/>
      <c r="J1095" s="72"/>
      <c r="K1095" s="72"/>
      <c r="L1095" s="72"/>
      <c r="M1095" s="72"/>
      <c r="N1095" s="72"/>
      <c r="O1095" s="72"/>
      <c r="P1095" s="72"/>
      <c r="Q1095" s="72"/>
      <c r="R1095" s="72"/>
      <c r="S1095" s="72"/>
      <c r="T1095" s="72"/>
      <c r="U1095" s="72"/>
      <c r="V1095" s="72"/>
      <c r="W1095" s="72"/>
      <c r="X1095" s="72"/>
      <c r="Y1095" s="72"/>
      <c r="Z1095" s="72"/>
      <c r="AA1095" s="72"/>
      <c r="AB1095" s="72"/>
      <c r="AC1095" s="72"/>
      <c r="AD1095" s="72"/>
      <c r="AE1095" s="72"/>
      <c r="AF1095" s="72"/>
      <c r="AG1095" s="72"/>
      <c r="AH1095" s="72"/>
      <c r="AI1095" s="72"/>
      <c r="AJ1095" s="72"/>
      <c r="AK1095" s="72"/>
      <c r="AL1095" s="72"/>
      <c r="AM1095" s="72"/>
      <c r="AN1095" s="72"/>
      <c r="AO1095" s="72"/>
      <c r="AP1095" s="72"/>
      <c r="AQ1095" s="72"/>
      <c r="AR1095" s="72"/>
      <c r="AS1095" s="72"/>
      <c r="AT1095" s="72"/>
      <c r="AU1095" s="72"/>
      <c r="AV1095" s="72"/>
      <c r="AW1095" s="72"/>
      <c r="AX1095" s="72"/>
      <c r="AY1095" s="72"/>
      <c r="AZ1095" s="72"/>
      <c r="BA1095" s="72"/>
      <c r="BB1095" s="72"/>
      <c r="BC1095" s="72"/>
      <c r="BD1095" s="72"/>
      <c r="BE1095" s="72"/>
      <c r="BF1095" s="72"/>
      <c r="BG1095" s="72"/>
      <c r="BH1095" s="72"/>
      <c r="BI1095" s="72"/>
      <c r="BJ1095" s="72"/>
      <c r="BK1095" s="72"/>
      <c r="BL1095" s="72"/>
      <c r="BM1095" s="72"/>
      <c r="BN1095" s="72"/>
    </row>
    <row r="1096" spans="1:66" ht="15.75" customHeight="1" x14ac:dyDescent="0.25">
      <c r="A1096" s="72"/>
      <c r="B1096" s="72"/>
      <c r="C1096" s="72"/>
      <c r="D1096" s="72"/>
      <c r="E1096" s="72"/>
      <c r="F1096" s="72"/>
      <c r="G1096" s="72"/>
      <c r="H1096" s="72"/>
      <c r="I1096" s="72"/>
      <c r="J1096" s="72"/>
      <c r="K1096" s="72"/>
      <c r="L1096" s="72"/>
      <c r="M1096" s="72"/>
      <c r="N1096" s="72"/>
      <c r="O1096" s="72"/>
      <c r="P1096" s="72"/>
      <c r="Q1096" s="72"/>
      <c r="R1096" s="72"/>
      <c r="S1096" s="72"/>
      <c r="T1096" s="72"/>
      <c r="U1096" s="72"/>
      <c r="V1096" s="72"/>
      <c r="W1096" s="72"/>
      <c r="X1096" s="72"/>
      <c r="Y1096" s="72"/>
      <c r="Z1096" s="72"/>
      <c r="AA1096" s="72"/>
      <c r="AB1096" s="72"/>
      <c r="AC1096" s="72"/>
      <c r="AD1096" s="72"/>
      <c r="AE1096" s="72"/>
      <c r="AF1096" s="72"/>
      <c r="AG1096" s="72"/>
      <c r="AH1096" s="72"/>
      <c r="AI1096" s="72"/>
      <c r="AJ1096" s="72"/>
      <c r="AK1096" s="72"/>
      <c r="AL1096" s="72"/>
      <c r="AM1096" s="72"/>
      <c r="AN1096" s="72"/>
      <c r="AO1096" s="72"/>
      <c r="AP1096" s="72"/>
      <c r="AQ1096" s="72"/>
      <c r="AR1096" s="72"/>
      <c r="AS1096" s="72"/>
      <c r="AT1096" s="72"/>
      <c r="AU1096" s="72"/>
      <c r="AV1096" s="72"/>
      <c r="AW1096" s="72"/>
      <c r="AX1096" s="72"/>
      <c r="AY1096" s="72"/>
      <c r="AZ1096" s="72"/>
      <c r="BA1096" s="72"/>
      <c r="BB1096" s="72"/>
      <c r="BC1096" s="72"/>
      <c r="BD1096" s="72"/>
      <c r="BE1096" s="72"/>
      <c r="BF1096" s="72"/>
      <c r="BG1096" s="72"/>
      <c r="BH1096" s="72"/>
      <c r="BI1096" s="72"/>
      <c r="BJ1096" s="72"/>
      <c r="BK1096" s="72"/>
      <c r="BL1096" s="72"/>
      <c r="BM1096" s="72"/>
      <c r="BN1096" s="72"/>
    </row>
    <row r="1097" spans="1:66" ht="15.75" customHeight="1" x14ac:dyDescent="0.25">
      <c r="A1097" s="72"/>
      <c r="B1097" s="72"/>
      <c r="C1097" s="72"/>
      <c r="D1097" s="72"/>
      <c r="E1097" s="72"/>
      <c r="F1097" s="72"/>
      <c r="G1097" s="72"/>
      <c r="H1097" s="72"/>
      <c r="I1097" s="72"/>
      <c r="J1097" s="72"/>
      <c r="K1097" s="72"/>
      <c r="L1097" s="72"/>
      <c r="M1097" s="72"/>
      <c r="N1097" s="72"/>
      <c r="O1097" s="72"/>
      <c r="P1097" s="72"/>
      <c r="Q1097" s="72"/>
      <c r="R1097" s="72"/>
      <c r="S1097" s="72"/>
      <c r="T1097" s="72"/>
      <c r="U1097" s="72"/>
      <c r="V1097" s="72"/>
      <c r="W1097" s="72"/>
      <c r="X1097" s="72"/>
      <c r="Y1097" s="72"/>
      <c r="Z1097" s="72"/>
      <c r="AA1097" s="72"/>
      <c r="AB1097" s="72"/>
      <c r="AC1097" s="72"/>
      <c r="AD1097" s="72"/>
      <c r="AE1097" s="72"/>
      <c r="AF1097" s="72"/>
      <c r="AG1097" s="72"/>
      <c r="AH1097" s="72"/>
      <c r="AI1097" s="72"/>
      <c r="AJ1097" s="72"/>
      <c r="AK1097" s="72"/>
      <c r="AL1097" s="72"/>
      <c r="AM1097" s="72"/>
      <c r="AN1097" s="72"/>
      <c r="AO1097" s="72"/>
      <c r="AP1097" s="72"/>
      <c r="AQ1097" s="72"/>
      <c r="AR1097" s="72"/>
      <c r="AS1097" s="72"/>
      <c r="AT1097" s="72"/>
      <c r="AU1097" s="72"/>
      <c r="AV1097" s="72"/>
      <c r="AW1097" s="72"/>
      <c r="AX1097" s="72"/>
      <c r="AY1097" s="72"/>
      <c r="AZ1097" s="72"/>
      <c r="BA1097" s="72"/>
      <c r="BB1097" s="72"/>
      <c r="BC1097" s="72"/>
      <c r="BD1097" s="72"/>
      <c r="BE1097" s="72"/>
      <c r="BF1097" s="72"/>
      <c r="BG1097" s="72"/>
      <c r="BH1097" s="72"/>
      <c r="BI1097" s="72"/>
      <c r="BJ1097" s="72"/>
      <c r="BK1097" s="72"/>
      <c r="BL1097" s="72"/>
      <c r="BM1097" s="72"/>
      <c r="BN1097" s="72"/>
    </row>
    <row r="1098" spans="1:66" ht="15.75" customHeight="1" x14ac:dyDescent="0.25">
      <c r="A1098" s="72"/>
      <c r="B1098" s="72"/>
      <c r="C1098" s="72"/>
      <c r="D1098" s="72"/>
      <c r="E1098" s="72"/>
      <c r="F1098" s="72"/>
      <c r="G1098" s="72"/>
      <c r="H1098" s="72"/>
      <c r="I1098" s="72"/>
      <c r="J1098" s="72"/>
      <c r="K1098" s="72"/>
      <c r="L1098" s="72"/>
      <c r="M1098" s="72"/>
      <c r="N1098" s="72"/>
      <c r="O1098" s="72"/>
      <c r="P1098" s="72"/>
      <c r="Q1098" s="72"/>
      <c r="R1098" s="72"/>
      <c r="S1098" s="72"/>
      <c r="T1098" s="72"/>
      <c r="U1098" s="72"/>
      <c r="V1098" s="72"/>
      <c r="W1098" s="72"/>
      <c r="X1098" s="72"/>
      <c r="Y1098" s="72"/>
      <c r="Z1098" s="72"/>
      <c r="AA1098" s="72"/>
      <c r="AB1098" s="72"/>
      <c r="AC1098" s="72"/>
      <c r="AD1098" s="72"/>
      <c r="AE1098" s="72"/>
      <c r="AF1098" s="72"/>
      <c r="AG1098" s="72"/>
      <c r="AH1098" s="72"/>
      <c r="AI1098" s="72"/>
      <c r="AJ1098" s="72"/>
      <c r="AK1098" s="72"/>
      <c r="AL1098" s="72"/>
      <c r="AM1098" s="72"/>
      <c r="AN1098" s="72"/>
      <c r="AO1098" s="72"/>
      <c r="AP1098" s="72"/>
      <c r="AQ1098" s="72"/>
      <c r="AR1098" s="72"/>
      <c r="AS1098" s="72"/>
      <c r="AT1098" s="72"/>
      <c r="AU1098" s="72"/>
      <c r="AV1098" s="72"/>
      <c r="AW1098" s="72"/>
      <c r="AX1098" s="72"/>
      <c r="AY1098" s="72"/>
      <c r="AZ1098" s="72"/>
      <c r="BA1098" s="72"/>
      <c r="BB1098" s="72"/>
      <c r="BC1098" s="72"/>
      <c r="BD1098" s="72"/>
      <c r="BE1098" s="72"/>
      <c r="BF1098" s="72"/>
      <c r="BG1098" s="72"/>
      <c r="BH1098" s="72"/>
      <c r="BI1098" s="72"/>
      <c r="BJ1098" s="72"/>
      <c r="BK1098" s="72"/>
      <c r="BL1098" s="72"/>
      <c r="BM1098" s="72"/>
      <c r="BN1098" s="72"/>
    </row>
    <row r="1099" spans="1:66" ht="15.75" customHeight="1" x14ac:dyDescent="0.25">
      <c r="A1099" s="72"/>
      <c r="B1099" s="72"/>
      <c r="C1099" s="72"/>
      <c r="D1099" s="72"/>
      <c r="E1099" s="72"/>
      <c r="F1099" s="72"/>
      <c r="G1099" s="72"/>
      <c r="H1099" s="72"/>
      <c r="I1099" s="72"/>
      <c r="J1099" s="72"/>
      <c r="K1099" s="72"/>
      <c r="L1099" s="72"/>
      <c r="M1099" s="72"/>
      <c r="N1099" s="72"/>
      <c r="O1099" s="72"/>
      <c r="P1099" s="72"/>
      <c r="Q1099" s="72"/>
      <c r="R1099" s="72"/>
      <c r="S1099" s="72"/>
      <c r="T1099" s="72"/>
      <c r="U1099" s="72"/>
      <c r="V1099" s="72"/>
      <c r="W1099" s="72"/>
      <c r="X1099" s="72"/>
      <c r="Y1099" s="72"/>
      <c r="Z1099" s="72"/>
      <c r="AA1099" s="72"/>
      <c r="AB1099" s="72"/>
      <c r="AC1099" s="72"/>
      <c r="AD1099" s="72"/>
      <c r="AE1099" s="72"/>
      <c r="AF1099" s="72"/>
      <c r="AG1099" s="72"/>
      <c r="AH1099" s="72"/>
      <c r="AI1099" s="72"/>
      <c r="AJ1099" s="72"/>
      <c r="AK1099" s="72"/>
      <c r="AL1099" s="72"/>
      <c r="AM1099" s="72"/>
      <c r="AN1099" s="72"/>
      <c r="AO1099" s="72"/>
      <c r="AP1099" s="72"/>
      <c r="AQ1099" s="72"/>
      <c r="AR1099" s="72"/>
      <c r="AS1099" s="72"/>
      <c r="AT1099" s="72"/>
      <c r="AU1099" s="72"/>
      <c r="AV1099" s="72"/>
      <c r="AW1099" s="72"/>
      <c r="AX1099" s="72"/>
      <c r="AY1099" s="72"/>
      <c r="AZ1099" s="72"/>
      <c r="BA1099" s="72"/>
      <c r="BB1099" s="72"/>
      <c r="BC1099" s="72"/>
      <c r="BD1099" s="72"/>
      <c r="BE1099" s="72"/>
      <c r="BF1099" s="72"/>
      <c r="BG1099" s="72"/>
      <c r="BH1099" s="72"/>
      <c r="BI1099" s="72"/>
      <c r="BJ1099" s="72"/>
      <c r="BK1099" s="72"/>
      <c r="BL1099" s="72"/>
      <c r="BM1099" s="72"/>
      <c r="BN1099" s="72"/>
    </row>
    <row r="1100" spans="1:66" ht="15.75" customHeight="1" x14ac:dyDescent="0.25">
      <c r="A1100" s="72"/>
      <c r="B1100" s="72"/>
      <c r="C1100" s="72"/>
      <c r="D1100" s="72"/>
      <c r="E1100" s="72"/>
      <c r="F1100" s="72"/>
      <c r="G1100" s="72"/>
      <c r="H1100" s="72"/>
      <c r="I1100" s="72"/>
      <c r="J1100" s="72"/>
      <c r="K1100" s="72"/>
      <c r="L1100" s="72"/>
      <c r="M1100" s="72"/>
      <c r="N1100" s="72"/>
      <c r="O1100" s="72"/>
      <c r="P1100" s="72"/>
      <c r="Q1100" s="72"/>
      <c r="R1100" s="72"/>
      <c r="S1100" s="72"/>
      <c r="T1100" s="72"/>
      <c r="U1100" s="72"/>
      <c r="V1100" s="72"/>
      <c r="W1100" s="72"/>
      <c r="X1100" s="72"/>
      <c r="Y1100" s="72"/>
      <c r="Z1100" s="72"/>
      <c r="AA1100" s="72"/>
      <c r="AB1100" s="72"/>
      <c r="AC1100" s="72"/>
      <c r="AD1100" s="72"/>
      <c r="AE1100" s="72"/>
      <c r="AF1100" s="72"/>
      <c r="AG1100" s="72"/>
      <c r="AH1100" s="72"/>
      <c r="AI1100" s="72"/>
      <c r="AJ1100" s="72"/>
      <c r="AK1100" s="72"/>
      <c r="AL1100" s="72"/>
      <c r="AM1100" s="72"/>
      <c r="AN1100" s="72"/>
      <c r="AO1100" s="72"/>
      <c r="AP1100" s="72"/>
      <c r="AQ1100" s="72"/>
      <c r="AR1100" s="72"/>
      <c r="AS1100" s="72"/>
      <c r="AT1100" s="72"/>
      <c r="AU1100" s="72"/>
      <c r="AV1100" s="72"/>
      <c r="AW1100" s="72"/>
      <c r="AX1100" s="72"/>
      <c r="AY1100" s="72"/>
      <c r="AZ1100" s="72"/>
      <c r="BA1100" s="72"/>
      <c r="BB1100" s="72"/>
      <c r="BC1100" s="72"/>
      <c r="BD1100" s="72"/>
      <c r="BE1100" s="72"/>
      <c r="BF1100" s="72"/>
      <c r="BG1100" s="72"/>
      <c r="BH1100" s="72"/>
      <c r="BI1100" s="72"/>
      <c r="BJ1100" s="72"/>
      <c r="BK1100" s="72"/>
      <c r="BL1100" s="72"/>
      <c r="BM1100" s="72"/>
      <c r="BN1100" s="72"/>
    </row>
    <row r="1101" spans="1:66" ht="15.75" customHeight="1" x14ac:dyDescent="0.25">
      <c r="A1101" s="72"/>
      <c r="B1101" s="72"/>
      <c r="C1101" s="72"/>
      <c r="D1101" s="72"/>
      <c r="E1101" s="72"/>
      <c r="F1101" s="72"/>
      <c r="G1101" s="72"/>
      <c r="H1101" s="72"/>
      <c r="I1101" s="72"/>
      <c r="J1101" s="72"/>
      <c r="K1101" s="72"/>
      <c r="L1101" s="72"/>
      <c r="M1101" s="72"/>
      <c r="N1101" s="72"/>
      <c r="O1101" s="72"/>
      <c r="P1101" s="72"/>
      <c r="Q1101" s="72"/>
      <c r="R1101" s="72"/>
      <c r="S1101" s="72"/>
      <c r="T1101" s="72"/>
      <c r="U1101" s="72"/>
      <c r="V1101" s="72"/>
      <c r="W1101" s="72"/>
      <c r="X1101" s="72"/>
      <c r="Y1101" s="72"/>
      <c r="Z1101" s="72"/>
      <c r="AA1101" s="72"/>
      <c r="AB1101" s="72"/>
      <c r="AC1101" s="72"/>
      <c r="AD1101" s="72"/>
      <c r="AE1101" s="72"/>
      <c r="AF1101" s="72"/>
      <c r="AG1101" s="72"/>
      <c r="AH1101" s="72"/>
      <c r="AI1101" s="72"/>
      <c r="AJ1101" s="72"/>
      <c r="AK1101" s="72"/>
      <c r="AL1101" s="72"/>
      <c r="AM1101" s="72"/>
      <c r="AN1101" s="72"/>
      <c r="AO1101" s="72"/>
      <c r="AP1101" s="72"/>
      <c r="AQ1101" s="72"/>
      <c r="AR1101" s="72"/>
      <c r="AS1101" s="72"/>
      <c r="AT1101" s="72"/>
      <c r="AU1101" s="72"/>
      <c r="AV1101" s="72"/>
      <c r="AW1101" s="72"/>
      <c r="AX1101" s="72"/>
      <c r="AY1101" s="72"/>
      <c r="AZ1101" s="72"/>
      <c r="BA1101" s="72"/>
      <c r="BB1101" s="72"/>
      <c r="BC1101" s="72"/>
      <c r="BD1101" s="72"/>
      <c r="BE1101" s="72"/>
      <c r="BF1101" s="72"/>
      <c r="BG1101" s="72"/>
      <c r="BH1101" s="72"/>
      <c r="BI1101" s="72"/>
      <c r="BJ1101" s="72"/>
      <c r="BK1101" s="72"/>
      <c r="BL1101" s="72"/>
      <c r="BM1101" s="72"/>
      <c r="BN1101" s="72"/>
    </row>
    <row r="1102" spans="1:66" ht="15.75" customHeight="1" x14ac:dyDescent="0.25">
      <c r="A1102" s="72"/>
      <c r="B1102" s="72"/>
      <c r="C1102" s="72"/>
      <c r="D1102" s="72"/>
      <c r="E1102" s="72"/>
      <c r="F1102" s="72"/>
      <c r="G1102" s="72"/>
      <c r="H1102" s="72"/>
      <c r="I1102" s="72"/>
      <c r="J1102" s="72"/>
      <c r="K1102" s="72"/>
      <c r="L1102" s="72"/>
      <c r="M1102" s="72"/>
      <c r="N1102" s="72"/>
      <c r="O1102" s="72"/>
      <c r="P1102" s="72"/>
      <c r="Q1102" s="72"/>
      <c r="R1102" s="72"/>
      <c r="S1102" s="72"/>
      <c r="T1102" s="72"/>
      <c r="U1102" s="72"/>
      <c r="V1102" s="72"/>
      <c r="W1102" s="72"/>
      <c r="X1102" s="72"/>
      <c r="Y1102" s="72"/>
      <c r="Z1102" s="72"/>
      <c r="AA1102" s="72"/>
      <c r="AB1102" s="72"/>
      <c r="AC1102" s="72"/>
      <c r="AD1102" s="72"/>
      <c r="AE1102" s="72"/>
      <c r="AF1102" s="72"/>
      <c r="AG1102" s="72"/>
      <c r="AH1102" s="72"/>
      <c r="AI1102" s="72"/>
      <c r="AJ1102" s="72"/>
      <c r="AK1102" s="72"/>
      <c r="AL1102" s="72"/>
      <c r="AM1102" s="72"/>
      <c r="AN1102" s="72"/>
      <c r="AO1102" s="72"/>
      <c r="AP1102" s="72"/>
      <c r="AQ1102" s="72"/>
      <c r="AR1102" s="72"/>
      <c r="AS1102" s="72"/>
      <c r="AT1102" s="72"/>
      <c r="AU1102" s="72"/>
      <c r="AV1102" s="72"/>
      <c r="AW1102" s="72"/>
      <c r="AX1102" s="72"/>
      <c r="AY1102" s="72"/>
      <c r="AZ1102" s="72"/>
      <c r="BA1102" s="72"/>
      <c r="BB1102" s="72"/>
      <c r="BC1102" s="72"/>
      <c r="BD1102" s="72"/>
      <c r="BE1102" s="72"/>
      <c r="BF1102" s="72"/>
      <c r="BG1102" s="72"/>
      <c r="BH1102" s="72"/>
      <c r="BI1102" s="72"/>
      <c r="BJ1102" s="72"/>
      <c r="BK1102" s="72"/>
      <c r="BL1102" s="72"/>
      <c r="BM1102" s="72"/>
      <c r="BN1102" s="72"/>
    </row>
  </sheetData>
  <mergeCells count="7">
    <mergeCell ref="AL2:AW2"/>
    <mergeCell ref="AX2:BI2"/>
    <mergeCell ref="A2:A3"/>
    <mergeCell ref="C2:M2"/>
    <mergeCell ref="N2:Y2"/>
    <mergeCell ref="Z2:AK2"/>
    <mergeCell ref="B2:B3"/>
  </mergeCells>
  <conditionalFormatting sqref="A117:XFD118 A129:XFD131 A123:B123 E123:XFD123 A124:XFD125 B139:XFD141">
    <cfRule type="cellIs" dxfId="15" priority="57" operator="lessThan">
      <formula>0</formula>
    </cfRule>
  </conditionalFormatting>
  <conditionalFormatting sqref="D123">
    <cfRule type="cellIs" dxfId="14" priority="53" operator="lessThan">
      <formula>0</formula>
    </cfRule>
  </conditionalFormatting>
  <conditionalFormatting sqref="A122:B122 E122:XFD122">
    <cfRule type="cellIs" dxfId="13" priority="49" operator="lessThan">
      <formula>0</formula>
    </cfRule>
  </conditionalFormatting>
  <conditionalFormatting sqref="D122">
    <cfRule type="cellIs" dxfId="12" priority="47" operator="lessThan">
      <formula>0</formula>
    </cfRule>
  </conditionalFormatting>
  <conditionalFormatting sqref="B141:XFD141">
    <cfRule type="cellIs" dxfId="11" priority="38" operator="lessThan">
      <formula>0</formula>
    </cfRule>
  </conditionalFormatting>
  <conditionalFormatting sqref="A128:XFD128">
    <cfRule type="cellIs" dxfId="10" priority="27" operator="lessThan">
      <formula>0</formula>
    </cfRule>
  </conditionalFormatting>
  <conditionalFormatting sqref="A127:XFD127">
    <cfRule type="cellIs" dxfId="9" priority="26" operator="lessThan">
      <formula>0</formula>
    </cfRule>
  </conditionalFormatting>
  <conditionalFormatting sqref="C123">
    <cfRule type="cellIs" dxfId="8" priority="24" operator="lessThan">
      <formula>0</formula>
    </cfRule>
  </conditionalFormatting>
  <conditionalFormatting sqref="C122">
    <cfRule type="cellIs" dxfId="7" priority="23" operator="lessThan">
      <formula>0</formula>
    </cfRule>
  </conditionalFormatting>
  <conditionalFormatting sqref="B142:C142 E142:XFD142">
    <cfRule type="cellIs" dxfId="6" priority="11" operator="lessThan">
      <formula>0</formula>
    </cfRule>
  </conditionalFormatting>
  <conditionalFormatting sqref="B142:C142 E142:XFD142">
    <cfRule type="cellIs" dxfId="5" priority="10" operator="lessThan">
      <formula>0</formula>
    </cfRule>
  </conditionalFormatting>
  <conditionalFormatting sqref="D142:AX142">
    <cfRule type="cellIs" dxfId="4" priority="9" operator="lessThan">
      <formula>0</formula>
    </cfRule>
  </conditionalFormatting>
  <conditionalFormatting sqref="D142:AX142">
    <cfRule type="cellIs" dxfId="3" priority="8" operator="lessThan">
      <formula>0</formula>
    </cfRule>
  </conditionalFormatting>
  <conditionalFormatting sqref="A121:B121 E121:XFD121">
    <cfRule type="cellIs" dxfId="2" priority="3" operator="lessThan">
      <formula>0</formula>
    </cfRule>
  </conditionalFormatting>
  <conditionalFormatting sqref="D121">
    <cfRule type="cellIs" dxfId="1" priority="2" operator="lessThan">
      <formula>0</formula>
    </cfRule>
  </conditionalFormatting>
  <conditionalFormatting sqref="C121">
    <cfRule type="cellIs" dxfId="0" priority="1" operator="lessThan">
      <formula>0</formula>
    </cfRule>
  </conditionalFormatting>
  <pageMargins left="0.25" right="0.25" top="0.75" bottom="0.75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ECD14"/>
  </sheetPr>
  <dimension ref="A1:X1011"/>
  <sheetViews>
    <sheetView zoomScale="70" zoomScaleNormal="70" workbookViewId="0">
      <selection activeCell="F11" sqref="F11"/>
    </sheetView>
  </sheetViews>
  <sheetFormatPr defaultColWidth="12.625" defaultRowHeight="15" customHeight="1" x14ac:dyDescent="0.25"/>
  <cols>
    <col min="1" max="1" width="10.75" style="57" customWidth="1"/>
    <col min="2" max="2" width="35.5" style="57" customWidth="1"/>
    <col min="3" max="24" width="12.125" style="57" customWidth="1"/>
    <col min="25" max="16384" width="12.625" style="57"/>
  </cols>
  <sheetData>
    <row r="1" spans="1:24" ht="33" customHeight="1" thickBot="1" x14ac:dyDescent="0.3">
      <c r="A1" s="42"/>
      <c r="B1" s="55" t="s">
        <v>81</v>
      </c>
      <c r="C1" s="56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5.75" customHeight="1" thickTop="1" x14ac:dyDescent="0.25">
      <c r="B2" s="306" t="s">
        <v>82</v>
      </c>
      <c r="C2" s="308" t="s">
        <v>4</v>
      </c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10"/>
    </row>
    <row r="3" spans="1:24" x14ac:dyDescent="0.25">
      <c r="B3" s="307"/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8">
        <v>10</v>
      </c>
      <c r="M3" s="58">
        <v>11</v>
      </c>
      <c r="N3" s="58">
        <v>12</v>
      </c>
      <c r="O3" s="58">
        <v>12</v>
      </c>
      <c r="P3" s="58">
        <v>12</v>
      </c>
      <c r="Q3" s="58">
        <v>12</v>
      </c>
      <c r="R3" s="58">
        <v>12</v>
      </c>
      <c r="S3" s="58">
        <v>12</v>
      </c>
      <c r="T3" s="58">
        <v>12</v>
      </c>
      <c r="U3" s="58">
        <v>12</v>
      </c>
      <c r="V3" s="58">
        <v>12</v>
      </c>
      <c r="W3" s="58">
        <v>12</v>
      </c>
      <c r="X3" s="58">
        <v>12</v>
      </c>
    </row>
    <row r="4" spans="1:24" x14ac:dyDescent="0.25">
      <c r="A4" s="57" t="s">
        <v>112</v>
      </c>
      <c r="B4" s="29" t="s">
        <v>6</v>
      </c>
      <c r="C4" s="59">
        <v>200000</v>
      </c>
      <c r="D4" s="60" t="e">
        <f>IF(D5&gt;C5,(D5-C5)*VLOOKUP("CAPEX",ПОказатели!$B$3:$C$25,2,0),"")</f>
        <v>#N/A</v>
      </c>
      <c r="E4" s="60" t="e">
        <f>IF(E5&gt;D5,(E5-D5)*VLOOKUP("CAPEX",ПОказатели!$B$3:$C$25,2,0),"")</f>
        <v>#N/A</v>
      </c>
      <c r="F4" s="60" t="str">
        <f>IF(F5&gt;E5,(F5-E5)*VLOOKUP("CAPEX",ПОказатели!$B$3:$C$25,2,0),"")</f>
        <v/>
      </c>
      <c r="G4" s="60" t="str">
        <f>IF(G5&gt;F5,(G5-F5)*VLOOKUP("CAPEX",ПОказатели!$B$3:$C$25,2,0),"")</f>
        <v/>
      </c>
      <c r="H4" s="60" t="str">
        <f>IF(H5&gt;G5,(H5-G5)*VLOOKUP("CAPEX",ПОказатели!$B$3:$C$25,2,0),"")</f>
        <v/>
      </c>
      <c r="I4" s="60" t="str">
        <f>IF(I5&gt;H5,(I5-H5)*VLOOKUP("CAPEX",ПОказатели!$B$3:$C$25,2,0),"")</f>
        <v/>
      </c>
      <c r="J4" s="60" t="str">
        <f>IF(J5&gt;I5,(J5-I5)*VLOOKUP("CAPEX",ПОказатели!$B$3:$C$25,2,0),"")</f>
        <v/>
      </c>
      <c r="K4" s="60" t="str">
        <f>IF(K5&gt;J5,(K5-J5)*VLOOKUP("CAPEX",ПОказатели!$B$3:$C$25,2,0),"")</f>
        <v/>
      </c>
      <c r="L4" s="60" t="str">
        <f>IF(L5&gt;K5,(L5-K5)*VLOOKUP("CAPEX",ПОказатели!$B$3:$C$25,2,0),"")</f>
        <v/>
      </c>
      <c r="M4" s="60" t="str">
        <f>IF(M5&gt;L5,(M5-L5)*VLOOKUP("CAPEX",ПОказатели!$B$3:$C$25,2,0),"")</f>
        <v/>
      </c>
      <c r="N4" s="60" t="str">
        <f>IF(N5&gt;M5,(N5-M5)*VLOOKUP("CAPEX",ПОказатели!$B$3:$C$25,2,0),"")</f>
        <v/>
      </c>
      <c r="O4" s="60" t="str">
        <f>IF(O5&gt;N5,(O5-N5)*VLOOKUP("CAPEX",ПОказатели!$B$3:$C$25,2,0),"")</f>
        <v/>
      </c>
      <c r="P4" s="60" t="str">
        <f>IF(P5&gt;O5,(P5-O5)*VLOOKUP("CAPEX",ПОказатели!$B$3:$C$25,2,0),"")</f>
        <v/>
      </c>
      <c r="Q4" s="60" t="str">
        <f>IF(Q5&gt;P5,(Q5-P5)*VLOOKUP("CAPEX",ПОказатели!$B$3:$C$25,2,0),"")</f>
        <v/>
      </c>
      <c r="R4" s="60" t="str">
        <f>IF(R5&gt;Q5,(R5-Q5)*VLOOKUP("CAPEX",ПОказатели!$B$3:$C$25,2,0),"")</f>
        <v/>
      </c>
      <c r="S4" s="60" t="str">
        <f>IF(S5&gt;R5,(S5-R5)*VLOOKUP("CAPEX",ПОказатели!$B$3:$C$25,2,0),"")</f>
        <v/>
      </c>
      <c r="T4" s="60" t="str">
        <f>IF(T5&gt;S5,(T5-S5)*VLOOKUP("CAPEX",ПОказатели!$B$3:$C$25,2,0),"")</f>
        <v/>
      </c>
      <c r="U4" s="60" t="str">
        <f>IF(U5&gt;T5,(U5-T5)*VLOOKUP("CAPEX",ПОказатели!$B$3:$C$25,2,0),"")</f>
        <v/>
      </c>
      <c r="V4" s="60" t="str">
        <f>IF(V5&gt;U5,(V5-U5)*VLOOKUP("CAPEX",ПОказатели!$B$3:$C$25,2,0),"")</f>
        <v/>
      </c>
      <c r="W4" s="60" t="str">
        <f>IF(W5&gt;V5,(W5-V5)*VLOOKUP("CAPEX",ПОказатели!$B$3:$C$25,2,0),"")</f>
        <v/>
      </c>
      <c r="X4" s="60" t="str">
        <f>IF(X5&gt;W5,(X5-W5)*VLOOKUP("CAPEX",ПОказатели!$B$3:$C$25,2,0),"")</f>
        <v/>
      </c>
    </row>
    <row r="5" spans="1:24" x14ac:dyDescent="0.25">
      <c r="A5" s="57" t="s">
        <v>111</v>
      </c>
      <c r="B5" s="29" t="s">
        <v>85</v>
      </c>
      <c r="C5" s="59">
        <v>1</v>
      </c>
      <c r="D5" s="60">
        <v>2</v>
      </c>
      <c r="E5" s="59">
        <v>3</v>
      </c>
      <c r="F5" s="60">
        <v>3</v>
      </c>
      <c r="G5" s="59">
        <v>3</v>
      </c>
      <c r="H5" s="60">
        <v>3</v>
      </c>
      <c r="I5" s="59">
        <v>3</v>
      </c>
      <c r="J5" s="60">
        <v>3</v>
      </c>
      <c r="K5" s="59">
        <v>3</v>
      </c>
      <c r="L5" s="60">
        <v>3</v>
      </c>
      <c r="M5" s="59">
        <v>3</v>
      </c>
      <c r="N5" s="60">
        <v>3</v>
      </c>
      <c r="O5" s="60">
        <v>3</v>
      </c>
      <c r="P5" s="60">
        <v>3</v>
      </c>
      <c r="Q5" s="60">
        <v>3</v>
      </c>
      <c r="R5" s="60">
        <v>3</v>
      </c>
      <c r="S5" s="60">
        <v>3</v>
      </c>
      <c r="T5" s="60">
        <v>3</v>
      </c>
      <c r="U5" s="60">
        <v>3</v>
      </c>
      <c r="V5" s="60">
        <v>3</v>
      </c>
      <c r="W5" s="60">
        <v>3</v>
      </c>
      <c r="X5" s="60">
        <v>3</v>
      </c>
    </row>
    <row r="6" spans="1:24" x14ac:dyDescent="0.25">
      <c r="A6" s="57" t="s">
        <v>112</v>
      </c>
      <c r="B6" s="29" t="s">
        <v>84</v>
      </c>
      <c r="C6" s="59">
        <f>VLOOKUP($B6,ПОказатели!$B$3:$D$36,2,0)</f>
        <v>4500</v>
      </c>
      <c r="D6" s="59">
        <f>VLOOKUP($B6,ПОказатели!$B$3:$D$36,2,0)</f>
        <v>4500</v>
      </c>
      <c r="E6" s="59">
        <f>VLOOKUP($B6,ПОказатели!$B$3:$D$36,2,0)</f>
        <v>4500</v>
      </c>
      <c r="F6" s="59">
        <f>VLOOKUP($B6,ПОказатели!$B$3:$D$36,2,0)</f>
        <v>4500</v>
      </c>
      <c r="G6" s="59">
        <f>VLOOKUP($B6,ПОказатели!$B$3:$D$36,2,0)</f>
        <v>4500</v>
      </c>
      <c r="H6" s="59">
        <f>VLOOKUP($B6,ПОказатели!$B$3:$D$36,2,0)</f>
        <v>4500</v>
      </c>
      <c r="I6" s="59">
        <f>VLOOKUP($B6,ПОказатели!$B$3:$D$36,2,0)</f>
        <v>4500</v>
      </c>
      <c r="J6" s="59">
        <f>VLOOKUP($B6,ПОказатели!$B$3:$D$36,2,0)</f>
        <v>4500</v>
      </c>
      <c r="K6" s="59">
        <f>VLOOKUP($B6,ПОказатели!$B$3:$D$36,2,0)</f>
        <v>4500</v>
      </c>
      <c r="L6" s="59">
        <f>VLOOKUP($B6,ПОказатели!$B$3:$D$36,2,0)</f>
        <v>4500</v>
      </c>
      <c r="M6" s="59">
        <f>VLOOKUP($B6,ПОказатели!$B$3:$D$36,2,0)</f>
        <v>4500</v>
      </c>
      <c r="N6" s="59">
        <f>VLOOKUP($B6,ПОказатели!$B$3:$D$36,2,0)</f>
        <v>4500</v>
      </c>
      <c r="O6" s="59">
        <f>VLOOKUP($B6,ПОказатели!$B$3:$D$36,2,0)</f>
        <v>4500</v>
      </c>
      <c r="P6" s="59">
        <f>VLOOKUP($B6,ПОказатели!$B$3:$D$36,2,0)</f>
        <v>4500</v>
      </c>
      <c r="Q6" s="59">
        <f>VLOOKUP($B6,ПОказатели!$B$3:$D$36,2,0)</f>
        <v>4500</v>
      </c>
      <c r="R6" s="59">
        <f>VLOOKUP($B6,ПОказатели!$B$3:$D$36,2,0)</f>
        <v>4500</v>
      </c>
      <c r="S6" s="59">
        <f>VLOOKUP($B6,ПОказатели!$B$3:$D$36,2,0)</f>
        <v>4500</v>
      </c>
      <c r="T6" s="59">
        <f>VLOOKUP($B6,ПОказатели!$B$3:$D$36,2,0)</f>
        <v>4500</v>
      </c>
      <c r="U6" s="59">
        <f>VLOOKUP($B6,ПОказатели!$B$3:$D$36,2,0)</f>
        <v>4500</v>
      </c>
      <c r="V6" s="59">
        <f>VLOOKUP($B6,ПОказатели!$B$3:$D$36,2,0)</f>
        <v>4500</v>
      </c>
      <c r="W6" s="59">
        <f>VLOOKUP($B6,ПОказатели!$B$3:$D$36,2,0)</f>
        <v>4500</v>
      </c>
      <c r="X6" s="59">
        <f>VLOOKUP($B6,ПОказатели!$B$3:$D$36,2,0)</f>
        <v>4500</v>
      </c>
    </row>
    <row r="7" spans="1:24" x14ac:dyDescent="0.25">
      <c r="A7" s="57" t="s">
        <v>112</v>
      </c>
      <c r="B7" s="29" t="s">
        <v>83</v>
      </c>
      <c r="C7" s="59">
        <f>VLOOKUP("Продажа, начало",ПОказатели!$B$3:$D$17,2,0)</f>
        <v>65</v>
      </c>
      <c r="D7" s="59">
        <f>IF(D5=0,0,IF((IF(OR(D5&gt;C5,D5=C5),(D5-C5)*VLOOKUP("Продажа, начало",ПОказатели!$B$3:$D$17,2,0)+C7+VLOOKUP("Увелич продаж",ПОказатели!$B$3:$D$18,2,0),C7/C5*D5))/D5&lt;VLOOKUP("Продажа, макс",ПОказатели!$B$3:$D$18,2,0),(IF(OR(D5&gt;C5,D5=C5),(D5-C5)*VLOOKUP("Продажа, начало",ПОказатели!$B$3:$D$17,2,0)+C7+VLOOKUP("Увелич продаж",ПОказатели!$B$3:$D$18,2,0),C7/C5*D5)),VLOOKUP("Продажа, макс",ПОказатели!$B$3:$D$18,2,0)*D5))</f>
        <v>132</v>
      </c>
      <c r="E7" s="59">
        <f>IF(E5=0,0,IF((IF(OR(E5&gt;D5,E5=D5),(E5-D5)*VLOOKUP("Продажа, начало",ПОказатели!$B$3:$D$17,2,0)+D7+VLOOKUP("Увелич продаж",ПОказатели!$B$3:$D$18,2,0),D7/D5*E5))/E5&lt;VLOOKUP("Продажа, макс",ПОказатели!$B$3:$D$18,2,0),(IF(OR(E5&gt;D5,E5=D5),(E5-D5)*VLOOKUP("Продажа, начало",ПОказатели!$B$3:$D$17,2,0)+D7+VLOOKUP("Увелич продаж",ПОказатели!$B$3:$D$18,2,0),D7/D5*E5)),VLOOKUP("Продажа, макс",ПОказатели!$B$3:$D$18,2,0)*E5))</f>
        <v>199</v>
      </c>
      <c r="F7" s="59">
        <f>IF(F5=0,0,IF((IF(OR(F5&gt;E5,F5=E5),(F5-E5)*VLOOKUP("Продажа, начало",ПОказатели!$B$3:$D$17,2,0)+E7+VLOOKUP("Увелич продаж",ПОказатели!$B$3:$D$18,2,0),E7/E5*F5))/F5&lt;VLOOKUP("Продажа, макс",ПОказатели!$B$3:$D$18,2,0),(IF(OR(F5&gt;E5,F5=E5),(F5-E5)*VLOOKUP("Продажа, начало",ПОказатели!$B$3:$D$17,2,0)+E7+VLOOKUP("Увелич продаж",ПОказатели!$B$3:$D$18,2,0),E7/E5*F5)),VLOOKUP("Продажа, макс",ПОказатели!$B$3:$D$18,2,0)*F5))</f>
        <v>201</v>
      </c>
      <c r="G7" s="59">
        <f>IF(G5=0,0,IF((IF(OR(G5&gt;F5,G5=F5),(G5-F5)*VLOOKUP("Продажа, начало",ПОказатели!$B$3:$D$17,2,0)+F7+VLOOKUP("Увелич продаж",ПОказатели!$B$3:$D$18,2,0),F7/F5*G5))/G5&lt;VLOOKUP("Продажа, макс",ПОказатели!$B$3:$D$18,2,0),(IF(OR(G5&gt;F5,G5=F5),(G5-F5)*VLOOKUP("Продажа, начало",ПОказатели!$B$3:$D$17,2,0)+F7+VLOOKUP("Увелич продаж",ПОказатели!$B$3:$D$18,2,0),F7/F5*G5)),VLOOKUP("Продажа, макс",ПОказатели!$B$3:$D$18,2,0)*G5))</f>
        <v>203</v>
      </c>
      <c r="H7" s="59">
        <f>IF(H5=0,0,IF((IF(OR(H5&gt;G5,H5=G5),(H5-G5)*VLOOKUP("Продажа, начало",ПОказатели!$B$3:$D$17,2,0)+G7+VLOOKUP("Увелич продаж",ПОказатели!$B$3:$D$18,2,0),G7/G5*H5))/H5&lt;VLOOKUP("Продажа, макс",ПОказатели!$B$3:$D$18,2,0),(IF(OR(H5&gt;G5,H5=G5),(H5-G5)*VLOOKUP("Продажа, начало",ПОказатели!$B$3:$D$17,2,0)+G7+VLOOKUP("Увелич продаж",ПОказатели!$B$3:$D$18,2,0),G7/G5*H5)),VLOOKUP("Продажа, макс",ПОказатели!$B$3:$D$18,2,0)*H5))</f>
        <v>205</v>
      </c>
      <c r="I7" s="59">
        <f>IF(I5=0,0,IF((IF(OR(I5&gt;H5,I5=H5),(I5-H5)*VLOOKUP("Продажа, начало",ПОказатели!$B$3:$D$17,2,0)+H7+VLOOKUP("Увелич продаж",ПОказатели!$B$3:$D$18,2,0),H7/H5*I5))/I5&lt;VLOOKUP("Продажа, макс",ПОказатели!$B$3:$D$18,2,0),(IF(OR(I5&gt;H5,I5=H5),(I5-H5)*VLOOKUP("Продажа, начало",ПОказатели!$B$3:$D$17,2,0)+H7+VLOOKUP("Увелич продаж",ПОказатели!$B$3:$D$18,2,0),H7/H5*I5)),VLOOKUP("Продажа, макс",ПОказатели!$B$3:$D$18,2,0)*I5))</f>
        <v>207</v>
      </c>
      <c r="J7" s="59">
        <f>IF(J5=0,0,IF((IF(OR(J5&gt;I5,J5=I5),(J5-I5)*VLOOKUP("Продажа, начало",ПОказатели!$B$3:$D$17,2,0)+I7+VLOOKUP("Увелич продаж",ПОказатели!$B$3:$D$18,2,0),I7/I5*J5))/J5&lt;VLOOKUP("Продажа, макс",ПОказатели!$B$3:$D$18,2,0),(IF(OR(J5&gt;I5,J5=I5),(J5-I5)*VLOOKUP("Продажа, начало",ПОказатели!$B$3:$D$17,2,0)+I7+VLOOKUP("Увелич продаж",ПОказатели!$B$3:$D$18,2,0),I7/I5*J5)),VLOOKUP("Продажа, макс",ПОказатели!$B$3:$D$18,2,0)*J5))</f>
        <v>209</v>
      </c>
      <c r="K7" s="59">
        <f>IF(K5=0,0,IF((IF(OR(K5&gt;J5,K5=J5),(K5-J5)*VLOOKUP("Продажа, начало",ПОказатели!$B$3:$D$17,2,0)+J7+VLOOKUP("Увелич продаж",ПОказатели!$B$3:$D$18,2,0),J7/J5*K5))/K5&lt;VLOOKUP("Продажа, макс",ПОказатели!$B$3:$D$18,2,0),(IF(OR(K5&gt;J5,K5=J5),(K5-J5)*VLOOKUP("Продажа, начало",ПОказатели!$B$3:$D$17,2,0)+J7+VLOOKUP("Увелич продаж",ПОказатели!$B$3:$D$18,2,0),J7/J5*K5)),VLOOKUP("Продажа, макс",ПОказатели!$B$3:$D$18,2,0)*K5))</f>
        <v>211</v>
      </c>
      <c r="L7" s="59">
        <f>IF(L5=0,0,IF((IF(OR(L5&gt;K5,L5=K5),(L5-K5)*VLOOKUP("Продажа, начало",ПОказатели!$B$3:$D$17,2,0)+K7+VLOOKUP("Увелич продаж",ПОказатели!$B$3:$D$18,2,0),K7/K5*L5))/L5&lt;VLOOKUP("Продажа, макс",ПОказатели!$B$3:$D$18,2,0),(IF(OR(L5&gt;K5,L5=K5),(L5-K5)*VLOOKUP("Продажа, начало",ПОказатели!$B$3:$D$17,2,0)+K7+VLOOKUP("Увелич продаж",ПОказатели!$B$3:$D$18,2,0),K7/K5*L5)),VLOOKUP("Продажа, макс",ПОказатели!$B$3:$D$18,2,0)*L5))</f>
        <v>213</v>
      </c>
      <c r="M7" s="59">
        <f>IF(M5=0,0,IF((IF(OR(M5&gt;L5,M5=L5),(M5-L5)*VLOOKUP("Продажа, начало",ПОказатели!$B$3:$D$17,2,0)+L7+VLOOKUP("Увелич продаж",ПОказатели!$B$3:$D$18,2,0),L7/L5*M5))/M5&lt;VLOOKUP("Продажа, макс",ПОказатели!$B$3:$D$18,2,0),(IF(OR(M5&gt;L5,M5=L5),(M5-L5)*VLOOKUP("Продажа, начало",ПОказатели!$B$3:$D$17,2,0)+L7+VLOOKUP("Увелич продаж",ПОказатели!$B$3:$D$18,2,0),L7/L5*M5)),VLOOKUP("Продажа, макс",ПОказатели!$B$3:$D$18,2,0)*M5))</f>
        <v>215</v>
      </c>
      <c r="N7" s="59">
        <f>IF(N5=0,0,IF((IF(OR(N5&gt;M5,N5=M5),(N5-M5)*VLOOKUP("Продажа, начало",ПОказатели!$B$3:$D$17,2,0)+M7+VLOOKUP("Увелич продаж",ПОказатели!$B$3:$D$18,2,0),M7/M5*N5))/N5&lt;VLOOKUP("Продажа, макс",ПОказатели!$B$3:$D$18,2,0),(IF(OR(N5&gt;M5,N5=M5),(N5-M5)*VLOOKUP("Продажа, начало",ПОказатели!$B$3:$D$17,2,0)+M7+VLOOKUP("Увелич продаж",ПОказатели!$B$3:$D$18,2,0),M7/M5*N5)),VLOOKUP("Продажа, макс",ПОказатели!$B$3:$D$18,2,0)*N5))</f>
        <v>217</v>
      </c>
      <c r="O7" s="59">
        <f>IF(O5=0,0,IF((IF(OR(O5&gt;N5,O5=N5),(O5-N5)*VLOOKUP("Продажа, начало",ПОказатели!$B$3:$D$17,2,0)+N7+VLOOKUP("Увелич продаж",ПОказатели!$B$3:$D$18,2,0),N7/N5*O5))/O5&lt;VLOOKUP("Продажа, макс",ПОказатели!$B$3:$D$18,2,0),(IF(OR(O5&gt;N5,O5=N5),(O5-N5)*VLOOKUP("Продажа, начало",ПОказатели!$B$3:$D$17,2,0)+N7+VLOOKUP("Увелич продаж",ПОказатели!$B$3:$D$18,2,0),N7/N5*O5)),VLOOKUP("Продажа, макс",ПОказатели!$B$3:$D$18,2,0)*O5))</f>
        <v>219</v>
      </c>
      <c r="P7" s="59">
        <f>IF(P5=0,0,IF((IF(OR(P5&gt;O5,P5=O5),(P5-O5)*VLOOKUP("Продажа, начало",ПОказатели!$B$3:$D$17,2,0)+O7+VLOOKUP("Увелич продаж",ПОказатели!$B$3:$D$18,2,0),O7/O5*P5))/P5&lt;VLOOKUP("Продажа, макс",ПОказатели!$B$3:$D$18,2,0),(IF(OR(P5&gt;O5,P5=O5),(P5-O5)*VLOOKUP("Продажа, начало",ПОказатели!$B$3:$D$17,2,0)+O7+VLOOKUP("Увелич продаж",ПОказатели!$B$3:$D$18,2,0),O7/O5*P5)),VLOOKUP("Продажа, макс",ПОказатели!$B$3:$D$18,2,0)*P5))</f>
        <v>221</v>
      </c>
      <c r="Q7" s="59">
        <f>IF(Q5=0,0,IF((IF(OR(Q5&gt;P5,Q5=P5),(Q5-P5)*VLOOKUP("Продажа, начало",ПОказатели!$B$3:$D$17,2,0)+P7+VLOOKUP("Увелич продаж",ПОказатели!$B$3:$D$18,2,0),P7/P5*Q5))/Q5&lt;VLOOKUP("Продажа, макс",ПОказатели!$B$3:$D$18,2,0),(IF(OR(Q5&gt;P5,Q5=P5),(Q5-P5)*VLOOKUP("Продажа, начало",ПОказатели!$B$3:$D$17,2,0)+P7+VLOOKUP("Увелич продаж",ПОказатели!$B$3:$D$18,2,0),P7/P5*Q5)),VLOOKUP("Продажа, макс",ПОказатели!$B$3:$D$18,2,0)*Q5))</f>
        <v>223</v>
      </c>
      <c r="R7" s="59">
        <f>IF(R5=0,0,IF((IF(OR(R5&gt;Q5,R5=Q5),(R5-Q5)*VLOOKUP("Продажа, начало",ПОказатели!$B$3:$D$17,2,0)+Q7+VLOOKUP("Увелич продаж",ПОказатели!$B$3:$D$18,2,0),Q7/Q5*R5))/R5&lt;VLOOKUP("Продажа, макс",ПОказатели!$B$3:$D$18,2,0),(IF(OR(R5&gt;Q5,R5=Q5),(R5-Q5)*VLOOKUP("Продажа, начало",ПОказатели!$B$3:$D$17,2,0)+Q7+VLOOKUP("Увелич продаж",ПОказатели!$B$3:$D$18,2,0),Q7/Q5*R5)),VLOOKUP("Продажа, макс",ПОказатели!$B$3:$D$18,2,0)*R5))</f>
        <v>225</v>
      </c>
      <c r="S7" s="59">
        <f>IF(S5=0,0,IF((IF(OR(S5&gt;R5,S5=R5),(S5-R5)*VLOOKUP("Продажа, начало",ПОказатели!$B$3:$D$17,2,0)+R7+VLOOKUP("Увелич продаж",ПОказатели!$B$3:$D$18,2,0),R7/R5*S5))/S5&lt;VLOOKUP("Продажа, макс",ПОказатели!$B$3:$D$18,2,0),(IF(OR(S5&gt;R5,S5=R5),(S5-R5)*VLOOKUP("Продажа, начало",ПОказатели!$B$3:$D$17,2,0)+R7+VLOOKUP("Увелич продаж",ПОказатели!$B$3:$D$18,2,0),R7/R5*S5)),VLOOKUP("Продажа, макс",ПОказатели!$B$3:$D$18,2,0)*S5))</f>
        <v>227</v>
      </c>
      <c r="T7" s="59">
        <f>IF(T5=0,0,IF((IF(OR(T5&gt;S5,T5=S5),(T5-S5)*VLOOKUP("Продажа, начало",ПОказатели!$B$3:$D$17,2,0)+S7+VLOOKUP("Увелич продаж",ПОказатели!$B$3:$D$18,2,0),S7/S5*T5))/T5&lt;VLOOKUP("Продажа, макс",ПОказатели!$B$3:$D$18,2,0),(IF(OR(T5&gt;S5,T5=S5),(T5-S5)*VLOOKUP("Продажа, начало",ПОказатели!$B$3:$D$17,2,0)+S7+VLOOKUP("Увелич продаж",ПОказатели!$B$3:$D$18,2,0),S7/S5*T5)),VLOOKUP("Продажа, макс",ПОказатели!$B$3:$D$18,2,0)*T5))</f>
        <v>229</v>
      </c>
      <c r="U7" s="59">
        <f>IF(U5=0,0,IF((IF(OR(U5&gt;T5,U5=T5),(U5-T5)*VLOOKUP("Продажа, начало",ПОказатели!$B$3:$D$17,2,0)+T7+VLOOKUP("Увелич продаж",ПОказатели!$B$3:$D$18,2,0),T7/T5*U5))/U5&lt;VLOOKUP("Продажа, макс",ПОказатели!$B$3:$D$18,2,0),(IF(OR(U5&gt;T5,U5=T5),(U5-T5)*VLOOKUP("Продажа, начало",ПОказатели!$B$3:$D$17,2,0)+T7+VLOOKUP("Увелич продаж",ПОказатели!$B$3:$D$18,2,0),T7/T5*U5)),VLOOKUP("Продажа, макс",ПОказатели!$B$3:$D$18,2,0)*U5))</f>
        <v>231</v>
      </c>
      <c r="V7" s="59">
        <f>IF(V5=0,0,IF((IF(OR(V5&gt;U5,V5=U5),(V5-U5)*VLOOKUP("Продажа, начало",ПОказатели!$B$3:$D$17,2,0)+U7+VLOOKUP("Увелич продаж",ПОказатели!$B$3:$D$18,2,0),U7/U5*V5))/V5&lt;VLOOKUP("Продажа, макс",ПОказатели!$B$3:$D$18,2,0),(IF(OR(V5&gt;U5,V5=U5),(V5-U5)*VLOOKUP("Продажа, начало",ПОказатели!$B$3:$D$17,2,0)+U7+VLOOKUP("Увелич продаж",ПОказатели!$B$3:$D$18,2,0),U7/U5*V5)),VLOOKUP("Продажа, макс",ПОказатели!$B$3:$D$18,2,0)*V5))</f>
        <v>233</v>
      </c>
      <c r="W7" s="59">
        <f>IF(W5=0,0,IF((IF(OR(W5&gt;V5,W5=V5),(W5-V5)*VLOOKUP("Продажа, начало",ПОказатели!$B$3:$D$17,2,0)+V7+VLOOKUP("Увелич продаж",ПОказатели!$B$3:$D$18,2,0),V7/V5*W5))/W5&lt;VLOOKUP("Продажа, макс",ПОказатели!$B$3:$D$18,2,0),(IF(OR(W5&gt;V5,W5=V5),(W5-V5)*VLOOKUP("Продажа, начало",ПОказатели!$B$3:$D$17,2,0)+V7+VLOOKUP("Увелич продаж",ПОказатели!$B$3:$D$18,2,0),V7/V5*W5)),VLOOKUP("Продажа, макс",ПОказатели!$B$3:$D$18,2,0)*W5))</f>
        <v>235</v>
      </c>
      <c r="X7" s="59">
        <f>IF(X5=0,0,IF((IF(OR(X5&gt;W5,X5=W5),(X5-W5)*VLOOKUP("Продажа, начало",ПОказатели!$B$3:$D$17,2,0)+W7+VLOOKUP("Увелич продаж",ПОказатели!$B$3:$D$18,2,0),W7/W5*X5))/X5&lt;VLOOKUP("Продажа, макс",ПОказатели!$B$3:$D$18,2,0),(IF(OR(X5&gt;W5,X5=W5),(X5-W5)*VLOOKUP("Продажа, начало",ПОказатели!$B$3:$D$17,2,0)+W7+VLOOKUP("Увелич продаж",ПОказатели!$B$3:$D$18,2,0),W7/W5*X5)),VLOOKUP("Продажа, макс",ПОказатели!$B$3:$D$18,2,0)*X5))</f>
        <v>237</v>
      </c>
    </row>
    <row r="8" spans="1:24" x14ac:dyDescent="0.25">
      <c r="A8" s="57" t="s">
        <v>112</v>
      </c>
      <c r="B8" s="29" t="s">
        <v>86</v>
      </c>
      <c r="C8" s="59">
        <f>C7*C6</f>
        <v>292500</v>
      </c>
      <c r="D8" s="59">
        <f t="shared" ref="D8:N8" si="0">D7*D6</f>
        <v>594000</v>
      </c>
      <c r="E8" s="59">
        <f t="shared" si="0"/>
        <v>895500</v>
      </c>
      <c r="F8" s="59">
        <f t="shared" si="0"/>
        <v>904500</v>
      </c>
      <c r="G8" s="59">
        <f t="shared" si="0"/>
        <v>913500</v>
      </c>
      <c r="H8" s="59">
        <f t="shared" si="0"/>
        <v>922500</v>
      </c>
      <c r="I8" s="59">
        <f t="shared" si="0"/>
        <v>931500</v>
      </c>
      <c r="J8" s="59">
        <f t="shared" si="0"/>
        <v>940500</v>
      </c>
      <c r="K8" s="59">
        <f t="shared" si="0"/>
        <v>949500</v>
      </c>
      <c r="L8" s="59">
        <f t="shared" si="0"/>
        <v>958500</v>
      </c>
      <c r="M8" s="59">
        <f t="shared" si="0"/>
        <v>967500</v>
      </c>
      <c r="N8" s="59">
        <f t="shared" si="0"/>
        <v>976500</v>
      </c>
      <c r="O8" s="59">
        <f t="shared" ref="O8:X8" si="1">O7*O6</f>
        <v>985500</v>
      </c>
      <c r="P8" s="59">
        <f t="shared" si="1"/>
        <v>994500</v>
      </c>
      <c r="Q8" s="59">
        <f t="shared" si="1"/>
        <v>1003500</v>
      </c>
      <c r="R8" s="59">
        <f t="shared" si="1"/>
        <v>1012500</v>
      </c>
      <c r="S8" s="59">
        <f t="shared" si="1"/>
        <v>1021500</v>
      </c>
      <c r="T8" s="59">
        <f t="shared" si="1"/>
        <v>1030500</v>
      </c>
      <c r="U8" s="59">
        <f t="shared" si="1"/>
        <v>1039500</v>
      </c>
      <c r="V8" s="59">
        <f t="shared" si="1"/>
        <v>1048500</v>
      </c>
      <c r="W8" s="59">
        <f t="shared" si="1"/>
        <v>1057500</v>
      </c>
      <c r="X8" s="59">
        <f t="shared" si="1"/>
        <v>1066500</v>
      </c>
    </row>
    <row r="9" spans="1:24" x14ac:dyDescent="0.25">
      <c r="B9" s="61" t="s">
        <v>87</v>
      </c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spans="1:24" x14ac:dyDescent="0.25">
      <c r="A10" s="57" t="s">
        <v>112</v>
      </c>
      <c r="B10" s="17" t="s">
        <v>89</v>
      </c>
      <c r="C10" s="64" t="e">
        <f>VLOOKUP($B10,ПОказатели!$B$3:$D$36,2,0)*C$5</f>
        <v>#N/A</v>
      </c>
      <c r="D10" s="64" t="e">
        <f>VLOOKUP($B10,ПОказатели!$B$3:$D$36,2,0)*D$5</f>
        <v>#N/A</v>
      </c>
      <c r="E10" s="64" t="e">
        <f>VLOOKUP($B10,ПОказатели!$B$3:$D$36,2,0)*E$5</f>
        <v>#N/A</v>
      </c>
      <c r="F10" s="64" t="e">
        <f>VLOOKUP($B10,ПОказатели!$B$3:$D$36,2,0)*F$5</f>
        <v>#N/A</v>
      </c>
      <c r="G10" s="64" t="e">
        <f>VLOOKUP($B10,ПОказатели!$B$3:$D$36,2,0)*G$5</f>
        <v>#N/A</v>
      </c>
      <c r="H10" s="64" t="e">
        <f>VLOOKUP($B10,ПОказатели!$B$3:$D$36,2,0)*H$5</f>
        <v>#N/A</v>
      </c>
      <c r="I10" s="64" t="e">
        <f>VLOOKUP($B10,ПОказатели!$B$3:$D$36,2,0)*I$5</f>
        <v>#N/A</v>
      </c>
      <c r="J10" s="64" t="e">
        <f>VLOOKUP($B10,ПОказатели!$B$3:$D$36,2,0)*J$5</f>
        <v>#N/A</v>
      </c>
      <c r="K10" s="64" t="e">
        <f>VLOOKUP($B10,ПОказатели!$B$3:$D$36,2,0)*K$5</f>
        <v>#N/A</v>
      </c>
      <c r="L10" s="64" t="e">
        <f>VLOOKUP($B10,ПОказатели!$B$3:$D$36,2,0)*L$5</f>
        <v>#N/A</v>
      </c>
      <c r="M10" s="64" t="e">
        <f>VLOOKUP($B10,ПОказатели!$B$3:$D$36,2,0)*M$5</f>
        <v>#N/A</v>
      </c>
      <c r="N10" s="64" t="e">
        <f>VLOOKUP($B10,ПОказатели!$B$3:$D$36,2,0)*N$5</f>
        <v>#N/A</v>
      </c>
      <c r="O10" s="64" t="e">
        <f>VLOOKUP($B10,ПОказатели!$B$3:$D$36,2,0)*O$5</f>
        <v>#N/A</v>
      </c>
      <c r="P10" s="64" t="e">
        <f>VLOOKUP($B10,ПОказатели!$B$3:$D$36,2,0)*P$5</f>
        <v>#N/A</v>
      </c>
      <c r="Q10" s="64" t="e">
        <f>VLOOKUP($B10,ПОказатели!$B$3:$D$36,2,0)*Q$5</f>
        <v>#N/A</v>
      </c>
      <c r="R10" s="64" t="e">
        <f>VLOOKUP($B10,ПОказатели!$B$3:$D$36,2,0)*R$5</f>
        <v>#N/A</v>
      </c>
      <c r="S10" s="64" t="e">
        <f>VLOOKUP($B10,ПОказатели!$B$3:$D$36,2,0)*S$5</f>
        <v>#N/A</v>
      </c>
      <c r="T10" s="64" t="e">
        <f>VLOOKUP($B10,ПОказатели!$B$3:$D$36,2,0)*T$5</f>
        <v>#N/A</v>
      </c>
      <c r="U10" s="64" t="e">
        <f>VLOOKUP($B10,ПОказатели!$B$3:$D$36,2,0)*U$5</f>
        <v>#N/A</v>
      </c>
      <c r="V10" s="64" t="e">
        <f>VLOOKUP($B10,ПОказатели!$B$3:$D$36,2,0)*V$5</f>
        <v>#N/A</v>
      </c>
      <c r="W10" s="64" t="e">
        <f>VLOOKUP($B10,ПОказатели!$B$3:$D$36,2,0)*W$5</f>
        <v>#N/A</v>
      </c>
      <c r="X10" s="64" t="e">
        <f>VLOOKUP($B10,ПОказатели!$B$3:$D$36,2,0)*X$5</f>
        <v>#N/A</v>
      </c>
    </row>
    <row r="11" spans="1:24" x14ac:dyDescent="0.25">
      <c r="A11" s="57" t="s">
        <v>112</v>
      </c>
      <c r="B11" s="17" t="s">
        <v>96</v>
      </c>
      <c r="C11" s="64" t="e">
        <f>C8*VLOOKUP($B11,ПОказатели!$B$3:$C$19,2,0)*VLOOKUP($B11,ПОказатели!$B$3:$E$19,4,0)</f>
        <v>#N/A</v>
      </c>
      <c r="D11" s="64" t="e">
        <f>D8*VLOOKUP($B11,ПОказатели!$B$3:$C$19,2,0)*VLOOKUP($B11,ПОказатели!$B$3:$E$19,4,0)</f>
        <v>#N/A</v>
      </c>
      <c r="E11" s="64" t="e">
        <f>E8*VLOOKUP($B11,ПОказатели!$B$3:$C$19,2,0)*VLOOKUP($B11,ПОказатели!$B$3:$E$19,4,0)</f>
        <v>#N/A</v>
      </c>
      <c r="F11" s="64" t="e">
        <f>F8*VLOOKUP($B11,ПОказатели!$B$3:$C$19,2,0)*VLOOKUP($B11,ПОказатели!$B$3:$E$19,4,0)</f>
        <v>#N/A</v>
      </c>
      <c r="G11" s="64" t="e">
        <f>G8*VLOOKUP($B11,ПОказатели!$B$3:$C$19,2,0)*VLOOKUP($B11,ПОказатели!$B$3:$E$19,4,0)</f>
        <v>#N/A</v>
      </c>
      <c r="H11" s="64" t="e">
        <f>H8*VLOOKUP($B11,ПОказатели!$B$3:$C$19,2,0)*VLOOKUP($B11,ПОказатели!$B$3:$E$19,4,0)</f>
        <v>#N/A</v>
      </c>
      <c r="I11" s="64" t="e">
        <f>I8*VLOOKUP($B11,ПОказатели!$B$3:$C$19,2,0)*VLOOKUP($B11,ПОказатели!$B$3:$E$19,4,0)</f>
        <v>#N/A</v>
      </c>
      <c r="J11" s="64" t="e">
        <f>J8*VLOOKUP($B11,ПОказатели!$B$3:$C$19,2,0)*VLOOKUP($B11,ПОказатели!$B$3:$E$19,4,0)</f>
        <v>#N/A</v>
      </c>
      <c r="K11" s="64" t="e">
        <f>K8*VLOOKUP($B11,ПОказатели!$B$3:$C$19,2,0)*VLOOKUP($B11,ПОказатели!$B$3:$E$19,4,0)</f>
        <v>#N/A</v>
      </c>
      <c r="L11" s="64" t="e">
        <f>L8*VLOOKUP($B11,ПОказатели!$B$3:$C$19,2,0)*VLOOKUP($B11,ПОказатели!$B$3:$E$19,4,0)</f>
        <v>#N/A</v>
      </c>
      <c r="M11" s="64" t="e">
        <f>M8*VLOOKUP($B11,ПОказатели!$B$3:$C$19,2,0)*VLOOKUP($B11,ПОказатели!$B$3:$E$19,4,0)</f>
        <v>#N/A</v>
      </c>
      <c r="N11" s="64" t="e">
        <f>N8*VLOOKUP($B11,ПОказатели!$B$3:$C$19,2,0)*VLOOKUP($B11,ПОказатели!$B$3:$E$19,4,0)</f>
        <v>#N/A</v>
      </c>
      <c r="O11" s="64" t="e">
        <f>O8*VLOOKUP($B11,ПОказатели!$B$3:$C$19,2,0)*VLOOKUP($B11,ПОказатели!$B$3:$E$19,4,0)</f>
        <v>#N/A</v>
      </c>
      <c r="P11" s="64" t="e">
        <f>P8*VLOOKUP($B11,ПОказатели!$B$3:$C$19,2,0)*VLOOKUP($B11,ПОказатели!$B$3:$E$19,4,0)</f>
        <v>#N/A</v>
      </c>
      <c r="Q11" s="64" t="e">
        <f>Q8*VLOOKUP($B11,ПОказатели!$B$3:$C$19,2,0)*VLOOKUP($B11,ПОказатели!$B$3:$E$19,4,0)</f>
        <v>#N/A</v>
      </c>
      <c r="R11" s="64" t="e">
        <f>R8*VLOOKUP($B11,ПОказатели!$B$3:$C$19,2,0)*VLOOKUP($B11,ПОказатели!$B$3:$E$19,4,0)</f>
        <v>#N/A</v>
      </c>
      <c r="S11" s="64" t="e">
        <f>S8*VLOOKUP($B11,ПОказатели!$B$3:$C$19,2,0)*VLOOKUP($B11,ПОказатели!$B$3:$E$19,4,0)</f>
        <v>#N/A</v>
      </c>
      <c r="T11" s="64" t="e">
        <f>T8*VLOOKUP($B11,ПОказатели!$B$3:$C$19,2,0)*VLOOKUP($B11,ПОказатели!$B$3:$E$19,4,0)</f>
        <v>#N/A</v>
      </c>
      <c r="U11" s="64" t="e">
        <f>U8*VLOOKUP($B11,ПОказатели!$B$3:$C$19,2,0)*VLOOKUP($B11,ПОказатели!$B$3:$E$19,4,0)</f>
        <v>#N/A</v>
      </c>
      <c r="V11" s="64" t="e">
        <f>V8*VLOOKUP($B11,ПОказатели!$B$3:$C$19,2,0)*VLOOKUP($B11,ПОказатели!$B$3:$E$19,4,0)</f>
        <v>#N/A</v>
      </c>
      <c r="W11" s="64" t="e">
        <f>W8*VLOOKUP($B11,ПОказатели!$B$3:$C$19,2,0)*VLOOKUP($B11,ПОказатели!$B$3:$E$19,4,0)</f>
        <v>#N/A</v>
      </c>
      <c r="X11" s="64" t="e">
        <f>X8*VLOOKUP($B11,ПОказатели!$B$3:$C$19,2,0)*VLOOKUP($B11,ПОказатели!$B$3:$E$19,4,0)</f>
        <v>#N/A</v>
      </c>
    </row>
    <row r="12" spans="1:24" x14ac:dyDescent="0.25">
      <c r="A12" s="57" t="s">
        <v>112</v>
      </c>
      <c r="B12" s="17" t="s">
        <v>90</v>
      </c>
      <c r="C12" s="64" t="e">
        <f>VLOOKUP($B12,ПОказатели!$B$3:$D$36,2,0)</f>
        <v>#N/A</v>
      </c>
      <c r="D12" s="64" t="e">
        <f>VLOOKUP($B12,ПОказатели!$B$3:$D$36,2,0)</f>
        <v>#N/A</v>
      </c>
      <c r="E12" s="64" t="e">
        <f>VLOOKUP($B12,ПОказатели!$B$3:$D$36,2,0)</f>
        <v>#N/A</v>
      </c>
      <c r="F12" s="64" t="e">
        <f>VLOOKUP($B12,ПОказатели!$B$3:$D$36,2,0)</f>
        <v>#N/A</v>
      </c>
      <c r="G12" s="64" t="e">
        <f>VLOOKUP($B12,ПОказатели!$B$3:$D$36,2,0)</f>
        <v>#N/A</v>
      </c>
      <c r="H12" s="64" t="e">
        <f>VLOOKUP($B12,ПОказатели!$B$3:$D$36,2,0)</f>
        <v>#N/A</v>
      </c>
      <c r="I12" s="64" t="e">
        <f>VLOOKUP($B12,ПОказатели!$B$3:$D$36,2,0)</f>
        <v>#N/A</v>
      </c>
      <c r="J12" s="64" t="e">
        <f>VLOOKUP($B12,ПОказатели!$B$3:$D$36,2,0)</f>
        <v>#N/A</v>
      </c>
      <c r="K12" s="64" t="e">
        <f>VLOOKUP($B12,ПОказатели!$B$3:$D$36,2,0)</f>
        <v>#N/A</v>
      </c>
      <c r="L12" s="64" t="e">
        <f>VLOOKUP($B12,ПОказатели!$B$3:$D$36,2,0)</f>
        <v>#N/A</v>
      </c>
      <c r="M12" s="64" t="e">
        <f>VLOOKUP($B12,ПОказатели!$B$3:$D$36,2,0)</f>
        <v>#N/A</v>
      </c>
      <c r="N12" s="64" t="e">
        <f>VLOOKUP($B12,ПОказатели!$B$3:$D$36,2,0)</f>
        <v>#N/A</v>
      </c>
      <c r="O12" s="64" t="e">
        <f>VLOOKUP($B12,ПОказатели!$B$3:$D$36,2,0)</f>
        <v>#N/A</v>
      </c>
      <c r="P12" s="64" t="e">
        <f>VLOOKUP($B12,ПОказатели!$B$3:$D$36,2,0)</f>
        <v>#N/A</v>
      </c>
      <c r="Q12" s="64" t="e">
        <f>VLOOKUP($B12,ПОказатели!$B$3:$D$36,2,0)</f>
        <v>#N/A</v>
      </c>
      <c r="R12" s="64" t="e">
        <f>VLOOKUP($B12,ПОказатели!$B$3:$D$36,2,0)</f>
        <v>#N/A</v>
      </c>
      <c r="S12" s="64" t="e">
        <f>VLOOKUP($B12,ПОказатели!$B$3:$D$36,2,0)</f>
        <v>#N/A</v>
      </c>
      <c r="T12" s="64" t="e">
        <f>VLOOKUP($B12,ПОказатели!$B$3:$D$36,2,0)</f>
        <v>#N/A</v>
      </c>
      <c r="U12" s="64" t="e">
        <f>VLOOKUP($B12,ПОказатели!$B$3:$D$36,2,0)</f>
        <v>#N/A</v>
      </c>
      <c r="V12" s="64" t="e">
        <f>VLOOKUP($B12,ПОказатели!$B$3:$D$36,2,0)</f>
        <v>#N/A</v>
      </c>
      <c r="W12" s="64" t="e">
        <f>VLOOKUP($B12,ПОказатели!$B$3:$D$36,2,0)</f>
        <v>#N/A</v>
      </c>
      <c r="X12" s="64" t="e">
        <f>VLOOKUP($B12,ПОказатели!$B$3:$D$36,2,0)</f>
        <v>#N/A</v>
      </c>
    </row>
    <row r="13" spans="1:24" x14ac:dyDescent="0.25">
      <c r="A13" s="57" t="s">
        <v>112</v>
      </c>
      <c r="B13" s="17" t="s">
        <v>93</v>
      </c>
      <c r="C13" s="64" t="e">
        <f>VLOOKUP($B13,ПОказатели!$B$3:$D$36,2,0)</f>
        <v>#N/A</v>
      </c>
      <c r="D13" s="64" t="e">
        <f>VLOOKUP($B13,ПОказатели!$B$3:$D$36,2,0)</f>
        <v>#N/A</v>
      </c>
      <c r="E13" s="64" t="e">
        <f>VLOOKUP($B13,ПОказатели!$B$3:$D$36,2,0)</f>
        <v>#N/A</v>
      </c>
      <c r="F13" s="64" t="e">
        <f>VLOOKUP($B13,ПОказатели!$B$3:$D$36,2,0)</f>
        <v>#N/A</v>
      </c>
      <c r="G13" s="64" t="e">
        <f>VLOOKUP($B13,ПОказатели!$B$3:$D$36,2,0)</f>
        <v>#N/A</v>
      </c>
      <c r="H13" s="64" t="e">
        <f>VLOOKUP($B13,ПОказатели!$B$3:$D$36,2,0)</f>
        <v>#N/A</v>
      </c>
      <c r="I13" s="64" t="e">
        <f>VLOOKUP($B13,ПОказатели!$B$3:$D$36,2,0)</f>
        <v>#N/A</v>
      </c>
      <c r="J13" s="64" t="e">
        <f>VLOOKUP($B13,ПОказатели!$B$3:$D$36,2,0)</f>
        <v>#N/A</v>
      </c>
      <c r="K13" s="64" t="e">
        <f>VLOOKUP($B13,ПОказатели!$B$3:$D$36,2,0)</f>
        <v>#N/A</v>
      </c>
      <c r="L13" s="64" t="e">
        <f>VLOOKUP($B13,ПОказатели!$B$3:$D$36,2,0)</f>
        <v>#N/A</v>
      </c>
      <c r="M13" s="64" t="e">
        <f>VLOOKUP($B13,ПОказатели!$B$3:$D$36,2,0)</f>
        <v>#N/A</v>
      </c>
      <c r="N13" s="64" t="e">
        <f>VLOOKUP($B13,ПОказатели!$B$3:$D$36,2,0)</f>
        <v>#N/A</v>
      </c>
      <c r="O13" s="64" t="e">
        <f>VLOOKUP($B13,ПОказатели!$B$3:$D$36,2,0)</f>
        <v>#N/A</v>
      </c>
      <c r="P13" s="64" t="e">
        <f>VLOOKUP($B13,ПОказатели!$B$3:$D$36,2,0)</f>
        <v>#N/A</v>
      </c>
      <c r="Q13" s="64" t="e">
        <f>VLOOKUP($B13,ПОказатели!$B$3:$D$36,2,0)</f>
        <v>#N/A</v>
      </c>
      <c r="R13" s="64" t="e">
        <f>VLOOKUP($B13,ПОказатели!$B$3:$D$36,2,0)</f>
        <v>#N/A</v>
      </c>
      <c r="S13" s="64" t="e">
        <f>VLOOKUP($B13,ПОказатели!$B$3:$D$36,2,0)</f>
        <v>#N/A</v>
      </c>
      <c r="T13" s="64" t="e">
        <f>VLOOKUP($B13,ПОказатели!$B$3:$D$36,2,0)</f>
        <v>#N/A</v>
      </c>
      <c r="U13" s="64" t="e">
        <f>VLOOKUP($B13,ПОказатели!$B$3:$D$36,2,0)</f>
        <v>#N/A</v>
      </c>
      <c r="V13" s="64" t="e">
        <f>VLOOKUP($B13,ПОказатели!$B$3:$D$36,2,0)</f>
        <v>#N/A</v>
      </c>
      <c r="W13" s="64" t="e">
        <f>VLOOKUP($B13,ПОказатели!$B$3:$D$36,2,0)</f>
        <v>#N/A</v>
      </c>
      <c r="X13" s="64" t="e">
        <f>VLOOKUP($B13,ПОказатели!$B$3:$D$36,2,0)</f>
        <v>#N/A</v>
      </c>
    </row>
    <row r="14" spans="1:24" x14ac:dyDescent="0.25">
      <c r="A14" s="57" t="s">
        <v>112</v>
      </c>
      <c r="B14" s="17" t="s">
        <v>91</v>
      </c>
      <c r="C14" s="64" t="e">
        <f>VLOOKUP($B14,ПОказатели!$B$3:$D$36,2,0)*C$5</f>
        <v>#N/A</v>
      </c>
      <c r="D14" s="64" t="e">
        <f>VLOOKUP($B14,ПОказатели!$B$3:$D$36,2,0)*D$5</f>
        <v>#N/A</v>
      </c>
      <c r="E14" s="64" t="e">
        <f>VLOOKUP($B14,ПОказатели!$B$3:$D$36,2,0)*E$5</f>
        <v>#N/A</v>
      </c>
      <c r="F14" s="64" t="e">
        <f>VLOOKUP($B14,ПОказатели!$B$3:$D$36,2,0)*F$5</f>
        <v>#N/A</v>
      </c>
      <c r="G14" s="64" t="e">
        <f>VLOOKUP($B14,ПОказатели!$B$3:$D$36,2,0)*G$5</f>
        <v>#N/A</v>
      </c>
      <c r="H14" s="64" t="e">
        <f>VLOOKUP($B14,ПОказатели!$B$3:$D$36,2,0)*H$5</f>
        <v>#N/A</v>
      </c>
      <c r="I14" s="64" t="e">
        <f>VLOOKUP($B14,ПОказатели!$B$3:$D$36,2,0)*I$5</f>
        <v>#N/A</v>
      </c>
      <c r="J14" s="64" t="e">
        <f>VLOOKUP($B14,ПОказатели!$B$3:$D$36,2,0)*J$5</f>
        <v>#N/A</v>
      </c>
      <c r="K14" s="64" t="e">
        <f>VLOOKUP($B14,ПОказатели!$B$3:$D$36,2,0)*K$5</f>
        <v>#N/A</v>
      </c>
      <c r="L14" s="64" t="e">
        <f>VLOOKUP($B14,ПОказатели!$B$3:$D$36,2,0)*L$5</f>
        <v>#N/A</v>
      </c>
      <c r="M14" s="64" t="e">
        <f>VLOOKUP($B14,ПОказатели!$B$3:$D$36,2,0)*M$5</f>
        <v>#N/A</v>
      </c>
      <c r="N14" s="64" t="e">
        <f>VLOOKUP($B14,ПОказатели!$B$3:$D$36,2,0)*N$5</f>
        <v>#N/A</v>
      </c>
      <c r="O14" s="64" t="e">
        <f>VLOOKUP($B14,ПОказатели!$B$3:$D$36,2,0)*O$5</f>
        <v>#N/A</v>
      </c>
      <c r="P14" s="64" t="e">
        <f>VLOOKUP($B14,ПОказатели!$B$3:$D$36,2,0)*P$5</f>
        <v>#N/A</v>
      </c>
      <c r="Q14" s="64" t="e">
        <f>VLOOKUP($B14,ПОказатели!$B$3:$D$36,2,0)*Q$5</f>
        <v>#N/A</v>
      </c>
      <c r="R14" s="64" t="e">
        <f>VLOOKUP($B14,ПОказатели!$B$3:$D$36,2,0)*R$5</f>
        <v>#N/A</v>
      </c>
      <c r="S14" s="64" t="e">
        <f>VLOOKUP($B14,ПОказатели!$B$3:$D$36,2,0)*S$5</f>
        <v>#N/A</v>
      </c>
      <c r="T14" s="64" t="e">
        <f>VLOOKUP($B14,ПОказатели!$B$3:$D$36,2,0)*T$5</f>
        <v>#N/A</v>
      </c>
      <c r="U14" s="64" t="e">
        <f>VLOOKUP($B14,ПОказатели!$B$3:$D$36,2,0)*U$5</f>
        <v>#N/A</v>
      </c>
      <c r="V14" s="64" t="e">
        <f>VLOOKUP($B14,ПОказатели!$B$3:$D$36,2,0)*V$5</f>
        <v>#N/A</v>
      </c>
      <c r="W14" s="64" t="e">
        <f>VLOOKUP($B14,ПОказатели!$B$3:$D$36,2,0)*W$5</f>
        <v>#N/A</v>
      </c>
      <c r="X14" s="64" t="e">
        <f>VLOOKUP($B14,ПОказатели!$B$3:$D$36,2,0)*X$5</f>
        <v>#N/A</v>
      </c>
    </row>
    <row r="15" spans="1:24" x14ac:dyDescent="0.25">
      <c r="B15" s="17" t="s">
        <v>92</v>
      </c>
      <c r="C15" s="62" t="s">
        <v>98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x14ac:dyDescent="0.25">
      <c r="B16" s="17" t="s">
        <v>94</v>
      </c>
      <c r="C16" s="62" t="s">
        <v>98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x14ac:dyDescent="0.25">
      <c r="B17" s="53" t="s">
        <v>97</v>
      </c>
      <c r="C17" s="65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 spans="1:24" x14ac:dyDescent="0.25">
      <c r="B18" s="51" t="s">
        <v>104</v>
      </c>
      <c r="C18" s="64">
        <f>C19+C20</f>
        <v>3</v>
      </c>
      <c r="D18" s="64">
        <f t="shared" ref="D18:X18" si="2">D19+D20</f>
        <v>5</v>
      </c>
      <c r="E18" s="64">
        <f t="shared" si="2"/>
        <v>7</v>
      </c>
      <c r="F18" s="64">
        <f t="shared" si="2"/>
        <v>7</v>
      </c>
      <c r="G18" s="64">
        <f t="shared" si="2"/>
        <v>7</v>
      </c>
      <c r="H18" s="64">
        <f t="shared" si="2"/>
        <v>7</v>
      </c>
      <c r="I18" s="64">
        <f t="shared" si="2"/>
        <v>7</v>
      </c>
      <c r="J18" s="64">
        <f t="shared" si="2"/>
        <v>7</v>
      </c>
      <c r="K18" s="64">
        <f t="shared" si="2"/>
        <v>7</v>
      </c>
      <c r="L18" s="64">
        <f t="shared" si="2"/>
        <v>7</v>
      </c>
      <c r="M18" s="64">
        <f t="shared" si="2"/>
        <v>7</v>
      </c>
      <c r="N18" s="64">
        <f t="shared" si="2"/>
        <v>7</v>
      </c>
      <c r="O18" s="64">
        <f t="shared" si="2"/>
        <v>7</v>
      </c>
      <c r="P18" s="64">
        <f t="shared" si="2"/>
        <v>7</v>
      </c>
      <c r="Q18" s="64">
        <f t="shared" si="2"/>
        <v>7</v>
      </c>
      <c r="R18" s="64">
        <f t="shared" si="2"/>
        <v>7</v>
      </c>
      <c r="S18" s="64">
        <f t="shared" si="2"/>
        <v>7</v>
      </c>
      <c r="T18" s="64">
        <f t="shared" si="2"/>
        <v>7</v>
      </c>
      <c r="U18" s="64">
        <f t="shared" si="2"/>
        <v>7</v>
      </c>
      <c r="V18" s="64">
        <f t="shared" si="2"/>
        <v>7</v>
      </c>
      <c r="W18" s="64">
        <f t="shared" si="2"/>
        <v>7</v>
      </c>
      <c r="X18" s="64">
        <f t="shared" si="2"/>
        <v>7</v>
      </c>
    </row>
    <row r="19" spans="1:24" x14ac:dyDescent="0.25">
      <c r="A19" s="57" t="s">
        <v>105</v>
      </c>
      <c r="B19" s="50" t="s">
        <v>95</v>
      </c>
      <c r="C19" s="64">
        <f>IF(VLOOKUP($B19,ПОказатели!$B$3:$D$36,3,0)="all",1,VLOOKUP($B19,ПОказатели!$B$3:$D$36,3,0))</f>
        <v>1</v>
      </c>
      <c r="D19" s="64">
        <f>IF(VLOOKUP($B19,ПОказатели!$B$3:$D$36,3,0)="all",1,VLOOKUP($B19,ПОказатели!$B$3:$D$36,3,0))</f>
        <v>1</v>
      </c>
      <c r="E19" s="64">
        <f>IF(VLOOKUP($B19,ПОказатели!$B$3:$D$36,3,0)="all",1,VLOOKUP($B19,ПОказатели!$B$3:$D$36,3,0))</f>
        <v>1</v>
      </c>
      <c r="F19" s="64">
        <f>IF(VLOOKUP($B19,ПОказатели!$B$3:$D$36,3,0)="all",1,VLOOKUP($B19,ПОказатели!$B$3:$D$36,3,0))</f>
        <v>1</v>
      </c>
      <c r="G19" s="64">
        <f>IF(VLOOKUP($B19,ПОказатели!$B$3:$D$36,3,0)="all",1,VLOOKUP($B19,ПОказатели!$B$3:$D$36,3,0))</f>
        <v>1</v>
      </c>
      <c r="H19" s="64">
        <f>IF(VLOOKUP($B19,ПОказатели!$B$3:$D$36,3,0)="all",1,VLOOKUP($B19,ПОказатели!$B$3:$D$36,3,0))</f>
        <v>1</v>
      </c>
      <c r="I19" s="64">
        <f>IF(VLOOKUP($B19,ПОказатели!$B$3:$D$36,3,0)="all",1,VLOOKUP($B19,ПОказатели!$B$3:$D$36,3,0))</f>
        <v>1</v>
      </c>
      <c r="J19" s="64">
        <f>IF(VLOOKUP($B19,ПОказатели!$B$3:$D$36,3,0)="all",1,VLOOKUP($B19,ПОказатели!$B$3:$D$36,3,0))</f>
        <v>1</v>
      </c>
      <c r="K19" s="64">
        <f>IF(VLOOKUP($B19,ПОказатели!$B$3:$D$36,3,0)="all",1,VLOOKUP($B19,ПОказатели!$B$3:$D$36,3,0))</f>
        <v>1</v>
      </c>
      <c r="L19" s="64">
        <f>IF(VLOOKUP($B19,ПОказатели!$B$3:$D$36,3,0)="all",1,VLOOKUP($B19,ПОказатели!$B$3:$D$36,3,0))</f>
        <v>1</v>
      </c>
      <c r="M19" s="64">
        <f>IF(VLOOKUP($B19,ПОказатели!$B$3:$D$36,3,0)="all",1,VLOOKUP($B19,ПОказатели!$B$3:$D$36,3,0))</f>
        <v>1</v>
      </c>
      <c r="N19" s="64">
        <f>IF(VLOOKUP($B19,ПОказатели!$B$3:$D$36,3,0)="all",1,VLOOKUP($B19,ПОказатели!$B$3:$D$36,3,0))</f>
        <v>1</v>
      </c>
      <c r="O19" s="64">
        <f>IF(VLOOKUP($B19,ПОказатели!$B$3:$D$36,3,0)="all",1,VLOOKUP($B19,ПОказатели!$B$3:$D$36,3,0))</f>
        <v>1</v>
      </c>
      <c r="P19" s="64">
        <f>IF(VLOOKUP($B19,ПОказатели!$B$3:$D$36,3,0)="all",1,VLOOKUP($B19,ПОказатели!$B$3:$D$36,3,0))</f>
        <v>1</v>
      </c>
      <c r="Q19" s="64">
        <f>IF(VLOOKUP($B19,ПОказатели!$B$3:$D$36,3,0)="all",1,VLOOKUP($B19,ПОказатели!$B$3:$D$36,3,0))</f>
        <v>1</v>
      </c>
      <c r="R19" s="64">
        <f>IF(VLOOKUP($B19,ПОказатели!$B$3:$D$36,3,0)="all",1,VLOOKUP($B19,ПОказатели!$B$3:$D$36,3,0))</f>
        <v>1</v>
      </c>
      <c r="S19" s="64">
        <f>IF(VLOOKUP($B19,ПОказатели!$B$3:$D$36,3,0)="all",1,VLOOKUP($B19,ПОказатели!$B$3:$D$36,3,0))</f>
        <v>1</v>
      </c>
      <c r="T19" s="64">
        <f>IF(VLOOKUP($B19,ПОказатели!$B$3:$D$36,3,0)="all",1,VLOOKUP($B19,ПОказатели!$B$3:$D$36,3,0))</f>
        <v>1</v>
      </c>
      <c r="U19" s="64">
        <f>IF(VLOOKUP($B19,ПОказатели!$B$3:$D$36,3,0)="all",1,VLOOKUP($B19,ПОказатели!$B$3:$D$36,3,0))</f>
        <v>1</v>
      </c>
      <c r="V19" s="64">
        <f>IF(VLOOKUP($B19,ПОказатели!$B$3:$D$36,3,0)="all",1,VLOOKUP($B19,ПОказатели!$B$3:$D$36,3,0))</f>
        <v>1</v>
      </c>
      <c r="W19" s="64">
        <f>IF(VLOOKUP($B19,ПОказатели!$B$3:$D$36,3,0)="all",1,VLOOKUP($B19,ПОказатели!$B$3:$D$36,3,0))</f>
        <v>1</v>
      </c>
      <c r="X19" s="64">
        <f>IF(VLOOKUP($B19,ПОказатели!$B$3:$D$36,3,0)="all",1,VLOOKUP($B19,ПОказатели!$B$3:$D$36,3,0))</f>
        <v>1</v>
      </c>
    </row>
    <row r="20" spans="1:24" x14ac:dyDescent="0.25">
      <c r="A20" s="57" t="s">
        <v>105</v>
      </c>
      <c r="B20" s="50" t="s">
        <v>99</v>
      </c>
      <c r="C20" s="64">
        <f>VLOOKUP($B20,ПОказатели!$B$3:$D$36,3,0)*C5</f>
        <v>2</v>
      </c>
      <c r="D20" s="64">
        <f>VLOOKUP($B20,ПОказатели!$B$3:$D$36,3,0)*D5</f>
        <v>4</v>
      </c>
      <c r="E20" s="64">
        <f>VLOOKUP($B20,ПОказатели!$B$3:$D$36,3,0)*E5</f>
        <v>6</v>
      </c>
      <c r="F20" s="64">
        <f>VLOOKUP($B20,ПОказатели!$B$3:$D$36,3,0)*F5</f>
        <v>6</v>
      </c>
      <c r="G20" s="64">
        <f>VLOOKUP($B20,ПОказатели!$B$3:$D$36,3,0)*G5</f>
        <v>6</v>
      </c>
      <c r="H20" s="64">
        <f>VLOOKUP($B20,ПОказатели!$B$3:$D$36,3,0)*H5</f>
        <v>6</v>
      </c>
      <c r="I20" s="64">
        <f>VLOOKUP($B20,ПОказатели!$B$3:$D$36,3,0)*I5</f>
        <v>6</v>
      </c>
      <c r="J20" s="64">
        <f>VLOOKUP($B20,ПОказатели!$B$3:$D$36,3,0)*J5</f>
        <v>6</v>
      </c>
      <c r="K20" s="64">
        <f>VLOOKUP($B20,ПОказатели!$B$3:$D$36,3,0)*K5</f>
        <v>6</v>
      </c>
      <c r="L20" s="64">
        <f>VLOOKUP($B20,ПОказатели!$B$3:$D$36,3,0)*L5</f>
        <v>6</v>
      </c>
      <c r="M20" s="64">
        <f>VLOOKUP($B20,ПОказатели!$B$3:$D$36,3,0)*M5</f>
        <v>6</v>
      </c>
      <c r="N20" s="64">
        <f>VLOOKUP($B20,ПОказатели!$B$3:$D$36,3,0)*N5</f>
        <v>6</v>
      </c>
      <c r="O20" s="64">
        <f>VLOOKUP($B20,ПОказатели!$B$3:$D$36,3,0)*O5</f>
        <v>6</v>
      </c>
      <c r="P20" s="64">
        <f>VLOOKUP($B20,ПОказатели!$B$3:$D$36,3,0)*P5</f>
        <v>6</v>
      </c>
      <c r="Q20" s="64">
        <f>VLOOKUP($B20,ПОказатели!$B$3:$D$36,3,0)*Q5</f>
        <v>6</v>
      </c>
      <c r="R20" s="64">
        <f>VLOOKUP($B20,ПОказатели!$B$3:$D$36,3,0)*R5</f>
        <v>6</v>
      </c>
      <c r="S20" s="64">
        <f>VLOOKUP($B20,ПОказатели!$B$3:$D$36,3,0)*S5</f>
        <v>6</v>
      </c>
      <c r="T20" s="64">
        <f>VLOOKUP($B20,ПОказатели!$B$3:$D$36,3,0)*T5</f>
        <v>6</v>
      </c>
      <c r="U20" s="64">
        <f>VLOOKUP($B20,ПОказатели!$B$3:$D$36,3,0)*U5</f>
        <v>6</v>
      </c>
      <c r="V20" s="64">
        <f>VLOOKUP($B20,ПОказатели!$B$3:$D$36,3,0)*V5</f>
        <v>6</v>
      </c>
      <c r="W20" s="64">
        <f>VLOOKUP($B20,ПОказатели!$B$3:$D$36,3,0)*W5</f>
        <v>6</v>
      </c>
      <c r="X20" s="64">
        <f>VLOOKUP($B20,ПОказатели!$B$3:$D$36,3,0)*X5</f>
        <v>6</v>
      </c>
    </row>
    <row r="21" spans="1:24" x14ac:dyDescent="0.25">
      <c r="A21" s="57" t="s">
        <v>112</v>
      </c>
      <c r="B21" s="51" t="s">
        <v>103</v>
      </c>
      <c r="C21" s="64">
        <f>C22+C23+C24</f>
        <v>97250</v>
      </c>
      <c r="D21" s="64">
        <f t="shared" ref="D21:X21" si="3">D22+D23+D24</f>
        <v>144500</v>
      </c>
      <c r="E21" s="64">
        <f t="shared" si="3"/>
        <v>191750</v>
      </c>
      <c r="F21" s="64">
        <f t="shared" si="3"/>
        <v>191750</v>
      </c>
      <c r="G21" s="64">
        <f t="shared" si="3"/>
        <v>191750</v>
      </c>
      <c r="H21" s="64">
        <f t="shared" si="3"/>
        <v>191750</v>
      </c>
      <c r="I21" s="64">
        <f t="shared" si="3"/>
        <v>191750</v>
      </c>
      <c r="J21" s="64">
        <f t="shared" si="3"/>
        <v>191750</v>
      </c>
      <c r="K21" s="64">
        <f t="shared" si="3"/>
        <v>191750</v>
      </c>
      <c r="L21" s="64">
        <f t="shared" si="3"/>
        <v>191750</v>
      </c>
      <c r="M21" s="64">
        <f t="shared" si="3"/>
        <v>191750</v>
      </c>
      <c r="N21" s="64">
        <f t="shared" si="3"/>
        <v>191750</v>
      </c>
      <c r="O21" s="64">
        <f t="shared" si="3"/>
        <v>191750</v>
      </c>
      <c r="P21" s="64">
        <f t="shared" si="3"/>
        <v>191750</v>
      </c>
      <c r="Q21" s="64">
        <f t="shared" si="3"/>
        <v>191750</v>
      </c>
      <c r="R21" s="64">
        <f t="shared" si="3"/>
        <v>191750</v>
      </c>
      <c r="S21" s="64">
        <f t="shared" si="3"/>
        <v>191750</v>
      </c>
      <c r="T21" s="64">
        <f t="shared" si="3"/>
        <v>191750</v>
      </c>
      <c r="U21" s="64">
        <f t="shared" si="3"/>
        <v>191750</v>
      </c>
      <c r="V21" s="64">
        <f t="shared" si="3"/>
        <v>191750</v>
      </c>
      <c r="W21" s="64">
        <f t="shared" si="3"/>
        <v>191750</v>
      </c>
      <c r="X21" s="64">
        <f t="shared" si="3"/>
        <v>191750</v>
      </c>
    </row>
    <row r="22" spans="1:24" x14ac:dyDescent="0.25">
      <c r="A22" s="57" t="s">
        <v>112</v>
      </c>
      <c r="B22" s="49" t="s">
        <v>95</v>
      </c>
      <c r="C22" s="64">
        <f>VLOOKUP($B22,ПОказатели!$B$3:$D$36,2,0)*C$19</f>
        <v>50000</v>
      </c>
      <c r="D22" s="64">
        <f>VLOOKUP($B22,ПОказатели!$B$3:$D$36,2,0)*D$19</f>
        <v>50000</v>
      </c>
      <c r="E22" s="64">
        <f>VLOOKUP($B22,ПОказатели!$B$3:$D$36,2,0)*E$19</f>
        <v>50000</v>
      </c>
      <c r="F22" s="64">
        <f>VLOOKUP($B22,ПОказатели!$B$3:$D$36,2,0)*F$19</f>
        <v>50000</v>
      </c>
      <c r="G22" s="64">
        <f>VLOOKUP($B22,ПОказатели!$B$3:$D$36,2,0)*G$19</f>
        <v>50000</v>
      </c>
      <c r="H22" s="64">
        <f>VLOOKUP($B22,ПОказатели!$B$3:$D$36,2,0)*H$19</f>
        <v>50000</v>
      </c>
      <c r="I22" s="64">
        <f>VLOOKUP($B22,ПОказатели!$B$3:$D$36,2,0)*I$19</f>
        <v>50000</v>
      </c>
      <c r="J22" s="64">
        <f>VLOOKUP($B22,ПОказатели!$B$3:$D$36,2,0)*J$19</f>
        <v>50000</v>
      </c>
      <c r="K22" s="64">
        <f>VLOOKUP($B22,ПОказатели!$B$3:$D$36,2,0)*K$19</f>
        <v>50000</v>
      </c>
      <c r="L22" s="64">
        <f>VLOOKUP($B22,ПОказатели!$B$3:$D$36,2,0)*L$19</f>
        <v>50000</v>
      </c>
      <c r="M22" s="64">
        <f>VLOOKUP($B22,ПОказатели!$B$3:$D$36,2,0)*M$19</f>
        <v>50000</v>
      </c>
      <c r="N22" s="64">
        <f>VLOOKUP($B22,ПОказатели!$B$3:$D$36,2,0)*N$19</f>
        <v>50000</v>
      </c>
      <c r="O22" s="64">
        <f>VLOOKUP($B22,ПОказатели!$B$3:$D$36,2,0)*O$19</f>
        <v>50000</v>
      </c>
      <c r="P22" s="64">
        <f>VLOOKUP($B22,ПОказатели!$B$3:$D$36,2,0)*P$19</f>
        <v>50000</v>
      </c>
      <c r="Q22" s="64">
        <f>VLOOKUP($B22,ПОказатели!$B$3:$D$36,2,0)*Q$19</f>
        <v>50000</v>
      </c>
      <c r="R22" s="64">
        <f>VLOOKUP($B22,ПОказатели!$B$3:$D$36,2,0)*R$19</f>
        <v>50000</v>
      </c>
      <c r="S22" s="64">
        <f>VLOOKUP($B22,ПОказатели!$B$3:$D$36,2,0)*S$19</f>
        <v>50000</v>
      </c>
      <c r="T22" s="64">
        <f>VLOOKUP($B22,ПОказатели!$B$3:$D$36,2,0)*T$19</f>
        <v>50000</v>
      </c>
      <c r="U22" s="64">
        <f>VLOOKUP($B22,ПОказатели!$B$3:$D$36,2,0)*U$19</f>
        <v>50000</v>
      </c>
      <c r="V22" s="64">
        <f>VLOOKUP($B22,ПОказатели!$B$3:$D$36,2,0)*V$19</f>
        <v>50000</v>
      </c>
      <c r="W22" s="64">
        <f>VLOOKUP($B22,ПОказатели!$B$3:$D$36,2,0)*W$19</f>
        <v>50000</v>
      </c>
      <c r="X22" s="64">
        <f>VLOOKUP($B22,ПОказатели!$B$3:$D$36,2,0)*X$19</f>
        <v>50000</v>
      </c>
    </row>
    <row r="23" spans="1:24" x14ac:dyDescent="0.25">
      <c r="A23" s="57" t="s">
        <v>112</v>
      </c>
      <c r="B23" s="49" t="s">
        <v>99</v>
      </c>
      <c r="C23" s="64">
        <f>VLOOKUP($B23,ПОказатели!$B$3:$D$36,2,0)*C$20</f>
        <v>45000</v>
      </c>
      <c r="D23" s="64">
        <f>VLOOKUP($B23,ПОказатели!$B$3:$D$36,2,0)*D$20</f>
        <v>90000</v>
      </c>
      <c r="E23" s="64">
        <f>VLOOKUP($B23,ПОказатели!$B$3:$D$36,2,0)*E$20</f>
        <v>135000</v>
      </c>
      <c r="F23" s="64">
        <f>VLOOKUP($B23,ПОказатели!$B$3:$D$36,2,0)*F$20</f>
        <v>135000</v>
      </c>
      <c r="G23" s="64">
        <f>VLOOKUP($B23,ПОказатели!$B$3:$D$36,2,0)*G$20</f>
        <v>135000</v>
      </c>
      <c r="H23" s="64">
        <f>VLOOKUP($B23,ПОказатели!$B$3:$D$36,2,0)*H$20</f>
        <v>135000</v>
      </c>
      <c r="I23" s="64">
        <f>VLOOKUP($B23,ПОказатели!$B$3:$D$36,2,0)*I$20</f>
        <v>135000</v>
      </c>
      <c r="J23" s="64">
        <f>VLOOKUP($B23,ПОказатели!$B$3:$D$36,2,0)*J$20</f>
        <v>135000</v>
      </c>
      <c r="K23" s="64">
        <f>VLOOKUP($B23,ПОказатели!$B$3:$D$36,2,0)*K$20</f>
        <v>135000</v>
      </c>
      <c r="L23" s="64">
        <f>VLOOKUP($B23,ПОказатели!$B$3:$D$36,2,0)*L$20</f>
        <v>135000</v>
      </c>
      <c r="M23" s="64">
        <f>VLOOKUP($B23,ПОказатели!$B$3:$D$36,2,0)*M$20</f>
        <v>135000</v>
      </c>
      <c r="N23" s="64">
        <f>VLOOKUP($B23,ПОказатели!$B$3:$D$36,2,0)*N$20</f>
        <v>135000</v>
      </c>
      <c r="O23" s="64">
        <f>VLOOKUP($B23,ПОказатели!$B$3:$D$36,2,0)*O$20</f>
        <v>135000</v>
      </c>
      <c r="P23" s="64">
        <f>VLOOKUP($B23,ПОказатели!$B$3:$D$36,2,0)*P$20</f>
        <v>135000</v>
      </c>
      <c r="Q23" s="64">
        <f>VLOOKUP($B23,ПОказатели!$B$3:$D$36,2,0)*Q$20</f>
        <v>135000</v>
      </c>
      <c r="R23" s="64">
        <f>VLOOKUP($B23,ПОказатели!$B$3:$D$36,2,0)*R$20</f>
        <v>135000</v>
      </c>
      <c r="S23" s="64">
        <f>VLOOKUP($B23,ПОказатели!$B$3:$D$36,2,0)*S$20</f>
        <v>135000</v>
      </c>
      <c r="T23" s="64">
        <f>VLOOKUP($B23,ПОказатели!$B$3:$D$36,2,0)*T$20</f>
        <v>135000</v>
      </c>
      <c r="U23" s="64">
        <f>VLOOKUP($B23,ПОказатели!$B$3:$D$36,2,0)*U$20</f>
        <v>135000</v>
      </c>
      <c r="V23" s="64">
        <f>VLOOKUP($B23,ПОказатели!$B$3:$D$36,2,0)*V$20</f>
        <v>135000</v>
      </c>
      <c r="W23" s="64">
        <f>VLOOKUP($B23,ПОказатели!$B$3:$D$36,2,0)*W$20</f>
        <v>135000</v>
      </c>
      <c r="X23" s="64">
        <f>VLOOKUP($B23,ПОказатели!$B$3:$D$36,2,0)*X$20</f>
        <v>135000</v>
      </c>
    </row>
    <row r="24" spans="1:24" x14ac:dyDescent="0.25">
      <c r="A24" s="57" t="s">
        <v>112</v>
      </c>
      <c r="B24" s="49" t="s">
        <v>88</v>
      </c>
      <c r="C24" s="64">
        <f>VLOOKUP($B24,ПОказатели!$B$3:$D$36,2,0)*C$23</f>
        <v>2250</v>
      </c>
      <c r="D24" s="64">
        <f>VLOOKUP($B24,ПОказатели!$B$3:$D$36,2,0)*D$23</f>
        <v>4500</v>
      </c>
      <c r="E24" s="64">
        <f>VLOOKUP($B24,ПОказатели!$B$3:$D$36,2,0)*E$23</f>
        <v>6750</v>
      </c>
      <c r="F24" s="64">
        <f>VLOOKUP($B24,ПОказатели!$B$3:$D$36,2,0)*F$23</f>
        <v>6750</v>
      </c>
      <c r="G24" s="64">
        <f>VLOOKUP($B24,ПОказатели!$B$3:$D$36,2,0)*G$23</f>
        <v>6750</v>
      </c>
      <c r="H24" s="64">
        <f>VLOOKUP($B24,ПОказатели!$B$3:$D$36,2,0)*H$23</f>
        <v>6750</v>
      </c>
      <c r="I24" s="64">
        <f>VLOOKUP($B24,ПОказатели!$B$3:$D$36,2,0)*I$23</f>
        <v>6750</v>
      </c>
      <c r="J24" s="64">
        <f>VLOOKUP($B24,ПОказатели!$B$3:$D$36,2,0)*J$23</f>
        <v>6750</v>
      </c>
      <c r="K24" s="64">
        <f>VLOOKUP($B24,ПОказатели!$B$3:$D$36,2,0)*K$23</f>
        <v>6750</v>
      </c>
      <c r="L24" s="64">
        <f>VLOOKUP($B24,ПОказатели!$B$3:$D$36,2,0)*L$23</f>
        <v>6750</v>
      </c>
      <c r="M24" s="64">
        <f>VLOOKUP($B24,ПОказатели!$B$3:$D$36,2,0)*M$23</f>
        <v>6750</v>
      </c>
      <c r="N24" s="64">
        <f>VLOOKUP($B24,ПОказатели!$B$3:$D$36,2,0)*N$23</f>
        <v>6750</v>
      </c>
      <c r="O24" s="64">
        <f>VLOOKUP($B24,ПОказатели!$B$3:$D$36,2,0)*O$23</f>
        <v>6750</v>
      </c>
      <c r="P24" s="64">
        <f>VLOOKUP($B24,ПОказатели!$B$3:$D$36,2,0)*P$23</f>
        <v>6750</v>
      </c>
      <c r="Q24" s="64">
        <f>VLOOKUP($B24,ПОказатели!$B$3:$D$36,2,0)*Q$23</f>
        <v>6750</v>
      </c>
      <c r="R24" s="64">
        <f>VLOOKUP($B24,ПОказатели!$B$3:$D$36,2,0)*R$23</f>
        <v>6750</v>
      </c>
      <c r="S24" s="64">
        <f>VLOOKUP($B24,ПОказатели!$B$3:$D$36,2,0)*S$23</f>
        <v>6750</v>
      </c>
      <c r="T24" s="64">
        <f>VLOOKUP($B24,ПОказатели!$B$3:$D$36,2,0)*T$23</f>
        <v>6750</v>
      </c>
      <c r="U24" s="64">
        <f>VLOOKUP($B24,ПОказатели!$B$3:$D$36,2,0)*U$23</f>
        <v>6750</v>
      </c>
      <c r="V24" s="64">
        <f>VLOOKUP($B24,ПОказатели!$B$3:$D$36,2,0)*V$23</f>
        <v>6750</v>
      </c>
      <c r="W24" s="64">
        <f>VLOOKUP($B24,ПОказатели!$B$3:$D$36,2,0)*W$23</f>
        <v>6750</v>
      </c>
      <c r="X24" s="64">
        <f>VLOOKUP($B24,ПОказатели!$B$3:$D$36,2,0)*X$23</f>
        <v>6750</v>
      </c>
    </row>
    <row r="25" spans="1:24" x14ac:dyDescent="0.25">
      <c r="A25" s="57" t="s">
        <v>112</v>
      </c>
      <c r="B25" s="29" t="s">
        <v>102</v>
      </c>
      <c r="C25" s="59" t="e">
        <f>VLOOKUP($B25,ПОказатели!$B$3:$D$36,2,0)*C$8</f>
        <v>#N/A</v>
      </c>
      <c r="D25" s="60" t="e">
        <f>VLOOKUP($B25,ПОказатели!$B$3:$D$36,2,0)*D$8</f>
        <v>#N/A</v>
      </c>
      <c r="E25" s="60" t="e">
        <f>VLOOKUP($B25,ПОказатели!$B$3:$D$36,2,0)*E$8</f>
        <v>#N/A</v>
      </c>
      <c r="F25" s="60" t="e">
        <f>VLOOKUP($B25,ПОказатели!$B$3:$D$36,2,0)*F$8</f>
        <v>#N/A</v>
      </c>
      <c r="G25" s="60" t="e">
        <f>VLOOKUP($B25,ПОказатели!$B$3:$D$36,2,0)*G$8</f>
        <v>#N/A</v>
      </c>
      <c r="H25" s="60" t="e">
        <f>VLOOKUP($B25,ПОказатели!$B$3:$D$36,2,0)*H$8</f>
        <v>#N/A</v>
      </c>
      <c r="I25" s="60" t="e">
        <f>VLOOKUP($B25,ПОказатели!$B$3:$D$36,2,0)*I$8</f>
        <v>#N/A</v>
      </c>
      <c r="J25" s="60" t="e">
        <f>VLOOKUP($B25,ПОказатели!$B$3:$D$36,2,0)*J$8</f>
        <v>#N/A</v>
      </c>
      <c r="K25" s="60" t="e">
        <f>VLOOKUP($B25,ПОказатели!$B$3:$D$36,2,0)*K$8</f>
        <v>#N/A</v>
      </c>
      <c r="L25" s="60" t="e">
        <f>VLOOKUP($B25,ПОказатели!$B$3:$D$36,2,0)*L$8</f>
        <v>#N/A</v>
      </c>
      <c r="M25" s="60" t="e">
        <f>VLOOKUP($B25,ПОказатели!$B$3:$D$36,2,0)*M$8</f>
        <v>#N/A</v>
      </c>
      <c r="N25" s="60" t="e">
        <f>VLOOKUP($B25,ПОказатели!$B$3:$D$36,2,0)*N$8</f>
        <v>#N/A</v>
      </c>
      <c r="O25" s="60" t="e">
        <f>VLOOKUP($B25,ПОказатели!$B$3:$D$36,2,0)*O$8</f>
        <v>#N/A</v>
      </c>
      <c r="P25" s="60" t="e">
        <f>VLOOKUP($B25,ПОказатели!$B$3:$D$36,2,0)*P$8</f>
        <v>#N/A</v>
      </c>
      <c r="Q25" s="60" t="e">
        <f>VLOOKUP($B25,ПОказатели!$B$3:$D$36,2,0)*Q$8</f>
        <v>#N/A</v>
      </c>
      <c r="R25" s="60" t="e">
        <f>VLOOKUP($B25,ПОказатели!$B$3:$D$36,2,0)*R$8</f>
        <v>#N/A</v>
      </c>
      <c r="S25" s="60" t="e">
        <f>VLOOKUP($B25,ПОказатели!$B$3:$D$36,2,0)*S$8</f>
        <v>#N/A</v>
      </c>
      <c r="T25" s="60" t="e">
        <f>VLOOKUP($B25,ПОказатели!$B$3:$D$36,2,0)*T$8</f>
        <v>#N/A</v>
      </c>
      <c r="U25" s="60" t="e">
        <f>VLOOKUP($B25,ПОказатели!$B$3:$D$36,2,0)*U$8</f>
        <v>#N/A</v>
      </c>
      <c r="V25" s="60" t="e">
        <f>VLOOKUP($B25,ПОказатели!$B$3:$D$36,2,0)*V$8</f>
        <v>#N/A</v>
      </c>
      <c r="W25" s="60" t="e">
        <f>VLOOKUP($B25,ПОказатели!$B$3:$D$36,2,0)*W$8</f>
        <v>#N/A</v>
      </c>
      <c r="X25" s="60" t="e">
        <f>VLOOKUP($B25,ПОказатели!$B$3:$D$36,2,0)*X$8</f>
        <v>#N/A</v>
      </c>
    </row>
    <row r="29" spans="1:24" x14ac:dyDescent="0.25">
      <c r="C29" s="54"/>
    </row>
    <row r="30" spans="1:24" x14ac:dyDescent="0.25"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2">
    <mergeCell ref="B2:B3"/>
    <mergeCell ref="C2:N2"/>
  </mergeCells>
  <pageMargins left="0.25" right="0.25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3"/>
  <sheetViews>
    <sheetView workbookViewId="0">
      <selection activeCell="C4" sqref="C4"/>
    </sheetView>
  </sheetViews>
  <sheetFormatPr defaultRowHeight="14.25" x14ac:dyDescent="0.2"/>
  <sheetData>
    <row r="2" spans="3:3" x14ac:dyDescent="0.2">
      <c r="C2" s="69" t="s">
        <v>214</v>
      </c>
    </row>
    <row r="3" spans="3:3" x14ac:dyDescent="0.2">
      <c r="C3" s="69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Прочитать</vt:lpstr>
      <vt:lpstr>Основы модели</vt:lpstr>
      <vt:lpstr>Метод работы</vt:lpstr>
      <vt:lpstr>ПОказатели</vt:lpstr>
      <vt:lpstr>Капиталовложения</vt:lpstr>
      <vt:lpstr>Фин рез</vt:lpstr>
      <vt:lpstr>Финансовые результаты (2)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Батраков Константин Геннадьевич</dc:creator>
  <cp:lastModifiedBy>Konstantin</cp:lastModifiedBy>
  <dcterms:created xsi:type="dcterms:W3CDTF">2020-02-02T15:25:50Z</dcterms:created>
  <dcterms:modified xsi:type="dcterms:W3CDTF">2024-02-26T10:17:20Z</dcterms:modified>
</cp:coreProperties>
</file>