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3D printer\GLKLN-V1.0\"/>
    </mc:Choice>
  </mc:AlternateContent>
  <bookViews>
    <workbookView xWindow="0" yWindow="0" windowWidth="27870" windowHeight="14820" tabRatio="746"/>
  </bookViews>
  <sheets>
    <sheet name="BOM sum" sheetId="5" r:id="rId1"/>
    <sheet name="Plastic" sheetId="6" r:id="rId2"/>
    <sheet name="Profile" sheetId="8" r:id="rId3"/>
    <sheet name="Axes" sheetId="9" r:id="rId4"/>
    <sheet name="Bearing" sheetId="10" r:id="rId5"/>
    <sheet name="Coupling" sheetId="11" r:id="rId6"/>
    <sheet name="Motors" sheetId="12" r:id="rId7"/>
    <sheet name="Timing" sheetId="13" r:id="rId8"/>
    <sheet name="Fitings" sheetId="14" r:id="rId9"/>
    <sheet name="Springs" sheetId="15" r:id="rId10"/>
    <sheet name="Ventilators" sheetId="16" r:id="rId11"/>
    <sheet name="Extruder" sheetId="17" r:id="rId12"/>
    <sheet name="Screw" sheetId="18" r:id="rId13"/>
    <sheet name="Nuts" sheetId="19" r:id="rId14"/>
    <sheet name="Washers" sheetId="20" r:id="rId15"/>
    <sheet name="Wheels" sheetId="21" r:id="rId16"/>
    <sheet name="Electrical" sheetId="22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2" l="1"/>
  <c r="A9" i="22"/>
  <c r="D9" i="22"/>
  <c r="B9" i="22"/>
  <c r="D123" i="5"/>
  <c r="C2" i="17"/>
  <c r="H29" i="6" l="1"/>
  <c r="G27" i="6"/>
  <c r="E27" i="6"/>
  <c r="A26" i="6" l="1"/>
  <c r="D26" i="6"/>
  <c r="B26" i="6"/>
  <c r="A24" i="6"/>
  <c r="A25" i="6"/>
  <c r="D24" i="6"/>
  <c r="D25" i="6"/>
  <c r="B24" i="6"/>
  <c r="B25" i="6"/>
  <c r="F25" i="6" l="1"/>
  <c r="H25" i="6"/>
  <c r="F24" i="6"/>
  <c r="H24" i="6"/>
  <c r="F26" i="6"/>
  <c r="H26" i="6"/>
  <c r="D28" i="5"/>
  <c r="B2" i="22"/>
  <c r="C2" i="22"/>
  <c r="D2" i="22"/>
  <c r="B3" i="22"/>
  <c r="C3" i="22"/>
  <c r="D3" i="22"/>
  <c r="B4" i="22"/>
  <c r="C4" i="22"/>
  <c r="D4" i="22"/>
  <c r="B5" i="22"/>
  <c r="C5" i="22"/>
  <c r="D5" i="22"/>
  <c r="B6" i="22"/>
  <c r="C6" i="22"/>
  <c r="D6" i="22"/>
  <c r="B7" i="22"/>
  <c r="C7" i="22"/>
  <c r="D7" i="22"/>
  <c r="B8" i="22"/>
  <c r="C8" i="22"/>
  <c r="D8" i="22"/>
  <c r="A3" i="22"/>
  <c r="A4" i="22"/>
  <c r="A5" i="22"/>
  <c r="A6" i="22"/>
  <c r="A7" i="22"/>
  <c r="A8" i="22"/>
  <c r="A2" i="22"/>
  <c r="A3" i="21"/>
  <c r="B3" i="21"/>
  <c r="C3" i="21"/>
  <c r="D3" i="21"/>
  <c r="B2" i="21"/>
  <c r="C2" i="21"/>
  <c r="D2" i="21"/>
  <c r="A2" i="21"/>
  <c r="B2" i="20"/>
  <c r="C2" i="20"/>
  <c r="D2" i="20"/>
  <c r="A2" i="20"/>
  <c r="A3" i="19"/>
  <c r="B3" i="19"/>
  <c r="C3" i="19"/>
  <c r="D3" i="19"/>
  <c r="A4" i="19"/>
  <c r="B4" i="19"/>
  <c r="C4" i="19"/>
  <c r="D4" i="19"/>
  <c r="A5" i="19"/>
  <c r="B5" i="19"/>
  <c r="C5" i="19"/>
  <c r="D5" i="19"/>
  <c r="A6" i="19"/>
  <c r="B6" i="19"/>
  <c r="C6" i="19"/>
  <c r="D6" i="19"/>
  <c r="B2" i="19"/>
  <c r="C2" i="19"/>
  <c r="D2" i="19"/>
  <c r="A2" i="19"/>
  <c r="A3" i="18"/>
  <c r="B3" i="18"/>
  <c r="C3" i="18"/>
  <c r="D3" i="18"/>
  <c r="A4" i="18"/>
  <c r="B4" i="18"/>
  <c r="C4" i="18"/>
  <c r="D4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B2" i="18"/>
  <c r="C2" i="18"/>
  <c r="D2" i="18"/>
  <c r="A2" i="18"/>
  <c r="A2" i="17"/>
  <c r="B2" i="17"/>
  <c r="D2" i="17"/>
  <c r="A3" i="16"/>
  <c r="B3" i="16"/>
  <c r="C3" i="16"/>
  <c r="D3" i="16"/>
  <c r="B2" i="16"/>
  <c r="C2" i="16"/>
  <c r="D2" i="16"/>
  <c r="A2" i="16"/>
  <c r="A3" i="15"/>
  <c r="B3" i="15"/>
  <c r="C3" i="15"/>
  <c r="D3" i="15"/>
  <c r="B2" i="15"/>
  <c r="C2" i="15"/>
  <c r="D2" i="15"/>
  <c r="A2" i="15"/>
  <c r="A3" i="14"/>
  <c r="B3" i="14"/>
  <c r="C3" i="14"/>
  <c r="D3" i="14"/>
  <c r="B2" i="14"/>
  <c r="C2" i="14"/>
  <c r="D2" i="14"/>
  <c r="A2" i="14"/>
  <c r="A3" i="13"/>
  <c r="B3" i="13"/>
  <c r="C3" i="13"/>
  <c r="D3" i="13"/>
  <c r="A4" i="13"/>
  <c r="B4" i="13"/>
  <c r="C4" i="13"/>
  <c r="D4" i="13"/>
  <c r="A5" i="13"/>
  <c r="B5" i="13"/>
  <c r="C5" i="13"/>
  <c r="D5" i="13"/>
  <c r="B2" i="13"/>
  <c r="C2" i="13"/>
  <c r="D2" i="13"/>
  <c r="A2" i="13"/>
  <c r="A3" i="12"/>
  <c r="B3" i="12"/>
  <c r="C3" i="12"/>
  <c r="D3" i="12"/>
  <c r="A4" i="12"/>
  <c r="B4" i="12"/>
  <c r="C4" i="12"/>
  <c r="D4" i="12"/>
  <c r="A5" i="12"/>
  <c r="B5" i="12"/>
  <c r="C5" i="12"/>
  <c r="D5" i="12"/>
  <c r="B2" i="12"/>
  <c r="C2" i="12"/>
  <c r="D2" i="12"/>
  <c r="A2" i="12"/>
  <c r="A3" i="11"/>
  <c r="B3" i="11"/>
  <c r="C3" i="11"/>
  <c r="D3" i="11"/>
  <c r="B2" i="11"/>
  <c r="C2" i="11"/>
  <c r="D2" i="11"/>
  <c r="A2" i="11"/>
  <c r="A3" i="10"/>
  <c r="B3" i="10"/>
  <c r="C3" i="10"/>
  <c r="D3" i="10"/>
  <c r="A4" i="10"/>
  <c r="B4" i="10"/>
  <c r="C4" i="10"/>
  <c r="D4" i="10"/>
  <c r="B2" i="10"/>
  <c r="C2" i="10"/>
  <c r="D2" i="10"/>
  <c r="A2" i="10"/>
  <c r="A3" i="9"/>
  <c r="B3" i="9"/>
  <c r="C3" i="9"/>
  <c r="D3" i="9"/>
  <c r="A4" i="9"/>
  <c r="B4" i="9"/>
  <c r="C4" i="9"/>
  <c r="D4" i="9"/>
  <c r="B2" i="9"/>
  <c r="C2" i="9"/>
  <c r="D2" i="9"/>
  <c r="A2" i="9"/>
  <c r="A3" i="8"/>
  <c r="B3" i="8"/>
  <c r="C3" i="8"/>
  <c r="D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B2" i="8"/>
  <c r="C2" i="8"/>
  <c r="D2" i="8"/>
  <c r="A2" i="8"/>
  <c r="A3" i="6"/>
  <c r="B3" i="6"/>
  <c r="D3" i="6"/>
  <c r="A4" i="6"/>
  <c r="B4" i="6"/>
  <c r="D4" i="6"/>
  <c r="A5" i="6"/>
  <c r="B5" i="6"/>
  <c r="D5" i="6"/>
  <c r="A6" i="6"/>
  <c r="B6" i="6"/>
  <c r="D6" i="6"/>
  <c r="A7" i="6"/>
  <c r="B7" i="6"/>
  <c r="D7" i="6"/>
  <c r="A8" i="6"/>
  <c r="B8" i="6"/>
  <c r="D8" i="6"/>
  <c r="A9" i="6"/>
  <c r="B9" i="6"/>
  <c r="D9" i="6"/>
  <c r="A10" i="6"/>
  <c r="B10" i="6"/>
  <c r="D10" i="6"/>
  <c r="A11" i="6"/>
  <c r="B11" i="6"/>
  <c r="D11" i="6"/>
  <c r="A12" i="6"/>
  <c r="B12" i="6"/>
  <c r="D12" i="6"/>
  <c r="A13" i="6"/>
  <c r="B13" i="6"/>
  <c r="D13" i="6"/>
  <c r="A14" i="6"/>
  <c r="B14" i="6"/>
  <c r="D14" i="6"/>
  <c r="A15" i="6"/>
  <c r="B15" i="6"/>
  <c r="D15" i="6"/>
  <c r="A16" i="6"/>
  <c r="B16" i="6"/>
  <c r="D16" i="6"/>
  <c r="A17" i="6"/>
  <c r="B17" i="6"/>
  <c r="D17" i="6"/>
  <c r="A18" i="6"/>
  <c r="B18" i="6"/>
  <c r="D18" i="6"/>
  <c r="A19" i="6"/>
  <c r="B19" i="6"/>
  <c r="D19" i="6"/>
  <c r="A20" i="6"/>
  <c r="B20" i="6"/>
  <c r="D20" i="6"/>
  <c r="A21" i="6"/>
  <c r="B21" i="6"/>
  <c r="D21" i="6"/>
  <c r="A22" i="6"/>
  <c r="B22" i="6"/>
  <c r="D22" i="6"/>
  <c r="A23" i="6"/>
  <c r="B23" i="6"/>
  <c r="D23" i="6"/>
  <c r="B2" i="6"/>
  <c r="D2" i="6"/>
  <c r="A2" i="6"/>
  <c r="F2" i="6" l="1"/>
  <c r="H2" i="6"/>
  <c r="F21" i="6"/>
  <c r="H21" i="6"/>
  <c r="F13" i="6"/>
  <c r="H13" i="6"/>
  <c r="F5" i="6"/>
  <c r="H5" i="6"/>
  <c r="F18" i="6"/>
  <c r="H18" i="6"/>
  <c r="F10" i="6"/>
  <c r="H10" i="6"/>
  <c r="F8" i="6"/>
  <c r="H8" i="6"/>
  <c r="F23" i="6"/>
  <c r="H23" i="6"/>
  <c r="F15" i="6"/>
  <c r="H15" i="6"/>
  <c r="F20" i="6"/>
  <c r="H20" i="6"/>
  <c r="F12" i="6"/>
  <c r="H12" i="6"/>
  <c r="F16" i="6"/>
  <c r="H16" i="6"/>
  <c r="F7" i="6"/>
  <c r="H7" i="6"/>
  <c r="F22" i="6"/>
  <c r="H22" i="6"/>
  <c r="F14" i="6"/>
  <c r="H14" i="6"/>
  <c r="F6" i="6"/>
  <c r="H6" i="6"/>
  <c r="F4" i="6"/>
  <c r="H4" i="6"/>
  <c r="F17" i="6"/>
  <c r="H17" i="6"/>
  <c r="F9" i="6"/>
  <c r="H9" i="6"/>
  <c r="F19" i="6"/>
  <c r="H19" i="6"/>
  <c r="F11" i="6"/>
  <c r="H11" i="6"/>
  <c r="F3" i="6"/>
  <c r="H3" i="6"/>
  <c r="F27" i="6"/>
  <c r="D113" i="5"/>
  <c r="D109" i="5"/>
  <c r="D106" i="5"/>
  <c r="D99" i="5"/>
  <c r="D82" i="5"/>
  <c r="D75" i="5"/>
  <c r="D71" i="5"/>
  <c r="D67" i="5"/>
  <c r="D63" i="5"/>
  <c r="D57" i="5"/>
  <c r="D51" i="5"/>
  <c r="D47" i="5"/>
  <c r="D42" i="5"/>
  <c r="D37" i="5"/>
  <c r="H27" i="6" l="1"/>
  <c r="H28" i="6" s="1"/>
  <c r="H30" i="6" s="1"/>
  <c r="D124" i="5"/>
</calcChain>
</file>

<file path=xl/sharedStrings.xml><?xml version="1.0" encoding="utf-8"?>
<sst xmlns="http://schemas.openxmlformats.org/spreadsheetml/2006/main" count="281" uniqueCount="159">
  <si>
    <t>Plastic</t>
  </si>
  <si>
    <t>LMF8UU</t>
  </si>
  <si>
    <t>Long Nuts M3 x 30mm</t>
  </si>
  <si>
    <t>ISO - 4035 - M3 - N</t>
  </si>
  <si>
    <t>hex thin nut chamfered gradeab_iso</t>
  </si>
  <si>
    <t>Long Nuts M3 x 25mm</t>
  </si>
  <si>
    <t>Washer M3</t>
  </si>
  <si>
    <t>Hex M3 x 25mm Socket Cap Screw</t>
  </si>
  <si>
    <t>T8 x 300 Screw</t>
  </si>
  <si>
    <t>ISO 7380 - M4 x 12 - 12N</t>
  </si>
  <si>
    <t>socket button head screw_iso</t>
  </si>
  <si>
    <t>ISO 4762 M3 x 12 - 12N</t>
  </si>
  <si>
    <t>socket head cap screw_iso</t>
  </si>
  <si>
    <t>ISO 4027 - M4 x 8-C</t>
  </si>
  <si>
    <t>socket set screw cone point_iso</t>
  </si>
  <si>
    <t>ISO 10642 - M3 x 30 - 30N</t>
  </si>
  <si>
    <t>ISO 7380 - M3 x 12 - 12N</t>
  </si>
  <si>
    <t>ISO 7046-1 - M3 x 10 - Z - 10S</t>
  </si>
  <si>
    <t>countersunk flat head cross recess screw_iso</t>
  </si>
  <si>
    <t>ISO 4762 M4 x 20 - 20N</t>
  </si>
  <si>
    <t>ISO 4762 M4 x 16 - 16S</t>
  </si>
  <si>
    <t>ISO 4762 M4 x 10 - 10S</t>
  </si>
  <si>
    <t>Shaft Coupling 5 x 6</t>
  </si>
  <si>
    <t>Shaft Coupling 5 x 8</t>
  </si>
  <si>
    <t>Extruder Flap</t>
  </si>
  <si>
    <t>Spring OD8 L27 W0.9</t>
  </si>
  <si>
    <t>Guide Wheel Pulley Bearing U604ZZ 4x13x4mm</t>
  </si>
  <si>
    <t>26 Tooth Motor Shaft 5mm Gear Wheel</t>
  </si>
  <si>
    <t>Fitting</t>
  </si>
  <si>
    <t>42BYGH40 motor</t>
  </si>
  <si>
    <t>42BYGH48 motor</t>
  </si>
  <si>
    <t>42BYGH34 motor</t>
  </si>
  <si>
    <t>LM8UU</t>
  </si>
  <si>
    <t>Bearing 636 zz</t>
  </si>
  <si>
    <t>Lin axis 400 x 8</t>
  </si>
  <si>
    <t>Lin axis 450 x 8</t>
  </si>
  <si>
    <t>Linear rail 6mm x 450mm</t>
  </si>
  <si>
    <t>U 20 x 20 x 2 x 400 LU</t>
  </si>
  <si>
    <t>U 20 x 20 x 2 x 400 FU</t>
  </si>
  <si>
    <t>U 20 x 20 x 2 x 400 RU</t>
  </si>
  <si>
    <t>U 20 x 20 x 2 x 400 BU</t>
  </si>
  <si>
    <t>U 20 x 20 x 2 x 350</t>
  </si>
  <si>
    <t>U 20 x 20 x 2 x 248</t>
  </si>
  <si>
    <t>U 20 x 20 x 2 x 400 L</t>
  </si>
  <si>
    <t>Corner LU</t>
  </si>
  <si>
    <t>Corner LU B</t>
  </si>
  <si>
    <t>Corner RU F</t>
  </si>
  <si>
    <t>Corner RU B</t>
  </si>
  <si>
    <t>Corner L</t>
  </si>
  <si>
    <t>Corner B1</t>
  </si>
  <si>
    <t>Cross</t>
  </si>
  <si>
    <t>Motor Holder 1</t>
  </si>
  <si>
    <t>Front panel</t>
  </si>
  <si>
    <t>Front Train</t>
  </si>
  <si>
    <t>LM8SUU</t>
  </si>
  <si>
    <t>timing belt holder</t>
  </si>
  <si>
    <t>Hex M3 x 20mm Socket Cap Screw</t>
  </si>
  <si>
    <t>ISO 4027 - M3 x 6-C</t>
  </si>
  <si>
    <t>Back Train</t>
  </si>
  <si>
    <t>HotBed Al 220x220x3</t>
  </si>
  <si>
    <t>Spring</t>
  </si>
  <si>
    <t>Y Train body</t>
  </si>
  <si>
    <t>3D V6 Bowden Extruder Heat Sink</t>
  </si>
  <si>
    <t>Heater</t>
  </si>
  <si>
    <t>nozzel 0.4</t>
  </si>
  <si>
    <t>Throat</t>
  </si>
  <si>
    <t>Ventilator 25 x 25</t>
  </si>
  <si>
    <t>PL-08N Level Sensor</t>
  </si>
  <si>
    <t>End Stop holder</t>
  </si>
  <si>
    <t>EndStopSwitch</t>
  </si>
  <si>
    <t>ISO 4027 - M4 x 6-S</t>
  </si>
  <si>
    <t>ISO 7046-1 - M2 x 10 - Z - 10S</t>
  </si>
  <si>
    <t>base plate</t>
  </si>
  <si>
    <t>MkB PCB</t>
  </si>
  <si>
    <t>Cap MkB</t>
  </si>
  <si>
    <t>Ventilator 40 x 40</t>
  </si>
  <si>
    <t>PowerSupply 12V 30A 360A</t>
  </si>
  <si>
    <t>LCD 2004 screen</t>
  </si>
  <si>
    <t>ISO - 4035 - M4 - C</t>
  </si>
  <si>
    <t>hex thin nut chamfered gradeab M4 iso</t>
  </si>
  <si>
    <t>Profiles</t>
  </si>
  <si>
    <t>Axes</t>
  </si>
  <si>
    <t>Bearing</t>
  </si>
  <si>
    <t>Motors</t>
  </si>
  <si>
    <t>Timing</t>
  </si>
  <si>
    <t>Coupling</t>
  </si>
  <si>
    <t>Springs</t>
  </si>
  <si>
    <t>Ventilators</t>
  </si>
  <si>
    <t>Extruder</t>
  </si>
  <si>
    <t>Screws</t>
  </si>
  <si>
    <t>Nuts</t>
  </si>
  <si>
    <t>Washers</t>
  </si>
  <si>
    <t>Wheels</t>
  </si>
  <si>
    <t>Electrical</t>
  </si>
  <si>
    <t>#</t>
  </si>
  <si>
    <t>Part definition</t>
  </si>
  <si>
    <t>PCS</t>
  </si>
  <si>
    <t>Timing belt T16 W6</t>
  </si>
  <si>
    <t>Timing Wheel T16 W6 ID6 OD13 screw</t>
  </si>
  <si>
    <t>Timing Wheel T16 W6 ID3 OD13</t>
  </si>
  <si>
    <t>Timing Wheel T16 W6 ID5 OD13 screw</t>
  </si>
  <si>
    <t xml:space="preserve">Fitting PC4-M6 OD 4mm ID 2mm </t>
  </si>
  <si>
    <t>4mm PTFE Tube </t>
  </si>
  <si>
    <t>4mm PTFE Tube 2m</t>
  </si>
  <si>
    <t>Spring OD8 L27 W0.9 (Length 20mm)</t>
  </si>
  <si>
    <t>Spring 8mm x 25mm</t>
  </si>
  <si>
    <t xml:space="preserve">Full complect </t>
  </si>
  <si>
    <t>MKS Gen L V1.0</t>
  </si>
  <si>
    <t>A4988</t>
  </si>
  <si>
    <t>A4988 Stepper Motor Driver With Heat sin</t>
  </si>
  <si>
    <t>Dual Z Stepper Motor Adapter</t>
  </si>
  <si>
    <t>8 mm x 400 mm Linear Optical Axis</t>
  </si>
  <si>
    <t>8 mm x 450 mm Linear Optical Axis</t>
  </si>
  <si>
    <t>6 mm x 450 mm Linear Optical Axis</t>
  </si>
  <si>
    <t>LMH8UU</t>
  </si>
  <si>
    <t>Flexible Shaft Coupling 5 x 6</t>
  </si>
  <si>
    <t>Flexible Shaft Coupling 5 x 8</t>
  </si>
  <si>
    <t>M3 x 25mm - Hex Socket Cap Screw</t>
  </si>
  <si>
    <t xml:space="preserve">M2x10mm - Countersunk flat head cross recess screw </t>
  </si>
  <si>
    <t xml:space="preserve">M3 x 12mm socket head cap screw </t>
  </si>
  <si>
    <t>M3 x 30mm socket countersunk head screw</t>
  </si>
  <si>
    <t>M3 x 12 - Socket button head screw_iso</t>
  </si>
  <si>
    <t>Timing belt GT2 W6</t>
  </si>
  <si>
    <t>Side panel</t>
  </si>
  <si>
    <t>Side panel lead</t>
  </si>
  <si>
    <t>Description</t>
  </si>
  <si>
    <t>PowerSupply 12V25A 300W</t>
  </si>
  <si>
    <t>Fitings</t>
  </si>
  <si>
    <t>Finaly produced from Fiberboard</t>
  </si>
  <si>
    <t>Power supply Holder</t>
  </si>
  <si>
    <t>Extruder Holder</t>
  </si>
  <si>
    <t>U shape aluminium profile - Upper frame</t>
  </si>
  <si>
    <t>U shape aluminium profile - Lower frame</t>
  </si>
  <si>
    <t>U shape aluminium profile - Hotbed table</t>
  </si>
  <si>
    <t>LM8SUU linear bearing</t>
  </si>
  <si>
    <t>LM8UU linear bearing</t>
  </si>
  <si>
    <t>Bearing 636 zz ball bearing</t>
  </si>
  <si>
    <t>Power supply HolderCap</t>
  </si>
  <si>
    <t>wheel holder</t>
  </si>
  <si>
    <t>Side panel lead Back L</t>
  </si>
  <si>
    <t>Side panel lead Back R</t>
  </si>
  <si>
    <t>Time</t>
  </si>
  <si>
    <t>Printing Quality</t>
  </si>
  <si>
    <t>Layer 0,2mm, filling 60%</t>
  </si>
  <si>
    <t>Filament length, mm x OD 1,75mm</t>
  </si>
  <si>
    <t>Material</t>
  </si>
  <si>
    <t>PLA</t>
  </si>
  <si>
    <t>Host SW</t>
  </si>
  <si>
    <t>Repetier Host</t>
  </si>
  <si>
    <t>Total time</t>
  </si>
  <si>
    <t>Sliser</t>
  </si>
  <si>
    <t>CuraEmgine</t>
  </si>
  <si>
    <t>Total Filament length, mm x OD 1,75mm</t>
  </si>
  <si>
    <t>Volume, mm^3</t>
  </si>
  <si>
    <t>Density, kg/mm^3</t>
  </si>
  <si>
    <t>Mass, kg</t>
  </si>
  <si>
    <t>*According to my experience the real required mateerial mass is about 2,5kg</t>
  </si>
  <si>
    <t>V6 Dual Nozzle 2 In 2 Out Double Head with 3010 Fun</t>
  </si>
  <si>
    <t>15A 250V IEC320 C14 3 Pin Fused Power Socket Connector Rocker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</si>
</sst>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3"/>
      <color theme="1"/>
      <name val="Century Gothic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entury Gothic"/>
      <family val="2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sz val="14"/>
      <color theme="1"/>
      <name val="Century Gothic"/>
      <family val="2"/>
      <charset val="204"/>
    </font>
    <font>
      <sz val="14"/>
      <color theme="1"/>
      <name val="Century Gothic"/>
    </font>
    <font>
      <b/>
      <sz val="14"/>
      <color theme="1"/>
      <name val="Century Gothic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4" xfId="0" applyFont="1" applyBorder="1"/>
    <xf numFmtId="0" fontId="8" fillId="0" borderId="1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4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165" fontId="8" fillId="0" borderId="1" xfId="0" applyNumberFormat="1" applyFont="1" applyBorder="1" applyAlignment="1">
      <alignment horizontal="center" vertical="center"/>
    </xf>
    <xf numFmtId="0" fontId="8" fillId="0" borderId="4" xfId="0" applyNumberFormat="1" applyFont="1" applyBorder="1"/>
    <xf numFmtId="0" fontId="8" fillId="0" borderId="2" xfId="0" applyFont="1" applyBorder="1" applyAlignment="1">
      <alignment horizontal="right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8"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3</xdr:row>
      <xdr:rowOff>47158</xdr:rowOff>
    </xdr:from>
    <xdr:to>
      <xdr:col>2</xdr:col>
      <xdr:colOff>465874</xdr:colOff>
      <xdr:row>22</xdr:row>
      <xdr:rowOff>37242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932983"/>
          <a:ext cx="3932975" cy="3971534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3</xdr:row>
      <xdr:rowOff>104776</xdr:rowOff>
    </xdr:from>
    <xdr:to>
      <xdr:col>4</xdr:col>
      <xdr:colOff>85725</xdr:colOff>
      <xdr:row>22</xdr:row>
      <xdr:rowOff>106150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5400" y="990601"/>
          <a:ext cx="4981575" cy="3982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8</xdr:row>
      <xdr:rowOff>104574</xdr:rowOff>
    </xdr:from>
    <xdr:to>
      <xdr:col>9</xdr:col>
      <xdr:colOff>590039</xdr:colOff>
      <xdr:row>20</xdr:row>
      <xdr:rowOff>104364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6375" y="2209599"/>
          <a:ext cx="3171314" cy="25429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27" totalsRowCount="1" headerRowDxfId="157" dataDxfId="155" headerRowBorderDxfId="156" tableBorderDxfId="154" totalsRowBorderDxfId="153">
  <tableColumns count="9">
    <tableColumn id="1" name="#" dataDxfId="152" totalsRowDxfId="151">
      <calculatedColumnFormula>'BOM sum'!A3</calculatedColumnFormula>
    </tableColumn>
    <tableColumn id="2" name="Part definition" dataDxfId="150" totalsRowDxfId="149">
      <calculatedColumnFormula>'BOM sum'!B3</calculatedColumnFormula>
    </tableColumn>
    <tableColumn id="3" name="Description" dataDxfId="148" totalsRowDxfId="147"/>
    <tableColumn id="4" name="PCS" dataDxfId="146" totalsRowDxfId="145">
      <calculatedColumnFormula>'BOM sum'!D3</calculatedColumnFormula>
    </tableColumn>
    <tableColumn id="5" name="Time" totalsRowFunction="custom" dataDxfId="144" totalsRowDxfId="143">
      <totalsRowFormula>SUM(Table1[Time])</totalsRowFormula>
    </tableColumn>
    <tableColumn id="9" name="Total time" totalsRowFunction="custom" dataDxfId="142" totalsRowDxfId="141">
      <calculatedColumnFormula>Table1[[#This Row],[Time]]*Table1[[#This Row],[PCS]]</calculatedColumnFormula>
      <totalsRowFormula>SUM(Table1[Total time])</totalsRowFormula>
    </tableColumn>
    <tableColumn id="6" name="Filament length, mm x OD 1,75mm" totalsRowFunction="custom" dataDxfId="140" totalsRowDxfId="139">
      <totalsRowFormula>SUM(Table1[Filament length, mm x OD 1,75mm])</totalsRowFormula>
    </tableColumn>
    <tableColumn id="10" name="Total Filament length, mm x OD 1,75mm" totalsRowFunction="custom" dataDxfId="138" totalsRowDxfId="137">
      <calculatedColumnFormula>Table1[[#This Row],[Filament length, mm x OD 1,75mm]]*Table1[[#This Row],[PCS]]</calculatedColumnFormula>
      <totalsRowFormula>SUM(Table1[Total Filament length, mm x OD 1,75mm])</totalsRowFormula>
    </tableColumn>
    <tableColumn id="7" name="Material" totalsRowLabel="PLA" dataDxfId="136" totalsRowDxfId="135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id="10" name="Table14567891011" displayName="Table14567891011" ref="A1:D3" totalsRowShown="0" headerRowDxfId="62" dataDxfId="60" headerRowBorderDxfId="61" tableBorderDxfId="59" totalsRowBorderDxfId="58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57">
      <calculatedColumnFormula>'BOM sum'!A73</calculatedColumnFormula>
    </tableColumn>
    <tableColumn id="2" name="Part definition" dataDxfId="56">
      <calculatedColumnFormula>'BOM sum'!B73</calculatedColumnFormula>
    </tableColumn>
    <tableColumn id="3" name="Description" dataDxfId="55">
      <calculatedColumnFormula>'BOM sum'!C73</calculatedColumnFormula>
    </tableColumn>
    <tableColumn id="4" name="PCS" dataDxfId="54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1.xml><?xml version="1.0" encoding="utf-8"?>
<table xmlns="http://schemas.openxmlformats.org/spreadsheetml/2006/main" id="11" name="Table1456789101112" displayName="Table1456789101112" ref="A1:D2" totalsRowShown="0" headerRowDxfId="53" dataDxfId="51" headerRowBorderDxfId="52" tableBorderDxfId="50" totalsRowBorderDxfId="49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48">
      <calculatedColumnFormula>'BOM sum'!A77</calculatedColumnFormula>
    </tableColumn>
    <tableColumn id="2" name="Part definition" dataDxfId="47">
      <calculatedColumnFormula>'BOM sum'!B77</calculatedColumnFormula>
    </tableColumn>
    <tableColumn id="3" name="Description" dataDxfId="46">
      <calculatedColumnFormula>'BOM sum'!C81</calculatedColumnFormula>
    </tableColumn>
    <tableColumn id="4" name="PCS" dataDxfId="45">
      <calculatedColumnFormula>'BOM sum'!D77</calculatedColumnFormula>
    </tableColumn>
  </tableColumns>
  <tableStyleInfo name="TableStyleMedium16" showFirstColumn="1" showLastColumn="0" showRowStripes="1" showColumnStripes="0"/>
</table>
</file>

<file path=xl/tables/table12.xml><?xml version="1.0" encoding="utf-8"?>
<table xmlns="http://schemas.openxmlformats.org/spreadsheetml/2006/main" id="12" name="Table145678910111213" displayName="Table145678910111213" ref="A1:D16" totalsRowShown="0" headerRowDxfId="44" dataDxfId="42" headerRowBorderDxfId="43" tableBorderDxfId="41" totalsRowBorderDxfId="40">
  <autoFilter ref="A1:D16">
    <filterColumn colId="0" hiddenButton="1"/>
    <filterColumn colId="1" hiddenButton="1"/>
    <filterColumn colId="2" hiddenButton="1"/>
    <filterColumn colId="3" hiddenButton="1"/>
  </autoFilter>
  <tableColumns count="4">
    <tableColumn id="1" name="#" dataDxfId="39">
      <calculatedColumnFormula>'BOM sum'!A83</calculatedColumnFormula>
    </tableColumn>
    <tableColumn id="2" name="Part definition" dataDxfId="38">
      <calculatedColumnFormula>'BOM sum'!B73</calculatedColumnFormula>
    </tableColumn>
    <tableColumn id="3" name="Description" dataDxfId="37">
      <calculatedColumnFormula>'BOM sum'!C73</calculatedColumnFormula>
    </tableColumn>
    <tableColumn id="4" name="PCS" dataDxfId="36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3.xml><?xml version="1.0" encoding="utf-8"?>
<table xmlns="http://schemas.openxmlformats.org/spreadsheetml/2006/main" id="13" name="Table14567891011121314" displayName="Table14567891011121314" ref="A1:D6" totalsRowShown="0" headerRowDxfId="35" dataDxfId="33" headerRowBorderDxfId="34" tableBorderDxfId="32" totalsRowBorderDxfId="3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dataDxfId="30">
      <calculatedColumnFormula>'BOM sum'!A101</calculatedColumnFormula>
    </tableColumn>
    <tableColumn id="2" name="Part definition" dataDxfId="29">
      <calculatedColumnFormula>'BOM sum'!B84</calculatedColumnFormula>
    </tableColumn>
    <tableColumn id="3" name="Description" dataDxfId="28">
      <calculatedColumnFormula>'BOM sum'!C84</calculatedColumnFormula>
    </tableColumn>
    <tableColumn id="4" name="PCS" dataDxfId="27">
      <calculatedColumnFormula>'BOM sum'!D84</calculatedColumnFormula>
    </tableColumn>
  </tableColumns>
  <tableStyleInfo name="TableStyleMedium16" showFirstColumn="1" showLastColumn="0" showRowStripes="1" showColumnStripes="0"/>
</table>
</file>

<file path=xl/tables/table14.xml><?xml version="1.0" encoding="utf-8"?>
<table xmlns="http://schemas.openxmlformats.org/spreadsheetml/2006/main" id="14" name="Table1456789101112131415" displayName="Table1456789101112131415" ref="A1:D2" totalsRowShown="0" headerRowDxfId="26" dataDxfId="24" headerRowBorderDxfId="25" tableBorderDxfId="23" totalsRowBorderDxfId="22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21">
      <calculatedColumnFormula>'BOM sum'!A108</calculatedColumnFormula>
    </tableColumn>
    <tableColumn id="2" name="Part definition" dataDxfId="20">
      <calculatedColumnFormula>'BOM sum'!B101</calculatedColumnFormula>
    </tableColumn>
    <tableColumn id="3" name="Description" dataDxfId="19">
      <calculatedColumnFormula>'BOM sum'!C101</calculatedColumnFormula>
    </tableColumn>
    <tableColumn id="4" name="PCS" dataDxfId="18">
      <calculatedColumnFormula>'BOM sum'!D101</calculatedColumnFormula>
    </tableColumn>
  </tableColumns>
  <tableStyleInfo name="TableStyleMedium16" showFirstColumn="1" showLastColumn="0" showRowStripes="1" showColumnStripes="0"/>
</table>
</file>

<file path=xl/tables/table15.xml><?xml version="1.0" encoding="utf-8"?>
<table xmlns="http://schemas.openxmlformats.org/spreadsheetml/2006/main" id="15" name="Table145678910111213141516" displayName="Table145678910111213141516" ref="A1:D3" totalsRowShown="0" headerRowDxfId="17" dataDxfId="15" headerRowBorderDxfId="16" tableBorderDxfId="14" totalsRowBorderDxfId="13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">
      <calculatedColumnFormula>'BOM sum'!A111</calculatedColumnFormula>
    </tableColumn>
    <tableColumn id="2" name="Part definition" dataDxfId="11">
      <calculatedColumnFormula>'BOM sum'!B111</calculatedColumnFormula>
    </tableColumn>
    <tableColumn id="3" name="Description" dataDxfId="10">
      <calculatedColumnFormula>'BOM sum'!C111</calculatedColumnFormula>
    </tableColumn>
    <tableColumn id="4" name="PCS" dataDxfId="9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16.xml><?xml version="1.0" encoding="utf-8"?>
<table xmlns="http://schemas.openxmlformats.org/spreadsheetml/2006/main" id="16" name="Table14567891011121314151617" displayName="Table14567891011121314151617" ref="A1:D9" totalsRowShown="0" headerRowDxfId="8" dataDxfId="6" headerRowBorderDxfId="7" tableBorderDxfId="5" totalsRowBorderDxfId="4">
  <autoFilter ref="A1:D9">
    <filterColumn colId="0" hiddenButton="1"/>
    <filterColumn colId="1" hiddenButton="1"/>
    <filterColumn colId="2" hiddenButton="1"/>
    <filterColumn colId="3" hiddenButton="1"/>
  </autoFilter>
  <tableColumns count="4">
    <tableColumn id="1" name="#" dataDxfId="3">
      <calculatedColumnFormula>'BOM sum'!A115</calculatedColumnFormula>
    </tableColumn>
    <tableColumn id="2" name="Part definition" dataDxfId="2">
      <calculatedColumnFormula>'BOM sum'!B111</calculatedColumnFormula>
    </tableColumn>
    <tableColumn id="3" name="Description" dataDxfId="1">
      <calculatedColumnFormula>'BOM sum'!C111</calculatedColumnFormula>
    </tableColumn>
    <tableColumn id="4" name="PCS" dataDxfId="0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id="2" name="Table13" displayName="Table13" ref="A1:D8" totalsRowShown="0" headerRowDxfId="134" dataDxfId="132" headerRowBorderDxfId="133" tableBorderDxfId="131" totalsRowBorderDxfId="130">
  <autoFilter ref="A1:D8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9">
      <calculatedColumnFormula>'BOM sum'!A30</calculatedColumnFormula>
    </tableColumn>
    <tableColumn id="2" name="Part definition" dataDxfId="128">
      <calculatedColumnFormula>'BOM sum'!B3</calculatedColumnFormula>
    </tableColumn>
    <tableColumn id="3" name="Description" dataDxfId="127"/>
    <tableColumn id="4" name="PCS" dataDxfId="126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3.xml><?xml version="1.0" encoding="utf-8"?>
<table xmlns="http://schemas.openxmlformats.org/spreadsheetml/2006/main" id="3" name="Table14" displayName="Table14" ref="A1:D4" totalsRowShown="0" headerRowDxfId="125" dataDxfId="123" headerRowBorderDxfId="124" tableBorderDxfId="122" totalsRowBorderDxfId="121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0">
      <calculatedColumnFormula>'BOM sum'!A39</calculatedColumnFormula>
    </tableColumn>
    <tableColumn id="2" name="Part definition" dataDxfId="119">
      <calculatedColumnFormula>'BOM sum'!B3</calculatedColumnFormula>
    </tableColumn>
    <tableColumn id="3" name="Description" dataDxfId="118"/>
    <tableColumn id="4" name="PCS" dataDxfId="117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A1:D4" totalsRowShown="0" headerRowDxfId="116" dataDxfId="114" headerRowBorderDxfId="115" tableBorderDxfId="113" totalsRowBorderDxfId="112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11">
      <calculatedColumnFormula>'BOM sum'!A44</calculatedColumnFormula>
    </tableColumn>
    <tableColumn id="2" name="Part definition" dataDxfId="110">
      <calculatedColumnFormula>'BOM sum'!B44</calculatedColumnFormula>
    </tableColumn>
    <tableColumn id="3" name="Description" dataDxfId="109">
      <calculatedColumnFormula>'BOM sum'!C44</calculatedColumnFormula>
    </tableColumn>
    <tableColumn id="4" name="PCS" dataDxfId="108">
      <calculatedColumnFormula>'BOM sum'!D44</calculatedColumnFormula>
    </tableColumn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id="5" name="Table1456" displayName="Table1456" ref="A1:D3" totalsRowShown="0" headerRowDxfId="107" dataDxfId="105" headerRowBorderDxfId="106" tableBorderDxfId="104" totalsRowBorderDxfId="103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102">
      <calculatedColumnFormula>'BOM sum'!A49</calculatedColumnFormula>
    </tableColumn>
    <tableColumn id="2" name="Part definition" dataDxfId="101">
      <calculatedColumnFormula>'BOM sum'!B49</calculatedColumnFormula>
    </tableColumn>
    <tableColumn id="3" name="Description" dataDxfId="100">
      <calculatedColumnFormula>'BOM sum'!C49</calculatedColumnFormula>
    </tableColumn>
    <tableColumn id="4" name="PCS" dataDxfId="99">
      <calculatedColumnFormula>'BOM sum'!D49</calculatedColumnFormula>
    </tableColumn>
  </tableColumns>
  <tableStyleInfo name="TableStyleMedium16" showFirstColumn="1" showLastColumn="0" showRowStripes="1" showColumnStripes="0"/>
</table>
</file>

<file path=xl/tables/table6.xml><?xml version="1.0" encoding="utf-8"?>
<table xmlns="http://schemas.openxmlformats.org/spreadsheetml/2006/main" id="6" name="Table14567" displayName="Table14567" ref="A1:D5" totalsRowShown="0" headerRowDxfId="98" dataDxfId="96" headerRowBorderDxfId="97" tableBorderDxfId="95" totalsRowBorderDxfId="94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93">
      <calculatedColumnFormula>'BOM sum'!A53</calculatedColumnFormula>
    </tableColumn>
    <tableColumn id="2" name="Part definition" dataDxfId="92">
      <calculatedColumnFormula>'BOM sum'!B53</calculatedColumnFormula>
    </tableColumn>
    <tableColumn id="3" name="Description" dataDxfId="91">
      <calculatedColumnFormula>'BOM sum'!C53</calculatedColumnFormula>
    </tableColumn>
    <tableColumn id="4" name="PCS" dataDxfId="90">
      <calculatedColumnFormula>'BOM sum'!D53</calculatedColumnFormula>
    </tableColumn>
  </tableColumns>
  <tableStyleInfo name="TableStyleMedium16" showFirstColumn="1" showLastColumn="0" showRowStripes="1" showColumnStripes="0"/>
</table>
</file>

<file path=xl/tables/table7.xml><?xml version="1.0" encoding="utf-8"?>
<table xmlns="http://schemas.openxmlformats.org/spreadsheetml/2006/main" id="7" name="Table145678" displayName="Table145678" ref="A1:D5" totalsRowShown="0" headerRowDxfId="89" dataDxfId="87" headerRowBorderDxfId="88" tableBorderDxfId="86" totalsRowBorderDxfId="85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84">
      <calculatedColumnFormula>'BOM sum'!A59</calculatedColumnFormula>
    </tableColumn>
    <tableColumn id="2" name="Part definition" dataDxfId="83">
      <calculatedColumnFormula>'BOM sum'!B59</calculatedColumnFormula>
    </tableColumn>
    <tableColumn id="3" name="Description" dataDxfId="82">
      <calculatedColumnFormula>'BOM sum'!C59</calculatedColumnFormula>
    </tableColumn>
    <tableColumn id="4" name="PCS" dataDxfId="81">
      <calculatedColumnFormula>'BOM sum'!D59</calculatedColumnFormula>
    </tableColumn>
  </tableColumns>
  <tableStyleInfo name="TableStyleMedium16" showFirstColumn="1" showLastColumn="0" showRowStripes="1" showColumnStripes="0"/>
</table>
</file>

<file path=xl/tables/table8.xml><?xml version="1.0" encoding="utf-8"?>
<table xmlns="http://schemas.openxmlformats.org/spreadsheetml/2006/main" id="8" name="Table1456789" displayName="Table1456789" ref="A1:D3" totalsRowShown="0" headerRowDxfId="80" dataDxfId="78" headerRowBorderDxfId="79" tableBorderDxfId="77" totalsRowBorderDxfId="76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75">
      <calculatedColumnFormula>'BOM sum'!A65</calculatedColumnFormula>
    </tableColumn>
    <tableColumn id="2" name="Part definition" dataDxfId="74">
      <calculatedColumnFormula>'BOM sum'!B65</calculatedColumnFormula>
    </tableColumn>
    <tableColumn id="3" name="Description" dataDxfId="73">
      <calculatedColumnFormula>'BOM sum'!C65</calculatedColumnFormula>
    </tableColumn>
    <tableColumn id="4" name="PCS" dataDxfId="72">
      <calculatedColumnFormula>'BOM sum'!D65</calculatedColumnFormula>
    </tableColumn>
  </tableColumns>
  <tableStyleInfo name="TableStyleMedium16" showFirstColumn="1" showLastColumn="0" showRowStripes="1" showColumnStripes="0"/>
</table>
</file>

<file path=xl/tables/table9.xml><?xml version="1.0" encoding="utf-8"?>
<table xmlns="http://schemas.openxmlformats.org/spreadsheetml/2006/main" id="9" name="Table145678910" displayName="Table145678910" ref="A1:D3" totalsRowShown="0" headerRowDxfId="71" dataDxfId="69" headerRowBorderDxfId="70" tableBorderDxfId="68" totalsRowBorderDxfId="67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66">
      <calculatedColumnFormula>'BOM sum'!A69</calculatedColumnFormula>
    </tableColumn>
    <tableColumn id="2" name="Part definition" dataDxfId="65">
      <calculatedColumnFormula>'BOM sum'!B69</calculatedColumnFormula>
    </tableColumn>
    <tableColumn id="3" name="Description" dataDxfId="64">
      <calculatedColumnFormula>'BOM sum'!C69</calculatedColumnFormula>
    </tableColumn>
    <tableColumn id="4" name="PCS" dataDxfId="63">
      <calculatedColumnFormula>'BOM sum'!D69</calculatedColumnFormula>
    </tableColumn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workbookViewId="0">
      <pane ySplit="1" topLeftCell="A62" activePane="bottomLeft" state="frozen"/>
      <selection pane="bottomLeft" activeCell="C81" sqref="C81"/>
    </sheetView>
  </sheetViews>
  <sheetFormatPr defaultRowHeight="15" x14ac:dyDescent="0.25"/>
  <cols>
    <col min="1" max="1" width="9.7109375" customWidth="1"/>
    <col min="2" max="2" width="56.42578125" customWidth="1"/>
    <col min="3" max="3" width="61.28515625" style="7" customWidth="1"/>
    <col min="4" max="4" width="16.7109375" customWidth="1"/>
  </cols>
  <sheetData>
    <row r="1" spans="1:4" ht="30" customHeight="1" x14ac:dyDescent="0.25">
      <c r="A1" s="1" t="s">
        <v>94</v>
      </c>
      <c r="B1" s="1" t="s">
        <v>95</v>
      </c>
      <c r="C1" s="2" t="s">
        <v>125</v>
      </c>
      <c r="D1" s="1" t="s">
        <v>96</v>
      </c>
    </row>
    <row r="2" spans="1:4" ht="18.75" customHeight="1" x14ac:dyDescent="0.25">
      <c r="A2" s="43" t="s">
        <v>0</v>
      </c>
      <c r="B2" s="44"/>
      <c r="C2" s="44"/>
      <c r="D2" s="45"/>
    </row>
    <row r="3" spans="1:4" ht="18.75" customHeight="1" x14ac:dyDescent="0.25">
      <c r="A3" s="3">
        <v>1</v>
      </c>
      <c r="B3" s="4" t="s">
        <v>44</v>
      </c>
      <c r="C3" s="4"/>
      <c r="D3" s="3">
        <v>1</v>
      </c>
    </row>
    <row r="4" spans="1:4" ht="17.25" x14ac:dyDescent="0.25">
      <c r="A4" s="3">
        <v>2</v>
      </c>
      <c r="B4" s="4" t="s">
        <v>45</v>
      </c>
      <c r="C4" s="4"/>
      <c r="D4" s="3">
        <v>1</v>
      </c>
    </row>
    <row r="5" spans="1:4" ht="17.25" x14ac:dyDescent="0.25">
      <c r="A5" s="3">
        <v>3</v>
      </c>
      <c r="B5" s="4" t="s">
        <v>46</v>
      </c>
      <c r="C5" s="4"/>
      <c r="D5" s="3">
        <v>1</v>
      </c>
    </row>
    <row r="6" spans="1:4" ht="17.25" x14ac:dyDescent="0.25">
      <c r="A6" s="3">
        <v>4</v>
      </c>
      <c r="B6" s="4" t="s">
        <v>47</v>
      </c>
      <c r="C6" s="4"/>
      <c r="D6" s="3">
        <v>1</v>
      </c>
    </row>
    <row r="7" spans="1:4" ht="17.25" x14ac:dyDescent="0.25">
      <c r="A7" s="3">
        <v>5</v>
      </c>
      <c r="B7" s="4" t="s">
        <v>48</v>
      </c>
      <c r="C7" s="4"/>
      <c r="D7" s="3">
        <v>4</v>
      </c>
    </row>
    <row r="8" spans="1:4" ht="17.25" x14ac:dyDescent="0.25">
      <c r="A8" s="3">
        <v>6</v>
      </c>
      <c r="B8" s="4" t="s">
        <v>49</v>
      </c>
      <c r="C8" s="4"/>
      <c r="D8" s="3">
        <v>4</v>
      </c>
    </row>
    <row r="9" spans="1:4" ht="17.25" x14ac:dyDescent="0.25">
      <c r="A9" s="3">
        <v>7</v>
      </c>
      <c r="B9" s="4" t="s">
        <v>50</v>
      </c>
      <c r="C9" s="4"/>
      <c r="D9" s="3">
        <v>1</v>
      </c>
    </row>
    <row r="10" spans="1:4" ht="17.25" x14ac:dyDescent="0.25">
      <c r="A10" s="3">
        <v>8</v>
      </c>
      <c r="B10" s="4" t="s">
        <v>138</v>
      </c>
      <c r="C10" s="4"/>
      <c r="D10" s="3">
        <v>2</v>
      </c>
    </row>
    <row r="11" spans="1:4" ht="17.25" x14ac:dyDescent="0.25">
      <c r="A11" s="3">
        <v>9</v>
      </c>
      <c r="B11" s="4" t="s">
        <v>51</v>
      </c>
      <c r="C11" s="4"/>
      <c r="D11" s="3">
        <v>2</v>
      </c>
    </row>
    <row r="12" spans="1:4" ht="17.25" x14ac:dyDescent="0.25">
      <c r="A12" s="3">
        <v>10</v>
      </c>
      <c r="B12" s="4" t="s">
        <v>52</v>
      </c>
      <c r="C12" s="4"/>
      <c r="D12" s="3">
        <v>1</v>
      </c>
    </row>
    <row r="13" spans="1:4" ht="17.25" x14ac:dyDescent="0.25">
      <c r="A13" s="3">
        <v>11</v>
      </c>
      <c r="B13" s="4" t="s">
        <v>53</v>
      </c>
      <c r="C13" s="4"/>
      <c r="D13" s="3">
        <v>1</v>
      </c>
    </row>
    <row r="14" spans="1:4" ht="17.25" x14ac:dyDescent="0.25">
      <c r="A14" s="3">
        <v>12</v>
      </c>
      <c r="B14" s="4" t="s">
        <v>24</v>
      </c>
      <c r="C14" s="4"/>
      <c r="D14" s="3">
        <v>2</v>
      </c>
    </row>
    <row r="15" spans="1:4" ht="17.25" x14ac:dyDescent="0.25">
      <c r="A15" s="3">
        <v>13</v>
      </c>
      <c r="B15" s="4" t="s">
        <v>74</v>
      </c>
      <c r="C15" s="4"/>
      <c r="D15" s="3">
        <v>1</v>
      </c>
    </row>
    <row r="16" spans="1:4" ht="17.25" x14ac:dyDescent="0.25">
      <c r="A16" s="3">
        <v>14</v>
      </c>
      <c r="B16" s="4" t="s">
        <v>58</v>
      </c>
      <c r="C16" s="4"/>
      <c r="D16" s="3">
        <v>1</v>
      </c>
    </row>
    <row r="17" spans="1:4" ht="17.25" x14ac:dyDescent="0.25">
      <c r="A17" s="3">
        <v>15</v>
      </c>
      <c r="B17" s="4" t="s">
        <v>61</v>
      </c>
      <c r="C17" s="4"/>
      <c r="D17" s="3">
        <v>1</v>
      </c>
    </row>
    <row r="18" spans="1:4" ht="17.25" x14ac:dyDescent="0.25">
      <c r="A18" s="3">
        <v>16</v>
      </c>
      <c r="B18" s="4" t="s">
        <v>68</v>
      </c>
      <c r="C18" s="4"/>
      <c r="D18" s="3">
        <v>6</v>
      </c>
    </row>
    <row r="19" spans="1:4" ht="17.25" x14ac:dyDescent="0.25">
      <c r="A19" s="3">
        <v>17</v>
      </c>
      <c r="B19" s="4" t="s">
        <v>55</v>
      </c>
      <c r="C19" s="4"/>
      <c r="D19" s="3">
        <v>6</v>
      </c>
    </row>
    <row r="20" spans="1:4" ht="17.25" x14ac:dyDescent="0.25">
      <c r="A20" s="3">
        <v>18</v>
      </c>
      <c r="B20" s="4" t="s">
        <v>72</v>
      </c>
      <c r="C20" s="4" t="s">
        <v>128</v>
      </c>
      <c r="D20" s="3">
        <v>1</v>
      </c>
    </row>
    <row r="21" spans="1:4" ht="17.25" x14ac:dyDescent="0.25">
      <c r="A21" s="3">
        <v>19</v>
      </c>
      <c r="B21" s="4" t="s">
        <v>123</v>
      </c>
      <c r="C21" s="4"/>
      <c r="D21" s="3">
        <v>4</v>
      </c>
    </row>
    <row r="22" spans="1:4" ht="17.25" x14ac:dyDescent="0.25">
      <c r="A22" s="3">
        <v>20</v>
      </c>
      <c r="B22" s="4" t="s">
        <v>124</v>
      </c>
      <c r="C22" s="4"/>
      <c r="D22" s="3">
        <v>14</v>
      </c>
    </row>
    <row r="23" spans="1:4" ht="17.25" x14ac:dyDescent="0.25">
      <c r="A23" s="3">
        <v>21</v>
      </c>
      <c r="B23" s="4" t="s">
        <v>139</v>
      </c>
      <c r="C23" s="4"/>
      <c r="D23" s="3">
        <v>1</v>
      </c>
    </row>
    <row r="24" spans="1:4" ht="17.25" x14ac:dyDescent="0.25">
      <c r="A24" s="9">
        <v>22</v>
      </c>
      <c r="B24" s="4" t="s">
        <v>140</v>
      </c>
      <c r="C24" s="14"/>
      <c r="D24" s="3">
        <v>1</v>
      </c>
    </row>
    <row r="25" spans="1:4" ht="17.25" x14ac:dyDescent="0.25">
      <c r="A25" s="9">
        <v>23</v>
      </c>
      <c r="B25" s="4" t="s">
        <v>129</v>
      </c>
      <c r="C25" s="14"/>
      <c r="D25" s="3">
        <v>1</v>
      </c>
    </row>
    <row r="26" spans="1:4" ht="17.25" x14ac:dyDescent="0.25">
      <c r="A26" s="9">
        <v>24</v>
      </c>
      <c r="B26" s="4" t="s">
        <v>137</v>
      </c>
      <c r="C26" s="14"/>
      <c r="D26" s="3">
        <v>1</v>
      </c>
    </row>
    <row r="27" spans="1:4" ht="17.25" x14ac:dyDescent="0.25">
      <c r="A27" s="9">
        <v>25</v>
      </c>
      <c r="B27" s="4" t="s">
        <v>130</v>
      </c>
      <c r="C27" s="14"/>
      <c r="D27" s="3">
        <v>1</v>
      </c>
    </row>
    <row r="28" spans="1:4" ht="18.75" x14ac:dyDescent="0.25">
      <c r="A28" s="3"/>
      <c r="B28" s="4"/>
      <c r="C28" s="6"/>
      <c r="D28" s="12">
        <f>SUM(D3:D27)</f>
        <v>60</v>
      </c>
    </row>
    <row r="29" spans="1:4" ht="18.75" customHeight="1" x14ac:dyDescent="0.25">
      <c r="A29" s="46" t="s">
        <v>80</v>
      </c>
      <c r="B29" s="47"/>
      <c r="C29" s="47"/>
      <c r="D29" s="48"/>
    </row>
    <row r="30" spans="1:4" ht="17.25" x14ac:dyDescent="0.25">
      <c r="A30" s="3">
        <v>23</v>
      </c>
      <c r="B30" s="4" t="s">
        <v>37</v>
      </c>
      <c r="C30" s="4" t="s">
        <v>131</v>
      </c>
      <c r="D30" s="3">
        <v>1</v>
      </c>
    </row>
    <row r="31" spans="1:4" ht="17.25" x14ac:dyDescent="0.25">
      <c r="A31" s="3">
        <v>24</v>
      </c>
      <c r="B31" s="4" t="s">
        <v>38</v>
      </c>
      <c r="C31" s="4" t="s">
        <v>131</v>
      </c>
      <c r="D31" s="3">
        <v>1</v>
      </c>
    </row>
    <row r="32" spans="1:4" ht="17.25" x14ac:dyDescent="0.25">
      <c r="A32" s="3">
        <v>25</v>
      </c>
      <c r="B32" s="4" t="s">
        <v>39</v>
      </c>
      <c r="C32" s="4" t="s">
        <v>131</v>
      </c>
      <c r="D32" s="3">
        <v>1</v>
      </c>
    </row>
    <row r="33" spans="1:4" ht="17.25" x14ac:dyDescent="0.25">
      <c r="A33" s="3">
        <v>26</v>
      </c>
      <c r="B33" s="4" t="s">
        <v>40</v>
      </c>
      <c r="C33" s="4" t="s">
        <v>131</v>
      </c>
      <c r="D33" s="3">
        <v>1</v>
      </c>
    </row>
    <row r="34" spans="1:4" ht="17.25" x14ac:dyDescent="0.25">
      <c r="A34" s="3">
        <v>27</v>
      </c>
      <c r="B34" s="4" t="s">
        <v>41</v>
      </c>
      <c r="C34" s="4" t="s">
        <v>133</v>
      </c>
      <c r="D34" s="3">
        <v>2</v>
      </c>
    </row>
    <row r="35" spans="1:4" ht="17.25" x14ac:dyDescent="0.25">
      <c r="A35" s="3">
        <v>28</v>
      </c>
      <c r="B35" s="4" t="s">
        <v>42</v>
      </c>
      <c r="C35" s="4" t="s">
        <v>133</v>
      </c>
      <c r="D35" s="3">
        <v>4</v>
      </c>
    </row>
    <row r="36" spans="1:4" ht="18.75" customHeight="1" x14ac:dyDescent="0.25">
      <c r="A36" s="3">
        <v>29</v>
      </c>
      <c r="B36" s="4" t="s">
        <v>43</v>
      </c>
      <c r="C36" s="4" t="s">
        <v>132</v>
      </c>
      <c r="D36" s="3">
        <v>4</v>
      </c>
    </row>
    <row r="37" spans="1:4" ht="18.75" customHeight="1" x14ac:dyDescent="0.25">
      <c r="A37" s="3"/>
      <c r="B37" s="4"/>
      <c r="C37" s="6"/>
      <c r="D37" s="12">
        <f>SUM(D30:D36)</f>
        <v>14</v>
      </c>
    </row>
    <row r="38" spans="1:4" ht="18.75" customHeight="1" x14ac:dyDescent="0.25">
      <c r="A38" s="46" t="s">
        <v>81</v>
      </c>
      <c r="B38" s="47"/>
      <c r="C38" s="47"/>
      <c r="D38" s="48"/>
    </row>
    <row r="39" spans="1:4" ht="18.75" customHeight="1" x14ac:dyDescent="0.25">
      <c r="A39" s="9">
        <v>30</v>
      </c>
      <c r="B39" s="4" t="s">
        <v>34</v>
      </c>
      <c r="C39" s="4" t="s">
        <v>111</v>
      </c>
      <c r="D39" s="3">
        <v>6</v>
      </c>
    </row>
    <row r="40" spans="1:4" ht="18.75" customHeight="1" x14ac:dyDescent="0.25">
      <c r="A40" s="9">
        <v>31</v>
      </c>
      <c r="B40" s="4" t="s">
        <v>35</v>
      </c>
      <c r="C40" s="4" t="s">
        <v>112</v>
      </c>
      <c r="D40" s="3">
        <v>2</v>
      </c>
    </row>
    <row r="41" spans="1:4" ht="18.75" customHeight="1" x14ac:dyDescent="0.25">
      <c r="A41" s="9">
        <v>32</v>
      </c>
      <c r="B41" s="4" t="s">
        <v>36</v>
      </c>
      <c r="C41" s="4" t="s">
        <v>113</v>
      </c>
      <c r="D41" s="3">
        <v>1</v>
      </c>
    </row>
    <row r="42" spans="1:4" ht="18.75" customHeight="1" x14ac:dyDescent="0.25">
      <c r="A42" s="3"/>
      <c r="B42" s="4"/>
      <c r="C42" s="6"/>
      <c r="D42" s="12">
        <f>SUM(D39:D41)</f>
        <v>9</v>
      </c>
    </row>
    <row r="43" spans="1:4" ht="18.75" customHeight="1" x14ac:dyDescent="0.25">
      <c r="A43" s="46" t="s">
        <v>82</v>
      </c>
      <c r="B43" s="47"/>
      <c r="C43" s="47"/>
      <c r="D43" s="48"/>
    </row>
    <row r="44" spans="1:4" ht="18.75" customHeight="1" x14ac:dyDescent="0.25">
      <c r="A44" s="9">
        <v>33</v>
      </c>
      <c r="B44" s="4" t="s">
        <v>54</v>
      </c>
      <c r="C44" s="4" t="s">
        <v>134</v>
      </c>
      <c r="D44" s="3">
        <v>8</v>
      </c>
    </row>
    <row r="45" spans="1:4" ht="18.75" customHeight="1" x14ac:dyDescent="0.25">
      <c r="A45" s="9">
        <v>34</v>
      </c>
      <c r="B45" s="4" t="s">
        <v>32</v>
      </c>
      <c r="C45" s="4" t="s">
        <v>135</v>
      </c>
      <c r="D45" s="3">
        <v>4</v>
      </c>
    </row>
    <row r="46" spans="1:4" ht="18.75" customHeight="1" x14ac:dyDescent="0.25">
      <c r="A46" s="9">
        <v>35</v>
      </c>
      <c r="B46" s="4" t="s">
        <v>33</v>
      </c>
      <c r="C46" s="4" t="s">
        <v>136</v>
      </c>
      <c r="D46" s="3">
        <v>1</v>
      </c>
    </row>
    <row r="47" spans="1:4" s="10" customFormat="1" ht="18.75" customHeight="1" x14ac:dyDescent="0.25">
      <c r="A47" s="9"/>
      <c r="B47" s="9"/>
      <c r="C47" s="9"/>
      <c r="D47" s="8">
        <f>SUM(D44:D46)</f>
        <v>13</v>
      </c>
    </row>
    <row r="48" spans="1:4" s="10" customFormat="1" ht="18.75" customHeight="1" x14ac:dyDescent="0.25">
      <c r="A48" s="40" t="s">
        <v>85</v>
      </c>
      <c r="B48" s="41"/>
      <c r="C48" s="41"/>
      <c r="D48" s="42"/>
    </row>
    <row r="49" spans="1:4" s="10" customFormat="1" ht="18.75" customHeight="1" x14ac:dyDescent="0.25">
      <c r="A49" s="9">
        <v>36</v>
      </c>
      <c r="B49" s="4" t="s">
        <v>22</v>
      </c>
      <c r="C49" s="4" t="s">
        <v>115</v>
      </c>
      <c r="D49" s="3">
        <v>1</v>
      </c>
    </row>
    <row r="50" spans="1:4" s="10" customFormat="1" ht="18.75" customHeight="1" x14ac:dyDescent="0.25">
      <c r="A50" s="9">
        <v>37</v>
      </c>
      <c r="B50" s="4" t="s">
        <v>23</v>
      </c>
      <c r="C50" s="4" t="s">
        <v>116</v>
      </c>
      <c r="D50" s="3">
        <v>2</v>
      </c>
    </row>
    <row r="51" spans="1:4" s="10" customFormat="1" ht="18.75" customHeight="1" x14ac:dyDescent="0.25">
      <c r="A51" s="11"/>
      <c r="B51" s="11"/>
      <c r="C51" s="11"/>
      <c r="D51" s="8">
        <f>SUM(D49:D50)</f>
        <v>3</v>
      </c>
    </row>
    <row r="52" spans="1:4" s="10" customFormat="1" ht="18.75" customHeight="1" x14ac:dyDescent="0.25">
      <c r="A52" s="40" t="s">
        <v>83</v>
      </c>
      <c r="B52" s="41"/>
      <c r="C52" s="41"/>
      <c r="D52" s="42"/>
    </row>
    <row r="53" spans="1:4" s="10" customFormat="1" ht="18.75" customHeight="1" x14ac:dyDescent="0.25">
      <c r="A53" s="9">
        <v>38</v>
      </c>
      <c r="B53" s="4" t="s">
        <v>29</v>
      </c>
      <c r="C53" s="4" t="s">
        <v>29</v>
      </c>
      <c r="D53" s="3">
        <v>2</v>
      </c>
    </row>
    <row r="54" spans="1:4" s="10" customFormat="1" ht="18.75" customHeight="1" x14ac:dyDescent="0.25">
      <c r="A54" s="9">
        <v>39</v>
      </c>
      <c r="B54" s="4" t="s">
        <v>30</v>
      </c>
      <c r="C54" s="4" t="s">
        <v>30</v>
      </c>
      <c r="D54" s="3">
        <v>2</v>
      </c>
    </row>
    <row r="55" spans="1:4" s="10" customFormat="1" ht="18.75" customHeight="1" x14ac:dyDescent="0.25">
      <c r="A55" s="9">
        <v>40</v>
      </c>
      <c r="B55" s="4" t="s">
        <v>31</v>
      </c>
      <c r="C55" s="4" t="s">
        <v>31</v>
      </c>
      <c r="D55" s="3">
        <v>2</v>
      </c>
    </row>
    <row r="56" spans="1:4" s="10" customFormat="1" ht="18.75" customHeight="1" x14ac:dyDescent="0.25">
      <c r="A56" s="9">
        <v>41</v>
      </c>
      <c r="B56" s="4" t="s">
        <v>110</v>
      </c>
      <c r="C56" s="4" t="s">
        <v>110</v>
      </c>
      <c r="D56" s="3">
        <v>1</v>
      </c>
    </row>
    <row r="57" spans="1:4" s="10" customFormat="1" ht="18.75" customHeight="1" x14ac:dyDescent="0.25">
      <c r="A57" s="9"/>
      <c r="B57" s="9"/>
      <c r="C57" s="9"/>
      <c r="D57" s="8">
        <f>SUM(D53:D56)</f>
        <v>7</v>
      </c>
    </row>
    <row r="58" spans="1:4" s="10" customFormat="1" ht="18.75" customHeight="1" x14ac:dyDescent="0.25">
      <c r="A58" s="40" t="s">
        <v>84</v>
      </c>
      <c r="B58" s="41"/>
      <c r="C58" s="41"/>
      <c r="D58" s="42"/>
    </row>
    <row r="59" spans="1:4" s="10" customFormat="1" ht="18.75" customHeight="1" x14ac:dyDescent="0.25">
      <c r="A59" s="9">
        <v>42</v>
      </c>
      <c r="B59" s="4" t="s">
        <v>98</v>
      </c>
      <c r="C59" s="4" t="s">
        <v>98</v>
      </c>
      <c r="D59" s="3">
        <v>2</v>
      </c>
    </row>
    <row r="60" spans="1:4" s="10" customFormat="1" ht="18.75" customHeight="1" x14ac:dyDescent="0.25">
      <c r="A60" s="9">
        <v>43</v>
      </c>
      <c r="B60" s="4" t="s">
        <v>99</v>
      </c>
      <c r="C60" s="4" t="s">
        <v>99</v>
      </c>
      <c r="D60" s="3">
        <v>3</v>
      </c>
    </row>
    <row r="61" spans="1:4" s="10" customFormat="1" ht="18.75" customHeight="1" x14ac:dyDescent="0.25">
      <c r="A61" s="9">
        <v>44</v>
      </c>
      <c r="B61" s="4" t="s">
        <v>100</v>
      </c>
      <c r="C61" s="4" t="s">
        <v>100</v>
      </c>
      <c r="D61" s="3">
        <v>1</v>
      </c>
    </row>
    <row r="62" spans="1:4" s="10" customFormat="1" ht="18.75" customHeight="1" x14ac:dyDescent="0.25">
      <c r="A62" s="9">
        <v>45</v>
      </c>
      <c r="B62" s="4" t="s">
        <v>97</v>
      </c>
      <c r="C62" s="4" t="s">
        <v>122</v>
      </c>
      <c r="D62" s="3">
        <v>2</v>
      </c>
    </row>
    <row r="63" spans="1:4" s="10" customFormat="1" ht="18.75" customHeight="1" x14ac:dyDescent="0.25">
      <c r="A63" s="9"/>
      <c r="B63" s="9"/>
      <c r="C63" s="9"/>
      <c r="D63" s="8">
        <f>SUM(D59:D62)</f>
        <v>8</v>
      </c>
    </row>
    <row r="64" spans="1:4" s="10" customFormat="1" ht="18.75" customHeight="1" x14ac:dyDescent="0.25">
      <c r="A64" s="40" t="s">
        <v>127</v>
      </c>
      <c r="B64" s="41"/>
      <c r="C64" s="41"/>
      <c r="D64" s="42"/>
    </row>
    <row r="65" spans="1:4" ht="18.75" customHeight="1" x14ac:dyDescent="0.25">
      <c r="A65" s="3">
        <v>46</v>
      </c>
      <c r="B65" s="4" t="s">
        <v>28</v>
      </c>
      <c r="C65" s="4" t="s">
        <v>101</v>
      </c>
      <c r="D65" s="3">
        <v>4</v>
      </c>
    </row>
    <row r="66" spans="1:4" ht="18.75" customHeight="1" x14ac:dyDescent="0.25">
      <c r="A66" s="3">
        <v>47</v>
      </c>
      <c r="B66" s="4" t="s">
        <v>102</v>
      </c>
      <c r="C66" s="4" t="s">
        <v>103</v>
      </c>
      <c r="D66" s="3">
        <v>1</v>
      </c>
    </row>
    <row r="67" spans="1:4" ht="18.75" customHeight="1" x14ac:dyDescent="0.25">
      <c r="A67" s="8"/>
      <c r="B67" s="8"/>
      <c r="C67" s="8"/>
      <c r="D67" s="8">
        <f>SUM(D65)</f>
        <v>4</v>
      </c>
    </row>
    <row r="68" spans="1:4" ht="18.75" customHeight="1" x14ac:dyDescent="0.25">
      <c r="A68" s="40" t="s">
        <v>86</v>
      </c>
      <c r="B68" s="41"/>
      <c r="C68" s="41"/>
      <c r="D68" s="42"/>
    </row>
    <row r="69" spans="1:4" ht="18.75" customHeight="1" x14ac:dyDescent="0.25">
      <c r="A69" s="3">
        <v>48</v>
      </c>
      <c r="B69" s="4" t="s">
        <v>25</v>
      </c>
      <c r="C69" s="4" t="s">
        <v>104</v>
      </c>
      <c r="D69" s="3">
        <v>2</v>
      </c>
    </row>
    <row r="70" spans="1:4" ht="18.75" customHeight="1" x14ac:dyDescent="0.25">
      <c r="A70" s="3">
        <v>49</v>
      </c>
      <c r="B70" s="4" t="s">
        <v>60</v>
      </c>
      <c r="C70" s="4" t="s">
        <v>105</v>
      </c>
      <c r="D70" s="3">
        <v>4</v>
      </c>
    </row>
    <row r="71" spans="1:4" ht="18.75" customHeight="1" x14ac:dyDescent="0.25">
      <c r="A71" s="8"/>
      <c r="B71" s="8"/>
      <c r="C71" s="8"/>
      <c r="D71" s="8">
        <f>SUM(D69:D70)</f>
        <v>6</v>
      </c>
    </row>
    <row r="72" spans="1:4" ht="18.75" customHeight="1" x14ac:dyDescent="0.25">
      <c r="A72" s="40" t="s">
        <v>87</v>
      </c>
      <c r="B72" s="41"/>
      <c r="C72" s="41"/>
      <c r="D72" s="42"/>
    </row>
    <row r="73" spans="1:4" ht="18.75" customHeight="1" x14ac:dyDescent="0.25">
      <c r="A73" s="3">
        <v>50</v>
      </c>
      <c r="B73" s="4" t="s">
        <v>66</v>
      </c>
      <c r="C73" s="4" t="s">
        <v>66</v>
      </c>
      <c r="D73" s="3">
        <v>2</v>
      </c>
    </row>
    <row r="74" spans="1:4" ht="18.75" customHeight="1" x14ac:dyDescent="0.25">
      <c r="A74" s="3">
        <v>51</v>
      </c>
      <c r="B74" s="4" t="s">
        <v>75</v>
      </c>
      <c r="C74" s="4" t="s">
        <v>75</v>
      </c>
      <c r="D74" s="3">
        <v>1</v>
      </c>
    </row>
    <row r="75" spans="1:4" ht="18.75" customHeight="1" x14ac:dyDescent="0.25">
      <c r="A75" s="3"/>
      <c r="B75" s="4"/>
      <c r="C75" s="6"/>
      <c r="D75" s="12">
        <f>SUM(D73:D74)</f>
        <v>3</v>
      </c>
    </row>
    <row r="76" spans="1:4" ht="18.75" customHeight="1" x14ac:dyDescent="0.25">
      <c r="A76" s="40" t="s">
        <v>88</v>
      </c>
      <c r="B76" s="41"/>
      <c r="C76" s="41"/>
      <c r="D76" s="42"/>
    </row>
    <row r="77" spans="1:4" ht="18.75" customHeight="1" x14ac:dyDescent="0.25">
      <c r="A77" s="3">
        <v>52</v>
      </c>
      <c r="B77" s="4" t="s">
        <v>62</v>
      </c>
      <c r="C77" s="4" t="s">
        <v>62</v>
      </c>
      <c r="D77" s="3">
        <v>0</v>
      </c>
    </row>
    <row r="78" spans="1:4" ht="18.75" customHeight="1" x14ac:dyDescent="0.25">
      <c r="A78" s="3">
        <v>53</v>
      </c>
      <c r="B78" s="4" t="s">
        <v>63</v>
      </c>
      <c r="C78" s="4" t="s">
        <v>63</v>
      </c>
      <c r="D78" s="3">
        <v>0</v>
      </c>
    </row>
    <row r="79" spans="1:4" ht="18.75" customHeight="1" x14ac:dyDescent="0.25">
      <c r="A79" s="3">
        <v>54</v>
      </c>
      <c r="B79" s="4" t="s">
        <v>64</v>
      </c>
      <c r="C79" s="4" t="s">
        <v>64</v>
      </c>
      <c r="D79" s="3">
        <v>0</v>
      </c>
    </row>
    <row r="80" spans="1:4" ht="18.75" customHeight="1" x14ac:dyDescent="0.25">
      <c r="A80" s="3">
        <v>55</v>
      </c>
      <c r="B80" s="4" t="s">
        <v>65</v>
      </c>
      <c r="C80" s="4" t="s">
        <v>65</v>
      </c>
      <c r="D80" s="3">
        <v>0</v>
      </c>
    </row>
    <row r="81" spans="1:4" ht="18.75" customHeight="1" x14ac:dyDescent="0.25">
      <c r="A81" s="3">
        <v>56</v>
      </c>
      <c r="B81" s="4" t="s">
        <v>106</v>
      </c>
      <c r="C81" s="4" t="s">
        <v>157</v>
      </c>
      <c r="D81" s="3">
        <v>1</v>
      </c>
    </row>
    <row r="82" spans="1:4" ht="18.75" customHeight="1" x14ac:dyDescent="0.25">
      <c r="A82" s="3"/>
      <c r="B82" s="4"/>
      <c r="C82" s="6"/>
      <c r="D82" s="12">
        <f>SUM(D77:D81)</f>
        <v>1</v>
      </c>
    </row>
    <row r="83" spans="1:4" ht="18.75" customHeight="1" x14ac:dyDescent="0.25">
      <c r="A83" s="40" t="s">
        <v>89</v>
      </c>
      <c r="B83" s="41"/>
      <c r="C83" s="41"/>
      <c r="D83" s="42"/>
    </row>
    <row r="84" spans="1:4" ht="18.75" customHeight="1" x14ac:dyDescent="0.25">
      <c r="A84" s="9">
        <v>57</v>
      </c>
      <c r="B84" s="4" t="s">
        <v>8</v>
      </c>
      <c r="C84" s="4" t="s">
        <v>8</v>
      </c>
      <c r="D84" s="3">
        <v>2</v>
      </c>
    </row>
    <row r="85" spans="1:4" ht="18.75" customHeight="1" x14ac:dyDescent="0.25">
      <c r="A85" s="9">
        <v>58</v>
      </c>
      <c r="B85" s="4" t="s">
        <v>71</v>
      </c>
      <c r="C85" s="4" t="s">
        <v>118</v>
      </c>
      <c r="D85" s="3">
        <v>12</v>
      </c>
    </row>
    <row r="86" spans="1:4" ht="18.75" customHeight="1" x14ac:dyDescent="0.25">
      <c r="A86" s="9">
        <v>59</v>
      </c>
      <c r="B86" s="4" t="s">
        <v>7</v>
      </c>
      <c r="C86" s="4" t="s">
        <v>117</v>
      </c>
      <c r="D86" s="3">
        <v>12</v>
      </c>
    </row>
    <row r="87" spans="1:4" ht="18.75" customHeight="1" x14ac:dyDescent="0.25">
      <c r="A87" s="9">
        <v>60</v>
      </c>
      <c r="B87" s="4" t="s">
        <v>11</v>
      </c>
      <c r="C87" s="4" t="s">
        <v>119</v>
      </c>
      <c r="D87" s="3">
        <v>88</v>
      </c>
    </row>
    <row r="88" spans="1:4" ht="18.75" customHeight="1" x14ac:dyDescent="0.25">
      <c r="A88" s="9">
        <v>61</v>
      </c>
      <c r="B88" s="4" t="s">
        <v>15</v>
      </c>
      <c r="C88" s="4" t="s">
        <v>120</v>
      </c>
      <c r="D88" s="3">
        <v>4</v>
      </c>
    </row>
    <row r="89" spans="1:4" ht="18.75" customHeight="1" x14ac:dyDescent="0.25">
      <c r="A89" s="9">
        <v>62</v>
      </c>
      <c r="B89" s="4" t="s">
        <v>16</v>
      </c>
      <c r="C89" s="4" t="s">
        <v>121</v>
      </c>
      <c r="D89" s="3">
        <v>8</v>
      </c>
    </row>
    <row r="90" spans="1:4" ht="18.75" customHeight="1" x14ac:dyDescent="0.25">
      <c r="A90" s="9">
        <v>63</v>
      </c>
      <c r="B90" s="4" t="s">
        <v>56</v>
      </c>
      <c r="C90" s="4" t="s">
        <v>56</v>
      </c>
      <c r="D90" s="3">
        <v>1</v>
      </c>
    </row>
    <row r="91" spans="1:4" ht="18.75" customHeight="1" x14ac:dyDescent="0.25">
      <c r="A91" s="9">
        <v>64</v>
      </c>
      <c r="B91" s="4" t="s">
        <v>57</v>
      </c>
      <c r="C91" s="4" t="s">
        <v>14</v>
      </c>
      <c r="D91" s="3">
        <v>8</v>
      </c>
    </row>
    <row r="92" spans="1:4" ht="18.75" customHeight="1" x14ac:dyDescent="0.25">
      <c r="A92" s="9">
        <v>65</v>
      </c>
      <c r="B92" s="4" t="s">
        <v>17</v>
      </c>
      <c r="C92" s="4" t="s">
        <v>18</v>
      </c>
      <c r="D92" s="3">
        <v>2</v>
      </c>
    </row>
    <row r="93" spans="1:4" ht="18.75" customHeight="1" x14ac:dyDescent="0.25">
      <c r="A93" s="9">
        <v>66</v>
      </c>
      <c r="B93" s="4" t="s">
        <v>19</v>
      </c>
      <c r="C93" s="4" t="s">
        <v>12</v>
      </c>
      <c r="D93" s="3">
        <v>2</v>
      </c>
    </row>
    <row r="94" spans="1:4" ht="18.75" customHeight="1" x14ac:dyDescent="0.25">
      <c r="A94" s="9">
        <v>67</v>
      </c>
      <c r="B94" s="4" t="s">
        <v>20</v>
      </c>
      <c r="C94" s="4" t="s">
        <v>12</v>
      </c>
      <c r="D94" s="3">
        <v>2</v>
      </c>
    </row>
    <row r="95" spans="1:4" ht="18.75" customHeight="1" x14ac:dyDescent="0.25">
      <c r="A95" s="9">
        <v>68</v>
      </c>
      <c r="B95" s="4" t="s">
        <v>21</v>
      </c>
      <c r="C95" s="4" t="s">
        <v>12</v>
      </c>
      <c r="D95" s="3">
        <v>2</v>
      </c>
    </row>
    <row r="96" spans="1:4" ht="18.75" customHeight="1" x14ac:dyDescent="0.25">
      <c r="A96" s="9">
        <v>69</v>
      </c>
      <c r="B96" s="4" t="s">
        <v>9</v>
      </c>
      <c r="C96" s="4" t="s">
        <v>10</v>
      </c>
      <c r="D96" s="3">
        <v>60</v>
      </c>
    </row>
    <row r="97" spans="1:4" ht="18.75" customHeight="1" x14ac:dyDescent="0.25">
      <c r="A97" s="9">
        <v>70</v>
      </c>
      <c r="B97" s="4" t="s">
        <v>13</v>
      </c>
      <c r="C97" s="4" t="s">
        <v>14</v>
      </c>
      <c r="D97" s="3">
        <v>34</v>
      </c>
    </row>
    <row r="98" spans="1:4" ht="18.75" customHeight="1" x14ac:dyDescent="0.25">
      <c r="A98" s="9">
        <v>71</v>
      </c>
      <c r="B98" s="4" t="s">
        <v>70</v>
      </c>
      <c r="C98" s="4" t="s">
        <v>14</v>
      </c>
      <c r="D98" s="3">
        <v>18</v>
      </c>
    </row>
    <row r="99" spans="1:4" ht="18.75" customHeight="1" x14ac:dyDescent="0.25">
      <c r="A99" s="3"/>
      <c r="B99" s="4"/>
      <c r="C99" s="6"/>
      <c r="D99" s="12">
        <f>SUM(D84:D98)</f>
        <v>255</v>
      </c>
    </row>
    <row r="100" spans="1:4" ht="18.75" customHeight="1" x14ac:dyDescent="0.25">
      <c r="A100" s="40" t="s">
        <v>90</v>
      </c>
      <c r="B100" s="41"/>
      <c r="C100" s="41"/>
      <c r="D100" s="42"/>
    </row>
    <row r="101" spans="1:4" ht="18.75" customHeight="1" x14ac:dyDescent="0.25">
      <c r="A101" s="9">
        <v>71</v>
      </c>
      <c r="B101" s="4" t="s">
        <v>1</v>
      </c>
      <c r="C101" s="4" t="s">
        <v>114</v>
      </c>
      <c r="D101" s="3">
        <v>2</v>
      </c>
    </row>
    <row r="102" spans="1:4" ht="17.25" x14ac:dyDescent="0.25">
      <c r="A102" s="9">
        <v>72</v>
      </c>
      <c r="B102" s="4" t="s">
        <v>3</v>
      </c>
      <c r="C102" s="4" t="s">
        <v>4</v>
      </c>
      <c r="D102" s="3">
        <v>72</v>
      </c>
    </row>
    <row r="103" spans="1:4" ht="17.25" x14ac:dyDescent="0.25">
      <c r="A103" s="9">
        <v>73</v>
      </c>
      <c r="B103" s="4" t="s">
        <v>2</v>
      </c>
      <c r="C103" s="4" t="s">
        <v>2</v>
      </c>
      <c r="D103" s="3">
        <v>4</v>
      </c>
    </row>
    <row r="104" spans="1:4" ht="17.25" x14ac:dyDescent="0.25">
      <c r="A104" s="9">
        <v>74</v>
      </c>
      <c r="B104" s="4" t="s">
        <v>5</v>
      </c>
      <c r="C104" s="4" t="s">
        <v>5</v>
      </c>
      <c r="D104" s="3">
        <v>4</v>
      </c>
    </row>
    <row r="105" spans="1:4" ht="18.75" x14ac:dyDescent="0.25">
      <c r="A105" s="9">
        <v>75</v>
      </c>
      <c r="B105" s="4" t="s">
        <v>78</v>
      </c>
      <c r="C105" s="4" t="s">
        <v>79</v>
      </c>
      <c r="D105" s="5">
        <v>52</v>
      </c>
    </row>
    <row r="106" spans="1:4" ht="18.75" x14ac:dyDescent="0.25">
      <c r="A106" s="3"/>
      <c r="B106" s="4"/>
      <c r="C106" s="6"/>
      <c r="D106" s="12">
        <f>SUM(D101:D105)</f>
        <v>134</v>
      </c>
    </row>
    <row r="107" spans="1:4" ht="18.75" customHeight="1" x14ac:dyDescent="0.25">
      <c r="A107" s="40" t="s">
        <v>91</v>
      </c>
      <c r="B107" s="41"/>
      <c r="C107" s="41"/>
      <c r="D107" s="42"/>
    </row>
    <row r="108" spans="1:4" ht="17.25" x14ac:dyDescent="0.25">
      <c r="A108" s="9">
        <v>76</v>
      </c>
      <c r="B108" s="4" t="s">
        <v>6</v>
      </c>
      <c r="C108" s="4" t="s">
        <v>6</v>
      </c>
      <c r="D108" s="3">
        <v>2</v>
      </c>
    </row>
    <row r="109" spans="1:4" ht="18.75" x14ac:dyDescent="0.25">
      <c r="A109" s="3"/>
      <c r="B109" s="4"/>
      <c r="C109" s="6"/>
      <c r="D109" s="12">
        <f>SUM(D108)</f>
        <v>2</v>
      </c>
    </row>
    <row r="110" spans="1:4" ht="18.75" customHeight="1" x14ac:dyDescent="0.25">
      <c r="A110" s="40" t="s">
        <v>92</v>
      </c>
      <c r="B110" s="41"/>
      <c r="C110" s="41"/>
      <c r="D110" s="42"/>
    </row>
    <row r="111" spans="1:4" ht="17.25" x14ac:dyDescent="0.25">
      <c r="A111" s="9">
        <v>77</v>
      </c>
      <c r="B111" s="4" t="s">
        <v>26</v>
      </c>
      <c r="C111" s="4" t="s">
        <v>26</v>
      </c>
      <c r="D111" s="3">
        <v>2</v>
      </c>
    </row>
    <row r="112" spans="1:4" ht="17.25" x14ac:dyDescent="0.25">
      <c r="A112" s="9">
        <v>78</v>
      </c>
      <c r="B112" s="4" t="s">
        <v>27</v>
      </c>
      <c r="C112" s="4" t="s">
        <v>27</v>
      </c>
      <c r="D112" s="3">
        <v>2</v>
      </c>
    </row>
    <row r="113" spans="1:4" ht="18.75" x14ac:dyDescent="0.25">
      <c r="A113" s="6"/>
      <c r="B113" s="6"/>
      <c r="C113" s="6"/>
      <c r="D113" s="13">
        <f>SUM(D111:D112)</f>
        <v>4</v>
      </c>
    </row>
    <row r="114" spans="1:4" ht="15" customHeight="1" x14ac:dyDescent="0.25">
      <c r="A114" s="40" t="s">
        <v>93</v>
      </c>
      <c r="B114" s="41"/>
      <c r="C114" s="41"/>
      <c r="D114" s="42"/>
    </row>
    <row r="115" spans="1:4" ht="17.25" x14ac:dyDescent="0.25">
      <c r="A115" s="9">
        <v>79</v>
      </c>
      <c r="B115" s="4" t="s">
        <v>59</v>
      </c>
      <c r="C115" s="4" t="s">
        <v>59</v>
      </c>
      <c r="D115" s="3">
        <v>1</v>
      </c>
    </row>
    <row r="116" spans="1:4" ht="17.25" x14ac:dyDescent="0.25">
      <c r="A116" s="9">
        <v>80</v>
      </c>
      <c r="B116" s="4" t="s">
        <v>67</v>
      </c>
      <c r="C116" s="4" t="s">
        <v>67</v>
      </c>
      <c r="D116" s="3">
        <v>1</v>
      </c>
    </row>
    <row r="117" spans="1:4" ht="17.25" x14ac:dyDescent="0.25">
      <c r="A117" s="9">
        <v>81</v>
      </c>
      <c r="B117" s="4" t="s">
        <v>69</v>
      </c>
      <c r="C117" s="4" t="s">
        <v>69</v>
      </c>
      <c r="D117" s="3">
        <v>6</v>
      </c>
    </row>
    <row r="118" spans="1:4" ht="17.25" x14ac:dyDescent="0.25">
      <c r="A118" s="9">
        <v>82</v>
      </c>
      <c r="B118" s="4" t="s">
        <v>73</v>
      </c>
      <c r="C118" s="4" t="s">
        <v>107</v>
      </c>
      <c r="D118" s="3">
        <v>1</v>
      </c>
    </row>
    <row r="119" spans="1:4" ht="17.25" x14ac:dyDescent="0.25">
      <c r="A119" s="9">
        <v>83</v>
      </c>
      <c r="B119" s="4" t="s">
        <v>108</v>
      </c>
      <c r="C119" s="4" t="s">
        <v>109</v>
      </c>
      <c r="D119" s="3">
        <v>5</v>
      </c>
    </row>
    <row r="120" spans="1:4" ht="17.25" x14ac:dyDescent="0.25">
      <c r="A120" s="9">
        <v>84</v>
      </c>
      <c r="B120" s="4" t="s">
        <v>76</v>
      </c>
      <c r="C120" s="4" t="s">
        <v>126</v>
      </c>
      <c r="D120" s="3">
        <v>1</v>
      </c>
    </row>
    <row r="121" spans="1:4" ht="17.25" x14ac:dyDescent="0.25">
      <c r="A121" s="9">
        <v>85</v>
      </c>
      <c r="B121" s="4" t="s">
        <v>77</v>
      </c>
      <c r="C121" s="4" t="s">
        <v>77</v>
      </c>
      <c r="D121" s="3">
        <v>1</v>
      </c>
    </row>
    <row r="122" spans="1:4" ht="34.5" x14ac:dyDescent="0.25">
      <c r="A122" s="9">
        <v>86</v>
      </c>
      <c r="B122" s="4" t="s">
        <v>158</v>
      </c>
      <c r="C122" s="4" t="s">
        <v>158</v>
      </c>
      <c r="D122" s="3">
        <v>1</v>
      </c>
    </row>
    <row r="123" spans="1:4" ht="18.75" x14ac:dyDescent="0.25">
      <c r="A123" s="6"/>
      <c r="B123" s="6"/>
      <c r="C123" s="4"/>
      <c r="D123" s="13">
        <f>SUM(D115:D122)</f>
        <v>17</v>
      </c>
    </row>
    <row r="124" spans="1:4" x14ac:dyDescent="0.25">
      <c r="D124" s="15">
        <f>SUM(D123,D113,D109,D106,D99,D82,D75,D71,D67,D51,D63,D57,D47,D42,D37,D28)</f>
        <v>540</v>
      </c>
    </row>
  </sheetData>
  <mergeCells count="16">
    <mergeCell ref="A100:D100"/>
    <mergeCell ref="A107:D107"/>
    <mergeCell ref="A110:D110"/>
    <mergeCell ref="A114:D114"/>
    <mergeCell ref="A58:D58"/>
    <mergeCell ref="A64:D64"/>
    <mergeCell ref="A68:D68"/>
    <mergeCell ref="A72:D72"/>
    <mergeCell ref="A76:D76"/>
    <mergeCell ref="A83:D83"/>
    <mergeCell ref="A52:D52"/>
    <mergeCell ref="A2:D2"/>
    <mergeCell ref="A29:D29"/>
    <mergeCell ref="A38:D38"/>
    <mergeCell ref="A43:D43"/>
    <mergeCell ref="A48:D4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sum'!A69</f>
        <v>48</v>
      </c>
      <c r="B2" s="20" t="str">
        <f>'BOM sum'!B69</f>
        <v>Spring OD8 L27 W0.9</v>
      </c>
      <c r="C2" s="20" t="str">
        <f>'BOM sum'!C69</f>
        <v>Spring OD8 L27 W0.9 (Length 20mm)</v>
      </c>
      <c r="D2" s="20">
        <f>'BOM sum'!D69</f>
        <v>2</v>
      </c>
    </row>
    <row r="3" spans="1:4" ht="18.75" x14ac:dyDescent="0.3">
      <c r="A3" s="20">
        <f>'BOM sum'!A70</f>
        <v>49</v>
      </c>
      <c r="B3" s="20" t="str">
        <f>'BOM sum'!B70</f>
        <v>Spring</v>
      </c>
      <c r="C3" s="20" t="str">
        <f>'BOM sum'!C70</f>
        <v>Spring 8mm x 25mm</v>
      </c>
      <c r="D3" s="20">
        <f>'BOM sum'!D70</f>
        <v>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7" sqref="K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sum'!A73</f>
        <v>50</v>
      </c>
      <c r="B2" s="20" t="str">
        <f>'BOM sum'!B73</f>
        <v>Ventilator 25 x 25</v>
      </c>
      <c r="C2" s="20" t="str">
        <f>'BOM sum'!C73</f>
        <v>Ventilator 25 x 25</v>
      </c>
      <c r="D2" s="20">
        <f>'BOM sum'!D73</f>
        <v>2</v>
      </c>
    </row>
    <row r="3" spans="1:4" ht="18.75" x14ac:dyDescent="0.3">
      <c r="A3" s="20">
        <f>'BOM sum'!A74</f>
        <v>51</v>
      </c>
      <c r="B3" s="20" t="str">
        <f>'BOM sum'!B74</f>
        <v>Ventilator 40 x 40</v>
      </c>
      <c r="C3" s="20" t="str">
        <f>'BOM sum'!C74</f>
        <v>Ventilator 40 x 40</v>
      </c>
      <c r="D3" s="20">
        <f>'BOM sum'!D74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6.5" x14ac:dyDescent="0.3"/>
  <cols>
    <col min="1" max="1" width="9.140625" style="19"/>
    <col min="2" max="2" width="54.28515625" style="19" customWidth="1"/>
    <col min="3" max="3" width="73" style="19" bestFit="1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sum'!A81</f>
        <v>56</v>
      </c>
      <c r="B2" s="20" t="str">
        <f>'BOM sum'!B81</f>
        <v xml:space="preserve">Full complect </v>
      </c>
      <c r="C2" s="20" t="str">
        <f>'BOM sum'!C81</f>
        <v>V6 Dual Nozzle 2 In 2 Out Double Head with 3010 Fun</v>
      </c>
      <c r="D2" s="20">
        <f>'BOM sum'!D81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2" sqref="I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sum'!A84</f>
        <v>57</v>
      </c>
      <c r="B2" s="20" t="str">
        <f>'BOM sum'!B84</f>
        <v>T8 x 300 Screw</v>
      </c>
      <c r="C2" s="20" t="str">
        <f>'BOM sum'!C84</f>
        <v>T8 x 300 Screw</v>
      </c>
      <c r="D2" s="20">
        <f>'BOM sum'!D84</f>
        <v>2</v>
      </c>
    </row>
    <row r="3" spans="1:4" ht="18.75" x14ac:dyDescent="0.3">
      <c r="A3" s="20">
        <f>'BOM sum'!A85</f>
        <v>58</v>
      </c>
      <c r="B3" s="20" t="str">
        <f>'BOM sum'!B85</f>
        <v>ISO 7046-1 - M2 x 10 - Z - 10S</v>
      </c>
      <c r="C3" s="20" t="str">
        <f>'BOM sum'!C85</f>
        <v xml:space="preserve">M2x10mm - Countersunk flat head cross recess screw </v>
      </c>
      <c r="D3" s="20">
        <f>'BOM sum'!D85</f>
        <v>12</v>
      </c>
    </row>
    <row r="4" spans="1:4" ht="18.75" x14ac:dyDescent="0.3">
      <c r="A4" s="20">
        <f>'BOM sum'!A86</f>
        <v>59</v>
      </c>
      <c r="B4" s="20" t="str">
        <f>'BOM sum'!B86</f>
        <v>Hex M3 x 25mm Socket Cap Screw</v>
      </c>
      <c r="C4" s="20" t="str">
        <f>'BOM sum'!C86</f>
        <v>M3 x 25mm - Hex Socket Cap Screw</v>
      </c>
      <c r="D4" s="20">
        <f>'BOM sum'!D86</f>
        <v>12</v>
      </c>
    </row>
    <row r="5" spans="1:4" ht="18.75" x14ac:dyDescent="0.3">
      <c r="A5" s="20">
        <f>'BOM sum'!A87</f>
        <v>60</v>
      </c>
      <c r="B5" s="20" t="str">
        <f>'BOM sum'!B87</f>
        <v>ISO 4762 M3 x 12 - 12N</v>
      </c>
      <c r="C5" s="20" t="str">
        <f>'BOM sum'!C87</f>
        <v xml:space="preserve">M3 x 12mm socket head cap screw </v>
      </c>
      <c r="D5" s="20">
        <f>'BOM sum'!D87</f>
        <v>88</v>
      </c>
    </row>
    <row r="6" spans="1:4" ht="18.75" x14ac:dyDescent="0.3">
      <c r="A6" s="20">
        <f>'BOM sum'!A88</f>
        <v>61</v>
      </c>
      <c r="B6" s="20" t="str">
        <f>'BOM sum'!B88</f>
        <v>ISO 10642 - M3 x 30 - 30N</v>
      </c>
      <c r="C6" s="20" t="str">
        <f>'BOM sum'!C88</f>
        <v>M3 x 30mm socket countersunk head screw</v>
      </c>
      <c r="D6" s="20">
        <f>'BOM sum'!D88</f>
        <v>4</v>
      </c>
    </row>
    <row r="7" spans="1:4" ht="18.75" x14ac:dyDescent="0.3">
      <c r="A7" s="20">
        <f>'BOM sum'!A89</f>
        <v>62</v>
      </c>
      <c r="B7" s="20" t="str">
        <f>'BOM sum'!B89</f>
        <v>ISO 7380 - M3 x 12 - 12N</v>
      </c>
      <c r="C7" s="20" t="str">
        <f>'BOM sum'!C89</f>
        <v>M3 x 12 - Socket button head screw_iso</v>
      </c>
      <c r="D7" s="20">
        <f>'BOM sum'!D89</f>
        <v>8</v>
      </c>
    </row>
    <row r="8" spans="1:4" ht="18.75" x14ac:dyDescent="0.3">
      <c r="A8" s="20">
        <f>'BOM sum'!A90</f>
        <v>63</v>
      </c>
      <c r="B8" s="20" t="str">
        <f>'BOM sum'!B90</f>
        <v>Hex M3 x 20mm Socket Cap Screw</v>
      </c>
      <c r="C8" s="20" t="str">
        <f>'BOM sum'!C90</f>
        <v>Hex M3 x 20mm Socket Cap Screw</v>
      </c>
      <c r="D8" s="20">
        <f>'BOM sum'!D90</f>
        <v>1</v>
      </c>
    </row>
    <row r="9" spans="1:4" ht="18.75" x14ac:dyDescent="0.3">
      <c r="A9" s="20">
        <f>'BOM sum'!A91</f>
        <v>64</v>
      </c>
      <c r="B9" s="20" t="str">
        <f>'BOM sum'!B91</f>
        <v>ISO 4027 - M3 x 6-C</v>
      </c>
      <c r="C9" s="20" t="str">
        <f>'BOM sum'!C91</f>
        <v>socket set screw cone point_iso</v>
      </c>
      <c r="D9" s="20">
        <f>'BOM sum'!D91</f>
        <v>8</v>
      </c>
    </row>
    <row r="10" spans="1:4" ht="18.75" x14ac:dyDescent="0.3">
      <c r="A10" s="20">
        <f>'BOM sum'!A92</f>
        <v>65</v>
      </c>
      <c r="B10" s="20" t="str">
        <f>'BOM sum'!B92</f>
        <v>ISO 7046-1 - M3 x 10 - Z - 10S</v>
      </c>
      <c r="C10" s="20" t="str">
        <f>'BOM sum'!C92</f>
        <v>countersunk flat head cross recess screw_iso</v>
      </c>
      <c r="D10" s="20">
        <f>'BOM sum'!D92</f>
        <v>2</v>
      </c>
    </row>
    <row r="11" spans="1:4" ht="18.75" x14ac:dyDescent="0.3">
      <c r="A11" s="20">
        <f>'BOM sum'!A93</f>
        <v>66</v>
      </c>
      <c r="B11" s="20" t="str">
        <f>'BOM sum'!B93</f>
        <v>ISO 4762 M4 x 20 - 20N</v>
      </c>
      <c r="C11" s="20" t="str">
        <f>'BOM sum'!C93</f>
        <v>socket head cap screw_iso</v>
      </c>
      <c r="D11" s="20">
        <f>'BOM sum'!D93</f>
        <v>2</v>
      </c>
    </row>
    <row r="12" spans="1:4" ht="18.75" x14ac:dyDescent="0.3">
      <c r="A12" s="20">
        <f>'BOM sum'!A94</f>
        <v>67</v>
      </c>
      <c r="B12" s="20" t="str">
        <f>'BOM sum'!B94</f>
        <v>ISO 4762 M4 x 16 - 16S</v>
      </c>
      <c r="C12" s="20" t="str">
        <f>'BOM sum'!C94</f>
        <v>socket head cap screw_iso</v>
      </c>
      <c r="D12" s="20">
        <f>'BOM sum'!D94</f>
        <v>2</v>
      </c>
    </row>
    <row r="13" spans="1:4" ht="18.75" x14ac:dyDescent="0.3">
      <c r="A13" s="20">
        <f>'BOM sum'!A95</f>
        <v>68</v>
      </c>
      <c r="B13" s="20" t="str">
        <f>'BOM sum'!B95</f>
        <v>ISO 4762 M4 x 10 - 10S</v>
      </c>
      <c r="C13" s="20" t="str">
        <f>'BOM sum'!C95</f>
        <v>socket head cap screw_iso</v>
      </c>
      <c r="D13" s="20">
        <f>'BOM sum'!D95</f>
        <v>2</v>
      </c>
    </row>
    <row r="14" spans="1:4" ht="18.75" x14ac:dyDescent="0.3">
      <c r="A14" s="20">
        <f>'BOM sum'!A96</f>
        <v>69</v>
      </c>
      <c r="B14" s="20" t="str">
        <f>'BOM sum'!B96</f>
        <v>ISO 7380 - M4 x 12 - 12N</v>
      </c>
      <c r="C14" s="20" t="str">
        <f>'BOM sum'!C96</f>
        <v>socket button head screw_iso</v>
      </c>
      <c r="D14" s="20">
        <f>'BOM sum'!D96</f>
        <v>60</v>
      </c>
    </row>
    <row r="15" spans="1:4" ht="18.75" x14ac:dyDescent="0.3">
      <c r="A15" s="20">
        <f>'BOM sum'!A97</f>
        <v>70</v>
      </c>
      <c r="B15" s="20" t="str">
        <f>'BOM sum'!B97</f>
        <v>ISO 4027 - M4 x 8-C</v>
      </c>
      <c r="C15" s="20" t="str">
        <f>'BOM sum'!C97</f>
        <v>socket set screw cone point_iso</v>
      </c>
      <c r="D15" s="20">
        <f>'BOM sum'!D97</f>
        <v>34</v>
      </c>
    </row>
    <row r="16" spans="1:4" ht="18.75" x14ac:dyDescent="0.3">
      <c r="A16" s="20">
        <f>'BOM sum'!A98</f>
        <v>71</v>
      </c>
      <c r="B16" s="20" t="str">
        <f>'BOM sum'!B98</f>
        <v>ISO 4027 - M4 x 6-S</v>
      </c>
      <c r="C16" s="20" t="str">
        <f>'BOM sum'!C98</f>
        <v>socket set screw cone point_iso</v>
      </c>
      <c r="D16" s="20">
        <f>'BOM sum'!D98</f>
        <v>18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sum'!A101</f>
        <v>71</v>
      </c>
      <c r="B2" s="20" t="str">
        <f>'BOM sum'!B101</f>
        <v>LMF8UU</v>
      </c>
      <c r="C2" s="20" t="str">
        <f>'BOM sum'!C101</f>
        <v>LMH8UU</v>
      </c>
      <c r="D2" s="20">
        <f>'BOM sum'!D101</f>
        <v>2</v>
      </c>
    </row>
    <row r="3" spans="1:4" ht="18.75" x14ac:dyDescent="0.3">
      <c r="A3" s="20">
        <f>'BOM sum'!A102</f>
        <v>72</v>
      </c>
      <c r="B3" s="20" t="str">
        <f>'BOM sum'!B102</f>
        <v>ISO - 4035 - M3 - N</v>
      </c>
      <c r="C3" s="20" t="str">
        <f>'BOM sum'!C102</f>
        <v>hex thin nut chamfered gradeab_iso</v>
      </c>
      <c r="D3" s="20">
        <f>'BOM sum'!D102</f>
        <v>72</v>
      </c>
    </row>
    <row r="4" spans="1:4" ht="18.75" x14ac:dyDescent="0.3">
      <c r="A4" s="20">
        <f>'BOM sum'!A103</f>
        <v>73</v>
      </c>
      <c r="B4" s="20" t="str">
        <f>'BOM sum'!B103</f>
        <v>Long Nuts M3 x 30mm</v>
      </c>
      <c r="C4" s="20" t="str">
        <f>'BOM sum'!C103</f>
        <v>Long Nuts M3 x 30mm</v>
      </c>
      <c r="D4" s="20">
        <f>'BOM sum'!D103</f>
        <v>4</v>
      </c>
    </row>
    <row r="5" spans="1:4" ht="18.75" x14ac:dyDescent="0.3">
      <c r="A5" s="20">
        <f>'BOM sum'!A104</f>
        <v>74</v>
      </c>
      <c r="B5" s="20" t="str">
        <f>'BOM sum'!B104</f>
        <v>Long Nuts M3 x 25mm</v>
      </c>
      <c r="C5" s="20" t="str">
        <f>'BOM sum'!C104</f>
        <v>Long Nuts M3 x 25mm</v>
      </c>
      <c r="D5" s="20">
        <f>'BOM sum'!D104</f>
        <v>4</v>
      </c>
    </row>
    <row r="6" spans="1:4" ht="18.75" x14ac:dyDescent="0.3">
      <c r="A6" s="20">
        <f>'BOM sum'!A105</f>
        <v>75</v>
      </c>
      <c r="B6" s="20" t="str">
        <f>'BOM sum'!B105</f>
        <v>ISO - 4035 - M4 - C</v>
      </c>
      <c r="C6" s="20" t="str">
        <f>'BOM sum'!C105</f>
        <v>hex thin nut chamfered gradeab M4 iso</v>
      </c>
      <c r="D6" s="20">
        <f>'BOM sum'!D105</f>
        <v>52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sum'!A108</f>
        <v>76</v>
      </c>
      <c r="B2" s="20" t="str">
        <f>'BOM sum'!B108</f>
        <v>Washer M3</v>
      </c>
      <c r="C2" s="20" t="str">
        <f>'BOM sum'!C108</f>
        <v>Washer M3</v>
      </c>
      <c r="D2" s="20">
        <f>'BOM sum'!D108</f>
        <v>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6" sqref="B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sum'!A111</f>
        <v>77</v>
      </c>
      <c r="B2" s="20" t="str">
        <f>'BOM sum'!B111</f>
        <v>Guide Wheel Pulley Bearing U604ZZ 4x13x4mm</v>
      </c>
      <c r="C2" s="20" t="str">
        <f>'BOM sum'!C111</f>
        <v>Guide Wheel Pulley Bearing U604ZZ 4x13x4mm</v>
      </c>
      <c r="D2" s="20">
        <f>'BOM sum'!D111</f>
        <v>2</v>
      </c>
    </row>
    <row r="3" spans="1:4" ht="18.75" x14ac:dyDescent="0.3">
      <c r="A3" s="20">
        <f>'BOM sum'!A112</f>
        <v>78</v>
      </c>
      <c r="B3" s="20" t="str">
        <f>'BOM sum'!B112</f>
        <v>26 Tooth Motor Shaft 5mm Gear Wheel</v>
      </c>
      <c r="C3" s="20" t="str">
        <f>'BOM sum'!C112</f>
        <v>26 Tooth Motor Shaft 5mm Gear Wheel</v>
      </c>
      <c r="D3" s="20">
        <f>'BOM sum'!D112</f>
        <v>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24" sqref="F24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sum'!A115</f>
        <v>79</v>
      </c>
      <c r="B2" s="20" t="str">
        <f>'BOM sum'!B115</f>
        <v>HotBed Al 220x220x3</v>
      </c>
      <c r="C2" s="20" t="str">
        <f>'BOM sum'!C115</f>
        <v>HotBed Al 220x220x3</v>
      </c>
      <c r="D2" s="20">
        <f>'BOM sum'!D115</f>
        <v>1</v>
      </c>
    </row>
    <row r="3" spans="1:4" ht="18.75" x14ac:dyDescent="0.3">
      <c r="A3" s="20">
        <f>'BOM sum'!A116</f>
        <v>80</v>
      </c>
      <c r="B3" s="20" t="str">
        <f>'BOM sum'!B116</f>
        <v>PL-08N Level Sensor</v>
      </c>
      <c r="C3" s="20" t="str">
        <f>'BOM sum'!C116</f>
        <v>PL-08N Level Sensor</v>
      </c>
      <c r="D3" s="20">
        <f>'BOM sum'!D116</f>
        <v>1</v>
      </c>
    </row>
    <row r="4" spans="1:4" ht="18.75" x14ac:dyDescent="0.3">
      <c r="A4" s="20">
        <f>'BOM sum'!A117</f>
        <v>81</v>
      </c>
      <c r="B4" s="20" t="str">
        <f>'BOM sum'!B117</f>
        <v>EndStopSwitch</v>
      </c>
      <c r="C4" s="20" t="str">
        <f>'BOM sum'!C117</f>
        <v>EndStopSwitch</v>
      </c>
      <c r="D4" s="20">
        <f>'BOM sum'!D117</f>
        <v>6</v>
      </c>
    </row>
    <row r="5" spans="1:4" ht="18.75" x14ac:dyDescent="0.3">
      <c r="A5" s="20">
        <f>'BOM sum'!A118</f>
        <v>82</v>
      </c>
      <c r="B5" s="20" t="str">
        <f>'BOM sum'!B118</f>
        <v>MkB PCB</v>
      </c>
      <c r="C5" s="20" t="str">
        <f>'BOM sum'!C118</f>
        <v>MKS Gen L V1.0</v>
      </c>
      <c r="D5" s="20">
        <f>'BOM sum'!D118</f>
        <v>1</v>
      </c>
    </row>
    <row r="6" spans="1:4" ht="18.75" x14ac:dyDescent="0.3">
      <c r="A6" s="20">
        <f>'BOM sum'!A119</f>
        <v>83</v>
      </c>
      <c r="B6" s="20" t="str">
        <f>'BOM sum'!B119</f>
        <v>A4988</v>
      </c>
      <c r="C6" s="20" t="str">
        <f>'BOM sum'!C119</f>
        <v>A4988 Stepper Motor Driver With Heat sin</v>
      </c>
      <c r="D6" s="20">
        <f>'BOM sum'!D119</f>
        <v>5</v>
      </c>
    </row>
    <row r="7" spans="1:4" ht="18.75" x14ac:dyDescent="0.3">
      <c r="A7" s="20">
        <f>'BOM sum'!A120</f>
        <v>84</v>
      </c>
      <c r="B7" s="20" t="str">
        <f>'BOM sum'!B120</f>
        <v>PowerSupply 12V 30A 360A</v>
      </c>
      <c r="C7" s="20" t="str">
        <f>'BOM sum'!C120</f>
        <v>PowerSupply 12V25A 300W</v>
      </c>
      <c r="D7" s="20">
        <f>'BOM sum'!D120</f>
        <v>1</v>
      </c>
    </row>
    <row r="8" spans="1:4" ht="18.75" x14ac:dyDescent="0.3">
      <c r="A8" s="20">
        <f>'BOM sum'!A121</f>
        <v>85</v>
      </c>
      <c r="B8" s="20" t="str">
        <f>'BOM sum'!B121</f>
        <v>LCD 2004 screen</v>
      </c>
      <c r="C8" s="20" t="str">
        <f>'BOM sum'!C121</f>
        <v>LCD 2004 screen</v>
      </c>
      <c r="D8" s="20">
        <f>'BOM sum'!D121</f>
        <v>1</v>
      </c>
    </row>
    <row r="9" spans="1:4" ht="18.75" x14ac:dyDescent="0.3">
      <c r="A9" s="38">
        <f>'BOM sum'!A122</f>
        <v>86</v>
      </c>
      <c r="B9" s="20" t="str">
        <f>'BOM sum'!B122</f>
        <v>15A 250V IEC320 C14 3 Pin Fused Power Socket Connector Rocker Switch</v>
      </c>
      <c r="C9" s="20" t="str">
        <f>'BOM sum'!C122</f>
        <v>15A 250V IEC320 C14 3 Pin Fused Power Socket Connector Rocker Switch</v>
      </c>
      <c r="D9" s="39">
        <f>'BOM sum'!D118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B1" workbookViewId="0">
      <selection activeCell="F30" sqref="F3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6" width="17.7109375" style="19" customWidth="1"/>
    <col min="7" max="8" width="41.5703125" style="19" customWidth="1"/>
    <col min="9" max="9" width="12.28515625" style="19" bestFit="1" customWidth="1"/>
    <col min="10" max="16384" width="9.140625" style="19"/>
  </cols>
  <sheetData>
    <row r="1" spans="1:9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  <c r="E1" s="31" t="s">
        <v>141</v>
      </c>
      <c r="F1" s="30" t="s">
        <v>149</v>
      </c>
      <c r="G1" s="30" t="s">
        <v>144</v>
      </c>
      <c r="H1" s="30" t="s">
        <v>152</v>
      </c>
      <c r="I1" s="30" t="s">
        <v>145</v>
      </c>
    </row>
    <row r="2" spans="1:9" ht="18.75" x14ac:dyDescent="0.3">
      <c r="A2" s="20">
        <f>'BOM sum'!A3</f>
        <v>1</v>
      </c>
      <c r="B2" s="21" t="str">
        <f>'BOM sum'!B3</f>
        <v>Corner LU</v>
      </c>
      <c r="C2" s="21"/>
      <c r="D2" s="24">
        <f>'BOM sum'!D3</f>
        <v>1</v>
      </c>
      <c r="E2" s="32">
        <v>8.2638888888888887E-2</v>
      </c>
      <c r="F2" s="32">
        <f>Table1[[#This Row],[Time]]*Table1[[#This Row],[PCS]]</f>
        <v>8.2638888888888887E-2</v>
      </c>
      <c r="G2" s="29">
        <v>17076</v>
      </c>
      <c r="H2" s="29">
        <f>Table1[[#This Row],[Filament length, mm x OD 1,75mm]]*Table1[[#This Row],[PCS]]</f>
        <v>17076</v>
      </c>
      <c r="I2" s="29" t="s">
        <v>146</v>
      </c>
    </row>
    <row r="3" spans="1:9" ht="18.75" x14ac:dyDescent="0.3">
      <c r="A3" s="20">
        <f>'BOM sum'!A4</f>
        <v>2</v>
      </c>
      <c r="B3" s="21" t="str">
        <f>'BOM sum'!B4</f>
        <v>Corner LU B</v>
      </c>
      <c r="C3" s="21"/>
      <c r="D3" s="24">
        <f>'BOM sum'!D4</f>
        <v>1</v>
      </c>
      <c r="E3" s="32">
        <v>5.1388888888888894E-2</v>
      </c>
      <c r="F3" s="32">
        <f>Table1[[#This Row],[Time]]*Table1[[#This Row],[PCS]]</f>
        <v>5.1388888888888894E-2</v>
      </c>
      <c r="G3" s="29">
        <v>10969</v>
      </c>
      <c r="H3" s="29">
        <f>Table1[[#This Row],[Filament length, mm x OD 1,75mm]]*Table1[[#This Row],[PCS]]</f>
        <v>10969</v>
      </c>
      <c r="I3" s="29" t="s">
        <v>146</v>
      </c>
    </row>
    <row r="4" spans="1:9" ht="18.75" x14ac:dyDescent="0.3">
      <c r="A4" s="20">
        <f>'BOM sum'!A5</f>
        <v>3</v>
      </c>
      <c r="B4" s="21" t="str">
        <f>'BOM sum'!B5</f>
        <v>Corner RU F</v>
      </c>
      <c r="C4" s="21"/>
      <c r="D4" s="24">
        <f>'BOM sum'!D5</f>
        <v>1</v>
      </c>
      <c r="E4" s="33">
        <v>5.2083333333333336E-2</v>
      </c>
      <c r="F4" s="33">
        <f>Table1[[#This Row],[Time]]*Table1[[#This Row],[PCS]]</f>
        <v>5.2083333333333336E-2</v>
      </c>
      <c r="G4" s="29">
        <v>10957</v>
      </c>
      <c r="H4" s="29">
        <f>Table1[[#This Row],[Filament length, mm x OD 1,75mm]]*Table1[[#This Row],[PCS]]</f>
        <v>10957</v>
      </c>
      <c r="I4" s="29" t="s">
        <v>146</v>
      </c>
    </row>
    <row r="5" spans="1:9" ht="18.75" x14ac:dyDescent="0.3">
      <c r="A5" s="20">
        <f>'BOM sum'!A6</f>
        <v>4</v>
      </c>
      <c r="B5" s="21" t="str">
        <f>'BOM sum'!B6</f>
        <v>Corner RU B</v>
      </c>
      <c r="C5" s="21"/>
      <c r="D5" s="24">
        <f>'BOM sum'!D6</f>
        <v>1</v>
      </c>
      <c r="E5" s="33">
        <v>2.7083333333333334E-2</v>
      </c>
      <c r="F5" s="33">
        <f>Table1[[#This Row],[Time]]*Table1[[#This Row],[PCS]]</f>
        <v>2.7083333333333334E-2</v>
      </c>
      <c r="G5" s="29">
        <v>5578</v>
      </c>
      <c r="H5" s="29">
        <f>Table1[[#This Row],[Filament length, mm x OD 1,75mm]]*Table1[[#This Row],[PCS]]</f>
        <v>5578</v>
      </c>
      <c r="I5" s="29" t="s">
        <v>146</v>
      </c>
    </row>
    <row r="6" spans="1:9" ht="18.75" x14ac:dyDescent="0.3">
      <c r="A6" s="20">
        <f>'BOM sum'!A7</f>
        <v>5</v>
      </c>
      <c r="B6" s="21" t="str">
        <f>'BOM sum'!B7</f>
        <v>Corner L</v>
      </c>
      <c r="C6" s="21"/>
      <c r="D6" s="24">
        <f>'BOM sum'!D7</f>
        <v>4</v>
      </c>
      <c r="E6" s="32">
        <v>2.0833333333333332E-2</v>
      </c>
      <c r="F6" s="32">
        <f>Table1[[#This Row],[Time]]*Table1[[#This Row],[PCS]]</f>
        <v>8.3333333333333329E-2</v>
      </c>
      <c r="G6" s="29">
        <v>4328</v>
      </c>
      <c r="H6" s="29">
        <f>Table1[[#This Row],[Filament length, mm x OD 1,75mm]]*Table1[[#This Row],[PCS]]</f>
        <v>17312</v>
      </c>
      <c r="I6" s="29" t="s">
        <v>146</v>
      </c>
    </row>
    <row r="7" spans="1:9" ht="18.75" x14ac:dyDescent="0.3">
      <c r="A7" s="20">
        <f>'BOM sum'!A8</f>
        <v>6</v>
      </c>
      <c r="B7" s="21" t="str">
        <f>'BOM sum'!B8</f>
        <v>Corner B1</v>
      </c>
      <c r="C7" s="21"/>
      <c r="D7" s="24">
        <f>'BOM sum'!D8</f>
        <v>4</v>
      </c>
      <c r="E7" s="32">
        <v>3.125E-2</v>
      </c>
      <c r="F7" s="32">
        <f>Table1[[#This Row],[Time]]*Table1[[#This Row],[PCS]]</f>
        <v>0.125</v>
      </c>
      <c r="G7" s="29">
        <v>6641</v>
      </c>
      <c r="H7" s="29">
        <f>Table1[[#This Row],[Filament length, mm x OD 1,75mm]]*Table1[[#This Row],[PCS]]</f>
        <v>26564</v>
      </c>
      <c r="I7" s="29" t="s">
        <v>146</v>
      </c>
    </row>
    <row r="8" spans="1:9" ht="18.75" x14ac:dyDescent="0.3">
      <c r="A8" s="20">
        <f>'BOM sum'!A9</f>
        <v>7</v>
      </c>
      <c r="B8" s="21" t="str">
        <f>'BOM sum'!B9</f>
        <v>Cross</v>
      </c>
      <c r="C8" s="21"/>
      <c r="D8" s="24">
        <f>'BOM sum'!D9</f>
        <v>1</v>
      </c>
      <c r="E8" s="33">
        <v>2.6388888888888889E-2</v>
      </c>
      <c r="F8" s="33">
        <f>Table1[[#This Row],[Time]]*Table1[[#This Row],[PCS]]</f>
        <v>2.6388888888888889E-2</v>
      </c>
      <c r="G8" s="29">
        <v>5251</v>
      </c>
      <c r="H8" s="29">
        <f>Table1[[#This Row],[Filament length, mm x OD 1,75mm]]*Table1[[#This Row],[PCS]]</f>
        <v>5251</v>
      </c>
      <c r="I8" s="29" t="s">
        <v>146</v>
      </c>
    </row>
    <row r="9" spans="1:9" ht="18.75" x14ac:dyDescent="0.3">
      <c r="A9" s="20">
        <f>'BOM sum'!A10</f>
        <v>8</v>
      </c>
      <c r="B9" s="21" t="str">
        <f>'BOM sum'!B10</f>
        <v>wheel holder</v>
      </c>
      <c r="C9" s="21"/>
      <c r="D9" s="24">
        <f>'BOM sum'!D10</f>
        <v>2</v>
      </c>
      <c r="E9" s="33">
        <v>9.7222222222222224E-3</v>
      </c>
      <c r="F9" s="33">
        <f>Table1[[#This Row],[Time]]*Table1[[#This Row],[PCS]]</f>
        <v>1.9444444444444445E-2</v>
      </c>
      <c r="G9" s="29">
        <v>2036</v>
      </c>
      <c r="H9" s="29">
        <f>Table1[[#This Row],[Filament length, mm x OD 1,75mm]]*Table1[[#This Row],[PCS]]</f>
        <v>4072</v>
      </c>
      <c r="I9" s="29" t="s">
        <v>146</v>
      </c>
    </row>
    <row r="10" spans="1:9" ht="18.75" x14ac:dyDescent="0.3">
      <c r="A10" s="20">
        <f>'BOM sum'!A11</f>
        <v>9</v>
      </c>
      <c r="B10" s="21" t="str">
        <f>'BOM sum'!B11</f>
        <v>Motor Holder 1</v>
      </c>
      <c r="C10" s="21"/>
      <c r="D10" s="24">
        <f>'BOM sum'!D11</f>
        <v>2</v>
      </c>
      <c r="E10" s="33">
        <v>1.7361111111111112E-2</v>
      </c>
      <c r="F10" s="33">
        <f>Table1[[#This Row],[Time]]*Table1[[#This Row],[PCS]]</f>
        <v>3.4722222222222224E-2</v>
      </c>
      <c r="G10" s="29">
        <v>3178</v>
      </c>
      <c r="H10" s="29">
        <f>Table1[[#This Row],[Filament length, mm x OD 1,75mm]]*Table1[[#This Row],[PCS]]</f>
        <v>6356</v>
      </c>
      <c r="I10" s="29" t="s">
        <v>146</v>
      </c>
    </row>
    <row r="11" spans="1:9" ht="18.75" x14ac:dyDescent="0.3">
      <c r="A11" s="20">
        <f>'BOM sum'!A12</f>
        <v>10</v>
      </c>
      <c r="B11" s="21" t="str">
        <f>'BOM sum'!B12</f>
        <v>Front panel</v>
      </c>
      <c r="C11" s="21"/>
      <c r="D11" s="24">
        <f>'BOM sum'!D12</f>
        <v>1</v>
      </c>
      <c r="E11" s="33">
        <v>8.7500000000000008E-2</v>
      </c>
      <c r="F11" s="33">
        <f>Table1[[#This Row],[Time]]*Table1[[#This Row],[PCS]]</f>
        <v>8.7500000000000008E-2</v>
      </c>
      <c r="G11" s="29">
        <v>16661</v>
      </c>
      <c r="H11" s="29">
        <f>Table1[[#This Row],[Filament length, mm x OD 1,75mm]]*Table1[[#This Row],[PCS]]</f>
        <v>16661</v>
      </c>
      <c r="I11" s="29" t="s">
        <v>146</v>
      </c>
    </row>
    <row r="12" spans="1:9" ht="18.75" x14ac:dyDescent="0.3">
      <c r="A12" s="20">
        <f>'BOM sum'!A13</f>
        <v>11</v>
      </c>
      <c r="B12" s="21" t="str">
        <f>'BOM sum'!B13</f>
        <v>Front Train</v>
      </c>
      <c r="C12" s="21"/>
      <c r="D12" s="24">
        <f>'BOM sum'!D13</f>
        <v>1</v>
      </c>
      <c r="E12" s="33">
        <v>7.4305555555555555E-2</v>
      </c>
      <c r="F12" s="33">
        <f>Table1[[#This Row],[Time]]*Table1[[#This Row],[PCS]]</f>
        <v>7.4305555555555555E-2</v>
      </c>
      <c r="G12" s="29">
        <v>18369</v>
      </c>
      <c r="H12" s="29">
        <f>Table1[[#This Row],[Filament length, mm x OD 1,75mm]]*Table1[[#This Row],[PCS]]</f>
        <v>18369</v>
      </c>
      <c r="I12" s="29" t="s">
        <v>146</v>
      </c>
    </row>
    <row r="13" spans="1:9" ht="18.75" x14ac:dyDescent="0.3">
      <c r="A13" s="20">
        <f>'BOM sum'!A14</f>
        <v>12</v>
      </c>
      <c r="B13" s="21" t="str">
        <f>'BOM sum'!B14</f>
        <v>Extruder Flap</v>
      </c>
      <c r="C13" s="21"/>
      <c r="D13" s="24">
        <f>'BOM sum'!D14</f>
        <v>2</v>
      </c>
      <c r="E13" s="33">
        <v>1.5277777777777777E-2</v>
      </c>
      <c r="F13" s="33">
        <f>Table1[[#This Row],[Time]]*Table1[[#This Row],[PCS]]</f>
        <v>3.0555555555555555E-2</v>
      </c>
      <c r="G13" s="29">
        <v>2578</v>
      </c>
      <c r="H13" s="29">
        <f>Table1[[#This Row],[Filament length, mm x OD 1,75mm]]*Table1[[#This Row],[PCS]]</f>
        <v>5156</v>
      </c>
      <c r="I13" s="29" t="s">
        <v>146</v>
      </c>
    </row>
    <row r="14" spans="1:9" ht="18.75" x14ac:dyDescent="0.3">
      <c r="A14" s="20">
        <f>'BOM sum'!A15</f>
        <v>13</v>
      </c>
      <c r="B14" s="21" t="str">
        <f>'BOM sum'!B15</f>
        <v>Cap MkB</v>
      </c>
      <c r="C14" s="21"/>
      <c r="D14" s="24">
        <f>'BOM sum'!D15</f>
        <v>1</v>
      </c>
      <c r="E14" s="32">
        <v>4.5833333333333337E-2</v>
      </c>
      <c r="F14" s="32">
        <f>Table1[[#This Row],[Time]]*Table1[[#This Row],[PCS]]</f>
        <v>4.5833333333333337E-2</v>
      </c>
      <c r="G14" s="29">
        <v>7484</v>
      </c>
      <c r="H14" s="29">
        <f>Table1[[#This Row],[Filament length, mm x OD 1,75mm]]*Table1[[#This Row],[PCS]]</f>
        <v>7484</v>
      </c>
      <c r="I14" s="29" t="s">
        <v>146</v>
      </c>
    </row>
    <row r="15" spans="1:9" ht="18.75" x14ac:dyDescent="0.3">
      <c r="A15" s="20">
        <f>'BOM sum'!A16</f>
        <v>14</v>
      </c>
      <c r="B15" s="21" t="str">
        <f>'BOM sum'!B16</f>
        <v>Back Train</v>
      </c>
      <c r="C15" s="21"/>
      <c r="D15" s="24">
        <f>'BOM sum'!D16</f>
        <v>1</v>
      </c>
      <c r="E15" s="32">
        <v>0.10416666666666667</v>
      </c>
      <c r="F15" s="32">
        <f>Table1[[#This Row],[Time]]*Table1[[#This Row],[PCS]]</f>
        <v>0.10416666666666667</v>
      </c>
      <c r="G15" s="29">
        <v>25153</v>
      </c>
      <c r="H15" s="29">
        <f>Table1[[#This Row],[Filament length, mm x OD 1,75mm]]*Table1[[#This Row],[PCS]]</f>
        <v>25153</v>
      </c>
      <c r="I15" s="29" t="s">
        <v>146</v>
      </c>
    </row>
    <row r="16" spans="1:9" ht="18.75" x14ac:dyDescent="0.3">
      <c r="A16" s="20">
        <f>'BOM sum'!A17</f>
        <v>15</v>
      </c>
      <c r="B16" s="21" t="str">
        <f>'BOM sum'!B17</f>
        <v>Y Train body</v>
      </c>
      <c r="C16" s="21"/>
      <c r="D16" s="24">
        <f>'BOM sum'!D17</f>
        <v>1</v>
      </c>
      <c r="E16" s="33">
        <v>7.7083333333333337E-2</v>
      </c>
      <c r="F16" s="33">
        <f>Table1[[#This Row],[Time]]*Table1[[#This Row],[PCS]]</f>
        <v>7.7083333333333337E-2</v>
      </c>
      <c r="G16" s="29">
        <v>16116</v>
      </c>
      <c r="H16" s="29">
        <f>Table1[[#This Row],[Filament length, mm x OD 1,75mm]]*Table1[[#This Row],[PCS]]</f>
        <v>16116</v>
      </c>
      <c r="I16" s="29" t="s">
        <v>146</v>
      </c>
    </row>
    <row r="17" spans="1:9" ht="18.75" x14ac:dyDescent="0.3">
      <c r="A17" s="20">
        <f>'BOM sum'!A18</f>
        <v>16</v>
      </c>
      <c r="B17" s="21" t="str">
        <f>'BOM sum'!B18</f>
        <v>End Stop holder</v>
      </c>
      <c r="C17" s="21"/>
      <c r="D17" s="24">
        <f>'BOM sum'!D18</f>
        <v>6</v>
      </c>
      <c r="E17" s="33">
        <v>5.5555555555555558E-3</v>
      </c>
      <c r="F17" s="33">
        <f>Table1[[#This Row],[Time]]*Table1[[#This Row],[PCS]]</f>
        <v>3.3333333333333333E-2</v>
      </c>
      <c r="G17" s="29">
        <v>953</v>
      </c>
      <c r="H17" s="29">
        <f>Table1[[#This Row],[Filament length, mm x OD 1,75mm]]*Table1[[#This Row],[PCS]]</f>
        <v>5718</v>
      </c>
      <c r="I17" s="29" t="s">
        <v>146</v>
      </c>
    </row>
    <row r="18" spans="1:9" ht="18.75" x14ac:dyDescent="0.3">
      <c r="A18" s="20">
        <f>'BOM sum'!A19</f>
        <v>17</v>
      </c>
      <c r="B18" s="21" t="str">
        <f>'BOM sum'!B19</f>
        <v>timing belt holder</v>
      </c>
      <c r="C18" s="21"/>
      <c r="D18" s="24">
        <f>'BOM sum'!D19</f>
        <v>6</v>
      </c>
      <c r="E18" s="33">
        <v>4.1666666666666666E-3</v>
      </c>
      <c r="F18" s="33">
        <f>Table1[[#This Row],[Time]]*Table1[[#This Row],[PCS]]</f>
        <v>2.5000000000000001E-2</v>
      </c>
      <c r="G18" s="29">
        <v>580</v>
      </c>
      <c r="H18" s="29">
        <f>Table1[[#This Row],[Filament length, mm x OD 1,75mm]]*Table1[[#This Row],[PCS]]</f>
        <v>3480</v>
      </c>
      <c r="I18" s="29" t="s">
        <v>146</v>
      </c>
    </row>
    <row r="19" spans="1:9" ht="18.75" x14ac:dyDescent="0.3">
      <c r="A19" s="20">
        <f>'BOM sum'!A20</f>
        <v>18</v>
      </c>
      <c r="B19" s="21" t="str">
        <f>'BOM sum'!B20</f>
        <v>base plate</v>
      </c>
      <c r="C19" s="21"/>
      <c r="D19" s="24">
        <f>'BOM sum'!D20</f>
        <v>1</v>
      </c>
      <c r="E19" s="33"/>
      <c r="F19" s="33">
        <f>Table1[[#This Row],[Time]]*Table1[[#This Row],[PCS]]</f>
        <v>0</v>
      </c>
      <c r="G19" s="29"/>
      <c r="H19" s="29">
        <f>Table1[[#This Row],[Filament length, mm x OD 1,75mm]]*Table1[[#This Row],[PCS]]</f>
        <v>0</v>
      </c>
      <c r="I19" s="29" t="s">
        <v>146</v>
      </c>
    </row>
    <row r="20" spans="1:9" ht="18.75" x14ac:dyDescent="0.3">
      <c r="A20" s="20">
        <f>'BOM sum'!A21</f>
        <v>19</v>
      </c>
      <c r="B20" s="21" t="str">
        <f>'BOM sum'!B21</f>
        <v>Side panel</v>
      </c>
      <c r="C20" s="21"/>
      <c r="D20" s="24">
        <f>'BOM sum'!D21</f>
        <v>4</v>
      </c>
      <c r="E20" s="33">
        <v>0.15833333333333333</v>
      </c>
      <c r="F20" s="33">
        <f>Table1[[#This Row],[Time]]*Table1[[#This Row],[PCS]]</f>
        <v>0.6333333333333333</v>
      </c>
      <c r="G20" s="29">
        <v>31118</v>
      </c>
      <c r="H20" s="29">
        <f>Table1[[#This Row],[Filament length, mm x OD 1,75mm]]*Table1[[#This Row],[PCS]]</f>
        <v>124472</v>
      </c>
      <c r="I20" s="29" t="s">
        <v>146</v>
      </c>
    </row>
    <row r="21" spans="1:9" ht="18.75" x14ac:dyDescent="0.3">
      <c r="A21" s="20">
        <f>'BOM sum'!A22</f>
        <v>20</v>
      </c>
      <c r="B21" s="21" t="str">
        <f>'BOM sum'!B22</f>
        <v>Side panel lead</v>
      </c>
      <c r="C21" s="21"/>
      <c r="D21" s="24">
        <f>'BOM sum'!D22</f>
        <v>14</v>
      </c>
      <c r="E21" s="33">
        <v>3.5416666666666666E-2</v>
      </c>
      <c r="F21" s="33">
        <f>Table1[[#This Row],[Time]]*Table1[[#This Row],[PCS]]</f>
        <v>0.49583333333333335</v>
      </c>
      <c r="G21" s="29">
        <v>6861</v>
      </c>
      <c r="H21" s="29">
        <f>Table1[[#This Row],[Filament length, mm x OD 1,75mm]]*Table1[[#This Row],[PCS]]</f>
        <v>96054</v>
      </c>
      <c r="I21" s="29" t="s">
        <v>146</v>
      </c>
    </row>
    <row r="22" spans="1:9" ht="18.75" x14ac:dyDescent="0.3">
      <c r="A22" s="20">
        <f>'BOM sum'!A23</f>
        <v>21</v>
      </c>
      <c r="B22" s="21" t="str">
        <f>'BOM sum'!B23</f>
        <v>Side panel lead Back L</v>
      </c>
      <c r="C22" s="21"/>
      <c r="D22" s="24">
        <f>'BOM sum'!D23</f>
        <v>1</v>
      </c>
      <c r="E22" s="33">
        <v>5.0694444444444452E-2</v>
      </c>
      <c r="F22" s="33">
        <f>Table1[[#This Row],[Time]]*Table1[[#This Row],[PCS]]</f>
        <v>5.0694444444444452E-2</v>
      </c>
      <c r="G22" s="29">
        <v>9732</v>
      </c>
      <c r="H22" s="29">
        <f>Table1[[#This Row],[Filament length, mm x OD 1,75mm]]*Table1[[#This Row],[PCS]]</f>
        <v>9732</v>
      </c>
      <c r="I22" s="29" t="s">
        <v>146</v>
      </c>
    </row>
    <row r="23" spans="1:9" ht="18.75" x14ac:dyDescent="0.3">
      <c r="A23" s="22">
        <f>'BOM sum'!A24</f>
        <v>22</v>
      </c>
      <c r="B23" s="23" t="str">
        <f>'BOM sum'!B24</f>
        <v>Side panel lead Back R</v>
      </c>
      <c r="C23" s="23"/>
      <c r="D23" s="25">
        <f>'BOM sum'!D24</f>
        <v>1</v>
      </c>
      <c r="E23" s="33">
        <v>5.6944444444444443E-2</v>
      </c>
      <c r="F23" s="33">
        <f>Table1[[#This Row],[Time]]*Table1[[#This Row],[PCS]]</f>
        <v>5.6944444444444443E-2</v>
      </c>
      <c r="G23" s="29">
        <v>10919</v>
      </c>
      <c r="H23" s="29">
        <f>Table1[[#This Row],[Filament length, mm x OD 1,75mm]]*Table1[[#This Row],[PCS]]</f>
        <v>10919</v>
      </c>
      <c r="I23" s="29" t="s">
        <v>146</v>
      </c>
    </row>
    <row r="24" spans="1:9" ht="18.75" x14ac:dyDescent="0.3">
      <c r="A24" s="26">
        <f>'BOM sum'!A25</f>
        <v>23</v>
      </c>
      <c r="B24" s="23" t="str">
        <f>'BOM sum'!B25</f>
        <v>Power supply Holder</v>
      </c>
      <c r="C24" s="27"/>
      <c r="D24" s="28">
        <f>'BOM sum'!D25</f>
        <v>1</v>
      </c>
      <c r="E24" s="33">
        <v>2.361111111111111E-2</v>
      </c>
      <c r="F24" s="33">
        <f>Table1[[#This Row],[Time]]*Table1[[#This Row],[PCS]]</f>
        <v>2.361111111111111E-2</v>
      </c>
      <c r="G24" s="29">
        <v>3623</v>
      </c>
      <c r="H24" s="29">
        <f>Table1[[#This Row],[Filament length, mm x OD 1,75mm]]*Table1[[#This Row],[PCS]]</f>
        <v>3623</v>
      </c>
      <c r="I24" s="29" t="s">
        <v>146</v>
      </c>
    </row>
    <row r="25" spans="1:9" ht="18.75" x14ac:dyDescent="0.3">
      <c r="A25" s="26">
        <f>'BOM sum'!A26</f>
        <v>24</v>
      </c>
      <c r="B25" s="23" t="str">
        <f>'BOM sum'!B26</f>
        <v>Power supply HolderCap</v>
      </c>
      <c r="C25" s="27"/>
      <c r="D25" s="28">
        <f>'BOM sum'!D26</f>
        <v>1</v>
      </c>
      <c r="E25" s="33">
        <v>2.9166666666666664E-2</v>
      </c>
      <c r="F25" s="33">
        <f>Table1[[#This Row],[Time]]*Table1[[#This Row],[PCS]]</f>
        <v>2.9166666666666664E-2</v>
      </c>
      <c r="G25" s="29">
        <v>5889</v>
      </c>
      <c r="H25" s="29">
        <f>Table1[[#This Row],[Filament length, mm x OD 1,75mm]]*Table1[[#This Row],[PCS]]</f>
        <v>5889</v>
      </c>
      <c r="I25" s="29" t="s">
        <v>146</v>
      </c>
    </row>
    <row r="26" spans="1:9" ht="18.75" x14ac:dyDescent="0.3">
      <c r="A26" s="26">
        <f>'BOM sum'!A27</f>
        <v>25</v>
      </c>
      <c r="B26" s="23" t="str">
        <f>'BOM sum'!B27</f>
        <v>Extruder Holder</v>
      </c>
      <c r="C26" s="27"/>
      <c r="D26" s="28">
        <f>'BOM sum'!D27</f>
        <v>1</v>
      </c>
      <c r="E26" s="33">
        <v>1.8055555555555557E-2</v>
      </c>
      <c r="F26" s="33">
        <f>Table1[[#This Row],[Time]]*Table1[[#This Row],[PCS]]</f>
        <v>1.8055555555555557E-2</v>
      </c>
      <c r="G26" s="29">
        <v>3175</v>
      </c>
      <c r="H26" s="29">
        <f>Table1[[#This Row],[Filament length, mm x OD 1,75mm]]*Table1[[#This Row],[PCS]]</f>
        <v>3175</v>
      </c>
      <c r="I26" s="29" t="s">
        <v>146</v>
      </c>
    </row>
    <row r="27" spans="1:9" ht="18.75" x14ac:dyDescent="0.3">
      <c r="A27" s="22"/>
      <c r="B27" s="23"/>
      <c r="C27" s="23"/>
      <c r="D27" s="34"/>
      <c r="E27" s="35">
        <f>SUM(Table1[Time])</f>
        <v>1.1048611111111108</v>
      </c>
      <c r="F27" s="35">
        <f>SUM(Table1[Total time])</f>
        <v>2.2875000000000001</v>
      </c>
      <c r="G27" s="34">
        <f>SUM(Table1[Filament length, mm x OD 1,75mm])</f>
        <v>225225</v>
      </c>
      <c r="H27" s="34">
        <f>SUM(Table1[Total Filament length, mm x OD 1,75mm])</f>
        <v>456136</v>
      </c>
      <c r="I27" s="34" t="s">
        <v>146</v>
      </c>
    </row>
    <row r="28" spans="1:9" ht="18.75" x14ac:dyDescent="0.3">
      <c r="B28" s="21" t="s">
        <v>142</v>
      </c>
      <c r="C28" s="21" t="s">
        <v>143</v>
      </c>
      <c r="G28" s="36" t="s">
        <v>153</v>
      </c>
      <c r="H28" s="29">
        <f>1.75*1.75*PI()*Table1[[#Totals],[Total Filament length, mm x OD 1,75mm]]</f>
        <v>4388542.6140783662</v>
      </c>
    </row>
    <row r="29" spans="1:9" ht="18.75" x14ac:dyDescent="0.3">
      <c r="B29" s="21" t="s">
        <v>147</v>
      </c>
      <c r="C29" s="21" t="s">
        <v>148</v>
      </c>
      <c r="G29" s="36" t="s">
        <v>154</v>
      </c>
      <c r="H29" s="29">
        <f>1.24*0.000001</f>
        <v>1.24E-6</v>
      </c>
    </row>
    <row r="30" spans="1:9" ht="18.75" x14ac:dyDescent="0.3">
      <c r="B30" s="21" t="s">
        <v>150</v>
      </c>
      <c r="C30" s="21" t="s">
        <v>151</v>
      </c>
      <c r="G30" s="36" t="s">
        <v>155</v>
      </c>
      <c r="H30" s="37">
        <f>H28*H29</f>
        <v>5.4417928414571737</v>
      </c>
    </row>
    <row r="31" spans="1:9" x14ac:dyDescent="0.3">
      <c r="G31" s="19" t="s">
        <v>156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2" sqref="B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sum'!A30</f>
        <v>23</v>
      </c>
      <c r="B2" s="20" t="str">
        <f>'BOM sum'!B30</f>
        <v>U 20 x 20 x 2 x 400 LU</v>
      </c>
      <c r="C2" s="20" t="str">
        <f>'BOM sum'!C30</f>
        <v>U shape aluminium profile - Upper frame</v>
      </c>
      <c r="D2" s="20">
        <f>'BOM sum'!D30</f>
        <v>1</v>
      </c>
    </row>
    <row r="3" spans="1:4" ht="18.75" x14ac:dyDescent="0.3">
      <c r="A3" s="20">
        <f>'BOM sum'!A31</f>
        <v>24</v>
      </c>
      <c r="B3" s="20" t="str">
        <f>'BOM sum'!B31</f>
        <v>U 20 x 20 x 2 x 400 FU</v>
      </c>
      <c r="C3" s="20" t="str">
        <f>'BOM sum'!C31</f>
        <v>U shape aluminium profile - Upper frame</v>
      </c>
      <c r="D3" s="20">
        <f>'BOM sum'!D31</f>
        <v>1</v>
      </c>
    </row>
    <row r="4" spans="1:4" ht="18.75" x14ac:dyDescent="0.3">
      <c r="A4" s="20">
        <f>'BOM sum'!A32</f>
        <v>25</v>
      </c>
      <c r="B4" s="20" t="str">
        <f>'BOM sum'!B32</f>
        <v>U 20 x 20 x 2 x 400 RU</v>
      </c>
      <c r="C4" s="20" t="str">
        <f>'BOM sum'!C32</f>
        <v>U shape aluminium profile - Upper frame</v>
      </c>
      <c r="D4" s="20">
        <f>'BOM sum'!D32</f>
        <v>1</v>
      </c>
    </row>
    <row r="5" spans="1:4" ht="18.75" x14ac:dyDescent="0.3">
      <c r="A5" s="20">
        <f>'BOM sum'!A33</f>
        <v>26</v>
      </c>
      <c r="B5" s="20" t="str">
        <f>'BOM sum'!B33</f>
        <v>U 20 x 20 x 2 x 400 BU</v>
      </c>
      <c r="C5" s="20" t="str">
        <f>'BOM sum'!C33</f>
        <v>U shape aluminium profile - Upper frame</v>
      </c>
      <c r="D5" s="20">
        <f>'BOM sum'!D33</f>
        <v>1</v>
      </c>
    </row>
    <row r="6" spans="1:4" ht="18.75" x14ac:dyDescent="0.3">
      <c r="A6" s="20">
        <f>'BOM sum'!A34</f>
        <v>27</v>
      </c>
      <c r="B6" s="20" t="str">
        <f>'BOM sum'!B34</f>
        <v>U 20 x 20 x 2 x 350</v>
      </c>
      <c r="C6" s="20" t="str">
        <f>'BOM sum'!C34</f>
        <v>U shape aluminium profile - Hotbed table</v>
      </c>
      <c r="D6" s="20">
        <f>'BOM sum'!D34</f>
        <v>2</v>
      </c>
    </row>
    <row r="7" spans="1:4" ht="18.75" x14ac:dyDescent="0.3">
      <c r="A7" s="20">
        <f>'BOM sum'!A35</f>
        <v>28</v>
      </c>
      <c r="B7" s="20" t="str">
        <f>'BOM sum'!B35</f>
        <v>U 20 x 20 x 2 x 248</v>
      </c>
      <c r="C7" s="20" t="str">
        <f>'BOM sum'!C35</f>
        <v>U shape aluminium profile - Hotbed table</v>
      </c>
      <c r="D7" s="20">
        <f>'BOM sum'!D35</f>
        <v>4</v>
      </c>
    </row>
    <row r="8" spans="1:4" ht="18.75" x14ac:dyDescent="0.3">
      <c r="A8" s="20">
        <f>'BOM sum'!A36</f>
        <v>29</v>
      </c>
      <c r="B8" s="20" t="str">
        <f>'BOM sum'!B36</f>
        <v>U 20 x 20 x 2 x 400 L</v>
      </c>
      <c r="C8" s="20" t="str">
        <f>'BOM sum'!C36</f>
        <v>U shape aluminium profile - Lower frame</v>
      </c>
      <c r="D8" s="20">
        <f>'BOM sum'!D36</f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7" sqref="B1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sum'!A39</f>
        <v>30</v>
      </c>
      <c r="B2" s="20" t="str">
        <f>'BOM sum'!B39</f>
        <v>Lin axis 400 x 8</v>
      </c>
      <c r="C2" s="20" t="str">
        <f>'BOM sum'!C39</f>
        <v>8 mm x 400 mm Linear Optical Axis</v>
      </c>
      <c r="D2" s="20">
        <f>'BOM sum'!D39</f>
        <v>6</v>
      </c>
    </row>
    <row r="3" spans="1:4" ht="18.75" x14ac:dyDescent="0.3">
      <c r="A3" s="20">
        <f>'BOM sum'!A40</f>
        <v>31</v>
      </c>
      <c r="B3" s="20" t="str">
        <f>'BOM sum'!B40</f>
        <v>Lin axis 450 x 8</v>
      </c>
      <c r="C3" s="20" t="str">
        <f>'BOM sum'!C40</f>
        <v>8 mm x 450 mm Linear Optical Axis</v>
      </c>
      <c r="D3" s="20">
        <f>'BOM sum'!D40</f>
        <v>2</v>
      </c>
    </row>
    <row r="4" spans="1:4" ht="18.75" x14ac:dyDescent="0.3">
      <c r="A4" s="20">
        <f>'BOM sum'!A41</f>
        <v>32</v>
      </c>
      <c r="B4" s="20" t="str">
        <f>'BOM sum'!B41</f>
        <v>Linear rail 6mm x 450mm</v>
      </c>
      <c r="C4" s="20" t="str">
        <f>'BOM sum'!C41</f>
        <v>6 mm x 450 mm Linear Optical Axis</v>
      </c>
      <c r="D4" s="20">
        <f>'BOM sum'!D41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10" sqref="I1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sum'!A44</f>
        <v>33</v>
      </c>
      <c r="B2" s="20" t="str">
        <f>'BOM sum'!B44</f>
        <v>LM8SUU</v>
      </c>
      <c r="C2" s="20" t="str">
        <f>'BOM sum'!C44</f>
        <v>LM8SUU linear bearing</v>
      </c>
      <c r="D2" s="20">
        <f>'BOM sum'!D44</f>
        <v>8</v>
      </c>
    </row>
    <row r="3" spans="1:4" ht="18.75" x14ac:dyDescent="0.3">
      <c r="A3" s="20">
        <f>'BOM sum'!A45</f>
        <v>34</v>
      </c>
      <c r="B3" s="20" t="str">
        <f>'BOM sum'!B45</f>
        <v>LM8UU</v>
      </c>
      <c r="C3" s="20" t="str">
        <f>'BOM sum'!C45</f>
        <v>LM8UU linear bearing</v>
      </c>
      <c r="D3" s="20">
        <f>'BOM sum'!D45</f>
        <v>4</v>
      </c>
    </row>
    <row r="4" spans="1:4" ht="18.75" x14ac:dyDescent="0.3">
      <c r="A4" s="20">
        <f>'BOM sum'!A46</f>
        <v>35</v>
      </c>
      <c r="B4" s="20" t="str">
        <f>'BOM sum'!B46</f>
        <v>Bearing 636 zz</v>
      </c>
      <c r="C4" s="20" t="str">
        <f>'BOM sum'!C46</f>
        <v>Bearing 636 zz ball bearing</v>
      </c>
      <c r="D4" s="20">
        <f>'BOM sum'!D46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9" sqref="D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sum'!A49</f>
        <v>36</v>
      </c>
      <c r="B2" s="20" t="str">
        <f>'BOM sum'!B49</f>
        <v>Shaft Coupling 5 x 6</v>
      </c>
      <c r="C2" s="20" t="str">
        <f>'BOM sum'!C49</f>
        <v>Flexible Shaft Coupling 5 x 6</v>
      </c>
      <c r="D2" s="20">
        <f>'BOM sum'!D49</f>
        <v>1</v>
      </c>
    </row>
    <row r="3" spans="1:4" ht="18.75" x14ac:dyDescent="0.3">
      <c r="A3" s="20">
        <f>'BOM sum'!A50</f>
        <v>37</v>
      </c>
      <c r="B3" s="20" t="str">
        <f>'BOM sum'!B50</f>
        <v>Shaft Coupling 5 x 8</v>
      </c>
      <c r="C3" s="20" t="str">
        <f>'BOM sum'!C50</f>
        <v>Flexible Shaft Coupling 5 x 8</v>
      </c>
      <c r="D3" s="20">
        <f>'BOM sum'!D50</f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9" sqref="I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sum'!A53</f>
        <v>38</v>
      </c>
      <c r="B2" s="20" t="str">
        <f>'BOM sum'!B53</f>
        <v>42BYGH40 motor</v>
      </c>
      <c r="C2" s="20" t="str">
        <f>'BOM sum'!C53</f>
        <v>42BYGH40 motor</v>
      </c>
      <c r="D2" s="20">
        <f>'BOM sum'!D53</f>
        <v>2</v>
      </c>
    </row>
    <row r="3" spans="1:4" ht="18.75" x14ac:dyDescent="0.3">
      <c r="A3" s="20">
        <f>'BOM sum'!A54</f>
        <v>39</v>
      </c>
      <c r="B3" s="20" t="str">
        <f>'BOM sum'!B54</f>
        <v>42BYGH48 motor</v>
      </c>
      <c r="C3" s="20" t="str">
        <f>'BOM sum'!C54</f>
        <v>42BYGH48 motor</v>
      </c>
      <c r="D3" s="20">
        <f>'BOM sum'!D54</f>
        <v>2</v>
      </c>
    </row>
    <row r="4" spans="1:4" ht="18.75" x14ac:dyDescent="0.3">
      <c r="A4" s="20">
        <f>'BOM sum'!A55</f>
        <v>40</v>
      </c>
      <c r="B4" s="20" t="str">
        <f>'BOM sum'!B55</f>
        <v>42BYGH34 motor</v>
      </c>
      <c r="C4" s="20" t="str">
        <f>'BOM sum'!C55</f>
        <v>42BYGH34 motor</v>
      </c>
      <c r="D4" s="20">
        <f>'BOM sum'!D55</f>
        <v>2</v>
      </c>
    </row>
    <row r="5" spans="1:4" ht="18.75" x14ac:dyDescent="0.3">
      <c r="A5" s="20">
        <f>'BOM sum'!A56</f>
        <v>41</v>
      </c>
      <c r="B5" s="20" t="str">
        <f>'BOM sum'!B56</f>
        <v>Dual Z Stepper Motor Adapter</v>
      </c>
      <c r="C5" s="20" t="str">
        <f>'BOM sum'!C56</f>
        <v>Dual Z Stepper Motor Adapter</v>
      </c>
      <c r="D5" s="20">
        <f>'BOM sum'!D56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sum'!A59</f>
        <v>42</v>
      </c>
      <c r="B2" s="20" t="str">
        <f>'BOM sum'!B59</f>
        <v>Timing Wheel T16 W6 ID6 OD13 screw</v>
      </c>
      <c r="C2" s="20" t="str">
        <f>'BOM sum'!C59</f>
        <v>Timing Wheel T16 W6 ID6 OD13 screw</v>
      </c>
      <c r="D2" s="20">
        <f>'BOM sum'!D59</f>
        <v>2</v>
      </c>
    </row>
    <row r="3" spans="1:4" ht="18.75" x14ac:dyDescent="0.3">
      <c r="A3" s="20">
        <f>'BOM sum'!A60</f>
        <v>43</v>
      </c>
      <c r="B3" s="20" t="str">
        <f>'BOM sum'!B60</f>
        <v>Timing Wheel T16 W6 ID3 OD13</v>
      </c>
      <c r="C3" s="20" t="str">
        <f>'BOM sum'!C60</f>
        <v>Timing Wheel T16 W6 ID3 OD13</v>
      </c>
      <c r="D3" s="20">
        <f>'BOM sum'!D60</f>
        <v>3</v>
      </c>
    </row>
    <row r="4" spans="1:4" ht="18.75" x14ac:dyDescent="0.3">
      <c r="A4" s="20">
        <f>'BOM sum'!A61</f>
        <v>44</v>
      </c>
      <c r="B4" s="20" t="str">
        <f>'BOM sum'!B61</f>
        <v>Timing Wheel T16 W6 ID5 OD13 screw</v>
      </c>
      <c r="C4" s="20" t="str">
        <f>'BOM sum'!C61</f>
        <v>Timing Wheel T16 W6 ID5 OD13 screw</v>
      </c>
      <c r="D4" s="20">
        <f>'BOM sum'!D61</f>
        <v>1</v>
      </c>
    </row>
    <row r="5" spans="1:4" ht="18.75" x14ac:dyDescent="0.3">
      <c r="A5" s="20">
        <f>'BOM sum'!A62</f>
        <v>45</v>
      </c>
      <c r="B5" s="20" t="str">
        <f>'BOM sum'!B62</f>
        <v>Timing belt T16 W6</v>
      </c>
      <c r="C5" s="20" t="str">
        <f>'BOM sum'!C62</f>
        <v>Timing belt GT2 W6</v>
      </c>
      <c r="D5" s="20">
        <f>'BOM sum'!D62</f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6" sqref="I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sum'!A65</f>
        <v>46</v>
      </c>
      <c r="B2" s="20" t="str">
        <f>'BOM sum'!B65</f>
        <v>Fitting</v>
      </c>
      <c r="C2" s="20" t="str">
        <f>'BOM sum'!C65</f>
        <v xml:space="preserve">Fitting PC4-M6 OD 4mm ID 2mm </v>
      </c>
      <c r="D2" s="20">
        <f>'BOM sum'!D65</f>
        <v>4</v>
      </c>
    </row>
    <row r="3" spans="1:4" ht="18.75" x14ac:dyDescent="0.3">
      <c r="A3" s="20">
        <f>'BOM sum'!A66</f>
        <v>47</v>
      </c>
      <c r="B3" s="20" t="str">
        <f>'BOM sum'!B66</f>
        <v>4mm PTFE Tube </v>
      </c>
      <c r="C3" s="20" t="str">
        <f>'BOM sum'!C66</f>
        <v>4mm PTFE Tube 2m</v>
      </c>
      <c r="D3" s="20">
        <f>'BOM sum'!D66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BOM sum</vt:lpstr>
      <vt:lpstr>Plastic</vt:lpstr>
      <vt:lpstr>Profile</vt:lpstr>
      <vt:lpstr>Axes</vt:lpstr>
      <vt:lpstr>Bearing</vt:lpstr>
      <vt:lpstr>Coupling</vt:lpstr>
      <vt:lpstr>Motors</vt:lpstr>
      <vt:lpstr>Timing</vt:lpstr>
      <vt:lpstr>Fitings</vt:lpstr>
      <vt:lpstr>Springs</vt:lpstr>
      <vt:lpstr>Ventilators</vt:lpstr>
      <vt:lpstr>Extruder</vt:lpstr>
      <vt:lpstr>Screw</vt:lpstr>
      <vt:lpstr>Nuts</vt:lpstr>
      <vt:lpstr>Washers</vt:lpstr>
      <vt:lpstr>Wheels</vt:lpstr>
      <vt:lpstr>Electrical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KOSTYA2</dc:creator>
  <cp:lastModifiedBy>KOSTYA2</cp:lastModifiedBy>
  <dcterms:created xsi:type="dcterms:W3CDTF">2019-05-10T21:05:02Z</dcterms:created>
  <dcterms:modified xsi:type="dcterms:W3CDTF">2020-01-14T19:40:21Z</dcterms:modified>
</cp:coreProperties>
</file>