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GLKLN-V1.0\"/>
    </mc:Choice>
  </mc:AlternateContent>
  <bookViews>
    <workbookView xWindow="0" yWindow="0" windowWidth="27870" windowHeight="14820" tabRatio="746" activeTab="1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H29" i="6"/>
  <c r="H28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G27" i="6"/>
  <c r="E27" i="6"/>
  <c r="H27" i="6" l="1"/>
  <c r="A26" i="6"/>
  <c r="D26" i="6"/>
  <c r="F26" i="6" s="1"/>
  <c r="B26" i="6"/>
  <c r="A24" i="6"/>
  <c r="A25" i="6"/>
  <c r="D24" i="6"/>
  <c r="F24" i="6" s="1"/>
  <c r="D25" i="6"/>
  <c r="F25" i="6" s="1"/>
  <c r="B24" i="6"/>
  <c r="B25" i="6"/>
  <c r="D28" i="5" l="1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F3" i="6" s="1"/>
  <c r="A4" i="6"/>
  <c r="B4" i="6"/>
  <c r="D4" i="6"/>
  <c r="F4" i="6" s="1"/>
  <c r="A5" i="6"/>
  <c r="B5" i="6"/>
  <c r="D5" i="6"/>
  <c r="F5" i="6" s="1"/>
  <c r="A6" i="6"/>
  <c r="B6" i="6"/>
  <c r="D6" i="6"/>
  <c r="F6" i="6" s="1"/>
  <c r="A7" i="6"/>
  <c r="B7" i="6"/>
  <c r="D7" i="6"/>
  <c r="F7" i="6" s="1"/>
  <c r="A8" i="6"/>
  <c r="B8" i="6"/>
  <c r="D8" i="6"/>
  <c r="F8" i="6" s="1"/>
  <c r="A9" i="6"/>
  <c r="B9" i="6"/>
  <c r="D9" i="6"/>
  <c r="F9" i="6" s="1"/>
  <c r="A10" i="6"/>
  <c r="B10" i="6"/>
  <c r="D10" i="6"/>
  <c r="F10" i="6" s="1"/>
  <c r="A11" i="6"/>
  <c r="B11" i="6"/>
  <c r="D11" i="6"/>
  <c r="F11" i="6" s="1"/>
  <c r="A12" i="6"/>
  <c r="B12" i="6"/>
  <c r="D12" i="6"/>
  <c r="F12" i="6" s="1"/>
  <c r="A13" i="6"/>
  <c r="B13" i="6"/>
  <c r="D13" i="6"/>
  <c r="F13" i="6" s="1"/>
  <c r="A14" i="6"/>
  <c r="B14" i="6"/>
  <c r="D14" i="6"/>
  <c r="F14" i="6" s="1"/>
  <c r="A15" i="6"/>
  <c r="B15" i="6"/>
  <c r="D15" i="6"/>
  <c r="F15" i="6" s="1"/>
  <c r="A16" i="6"/>
  <c r="B16" i="6"/>
  <c r="D16" i="6"/>
  <c r="F16" i="6" s="1"/>
  <c r="A17" i="6"/>
  <c r="B17" i="6"/>
  <c r="D17" i="6"/>
  <c r="F17" i="6" s="1"/>
  <c r="A18" i="6"/>
  <c r="B18" i="6"/>
  <c r="D18" i="6"/>
  <c r="F18" i="6" s="1"/>
  <c r="A19" i="6"/>
  <c r="B19" i="6"/>
  <c r="D19" i="6"/>
  <c r="F19" i="6" s="1"/>
  <c r="A20" i="6"/>
  <c r="B20" i="6"/>
  <c r="D20" i="6"/>
  <c r="F20" i="6" s="1"/>
  <c r="A21" i="6"/>
  <c r="B21" i="6"/>
  <c r="D21" i="6"/>
  <c r="F21" i="6" s="1"/>
  <c r="A22" i="6"/>
  <c r="B22" i="6"/>
  <c r="D22" i="6"/>
  <c r="F22" i="6" s="1"/>
  <c r="A23" i="6"/>
  <c r="B23" i="6"/>
  <c r="D23" i="6"/>
  <c r="F23" i="6" s="1"/>
  <c r="B2" i="6"/>
  <c r="D2" i="6"/>
  <c r="F2" i="6" s="1"/>
  <c r="A2" i="6"/>
  <c r="F27" i="6" l="1"/>
  <c r="D122" i="5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D123" i="5" l="1"/>
</calcChain>
</file>

<file path=xl/sharedStrings.xml><?xml version="1.0" encoding="utf-8"?>
<sst xmlns="http://schemas.openxmlformats.org/spreadsheetml/2006/main" count="279" uniqueCount="158">
  <si>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</si>
  <si>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</si>
  <si>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</si>
  <si>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</si>
  <si>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</si>
  <si>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</si>
  <si>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</si>
  <si>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</si>
  <si>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</si>
  <si>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</si>
  <si>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</si>
  <si>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</si>
  <si>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</si>
  <si>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</si>
  <si>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</si>
  <si>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</si>
  <si>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</si>
  <si>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</si>
  <si>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</si>
  <si>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</si>
  <si>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</si>
  <si>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</si>
  <si>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</si>
  <si>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</si>
  <si>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</si>
  <si>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</si>
  <si>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</si>
  <si>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</si>
  <si>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</si>
  <si>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</si>
  <si>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</si>
  <si>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</si>
  <si>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</si>
  <si>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</si>
  <si>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</si>
  <si>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</si>
  <si>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</si>
  <si>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</si>
  <si>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</si>
  <si>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</si>
  <si>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</si>
  <si>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</si>
  <si>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</si>
  <si>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</si>
  <si>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</si>
  <si>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</si>
  <si>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</si>
  <si>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</si>
  <si>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</si>
  <si>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</si>
  <si>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</si>
  <si>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</si>
  <si>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</si>
  <si>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</si>
  <si>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</si>
  <si>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</si>
  <si>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</si>
  <si>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</si>
  <si>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</si>
  <si>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</si>
  <si>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</si>
  <si>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</si>
  <si>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</si>
  <si>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</si>
  <si>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</si>
  <si>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</si>
  <si>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</si>
  <si>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</si>
  <si>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</si>
  <si>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</si>
  <si>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</si>
  <si>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</si>
  <si>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</si>
  <si>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</si>
  <si>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</si>
  <si>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</si>
  <si>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</si>
  <si>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</si>
  <si>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</si>
  <si>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</si>
  <si>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</si>
  <si>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</si>
  <si>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</si>
  <si>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</si>
  <si>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</si>
  <si>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</si>
  <si>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</si>
  <si>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</si>
  <si>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</si>
  <si>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</si>
  <si>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</si>
  <si>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</si>
  <si>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</si>
  <si>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</si>
  <si>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</si>
  <si>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</si>
  <si>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</si>
  <si>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</si>
  <si>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</si>
  <si>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</si>
  <si>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</si>
  <si>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</si>
  <si>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</si>
  <si>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</si>
  <si>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</si>
  <si>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</si>
  <si>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</si>
  <si>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</si>
  <si>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</si>
  <si>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</si>
  <si>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</si>
  <si>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</si>
  <si>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</si>
  <si>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</si>
  <si>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</si>
  <si>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</si>
  <si>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</si>
  <si>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</si>
  <si>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</si>
  <si>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</si>
  <si>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</si>
  <si>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</si>
  <si>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</si>
  <si>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</si>
  <si>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</si>
  <si>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Description</t>
  </si>
  <si>
    <t>PowerSupply 12V25A 300W</t>
  </si>
  <si>
    <t>Fitings</t>
  </si>
  <si>
    <t xml:space="preserve">two extruders 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</si>
  <si>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</si>
  <si>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</si>
  <si>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</si>
  <si>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</si>
  <si>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</si>
  <si>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</si>
  <si>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</si>
  <si>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</si>
  <si>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</si>
  <si>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</si>
  <si>
    <t>wheel holder</t>
  </si>
  <si>
    <t>Side panel lead Back L</t>
  </si>
  <si>
    <t>Side panel lead Back R</t>
  </si>
  <si>
    <t>Time</t>
  </si>
  <si>
    <t>Printing Quality</t>
  </si>
  <si>
    <t>Layer 0,2mm, filling 60%</t>
  </si>
  <si>
    <t>Filament length, mm x OD 1,75mm</t>
  </si>
  <si>
    <t>Material</t>
  </si>
  <si>
    <t>PLA</t>
  </si>
  <si>
    <t>Host SW</t>
  </si>
  <si>
    <t>Repetier Host</t>
  </si>
  <si>
    <t>Total time</t>
  </si>
  <si>
    <t>Sliser</t>
  </si>
  <si>
    <t>CuraEmgine</t>
  </si>
  <si>
    <t>Total Filament length, mm x OD 1,75mm</t>
  </si>
  <si>
    <t>Volume, mm^3</t>
  </si>
  <si>
    <t>Density, kg/mm^3</t>
  </si>
  <si>
    <t>Mass, kg</t>
  </si>
  <si>
    <t>*According to my experience the real required mateerial mass is about 2,5kg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</si>
</sst>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71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  <font>
      <b/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171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I27" totalsRowCount="1" headerRowDxfId="157" dataDxfId="155" headerRowBorderDxfId="156" tableBorderDxfId="154" totalsRowBorderDxfId="153">
  <tableColumns count="9">
    <tableColumn id="1" name="#" dataDxfId="152" totalsRowDxfId="8">
      <calculatedColumnFormula>'BOM sum'!A3</calculatedColumnFormula>
    </tableColumn>
    <tableColumn id="2" name="Part definition" dataDxfId="151" totalsRowDxfId="7">
      <calculatedColumnFormula>'BOM sum'!B3</calculatedColumnFormula>
    </tableColumn>
    <tableColumn id="3" name="Description" dataDxfId="150" totalsRowDxfId="6"/>
    <tableColumn id="4" name="PCS" dataDxfId="13" totalsRowDxfId="5">
      <calculatedColumnFormula>'BOM sum'!D3</calculatedColumnFormula>
    </tableColumn>
    <tableColumn id="5" name="Time" totalsRowFunction="custom" dataDxfId="11" totalsRowDxfId="4">
      <totalsRowFormula>SUM(Table1[Time])</totalsRowFormula>
    </tableColumn>
    <tableColumn id="9" name="Total time" totalsRowFunction="custom" dataDxfId="10" totalsRowDxfId="3">
      <calculatedColumnFormula>Table1[[#This Row],[Time]]*Table1[[#This Row],[PCS]]</calculatedColumnFormula>
      <totalsRowFormula>SUM(Table1[Total time])</totalsRowFormula>
    </tableColumn>
    <tableColumn id="6" name="Filament length, mm x OD 1,75mm" totalsRowFunction="custom" dataDxfId="12" totalsRowDxfId="2">
      <totalsRowFormula>SUM(Table1[Filament length, mm x OD 1,75mm])</totalsRowFormula>
    </tableColumn>
    <tableColumn id="10" name="Total Filament length, mm x OD 1,75mm" totalsRowFunction="custom" dataDxfId="9" totalsRowDxfId="1">
      <calculatedColumnFormula>Table1[[#This Row],[Filament length, mm x OD 1,75mm]]*Table1[[#This Row],[PCS]]</calculatedColumnFormula>
      <totalsRowFormula>SUM(Table1[Total Filament length, mm x OD 1,75mm])</totalsRowFormula>
    </tableColumn>
    <tableColumn id="7" name="Material" totalsRowLabel="PLA" dataDxfId="14" totalsRowDxfId="0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77" dataDxfId="75" headerRowBorderDxfId="76" tableBorderDxfId="74" totalsRowBorderDxfId="7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2">
      <calculatedColumnFormula>'BOM sum'!A73</calculatedColumnFormula>
    </tableColumn>
    <tableColumn id="2" name="Part definition" dataDxfId="71">
      <calculatedColumnFormula>'BOM sum'!B73</calculatedColumnFormula>
    </tableColumn>
    <tableColumn id="3" name="Description" dataDxfId="70">
      <calculatedColumnFormula>'BOM sum'!C73</calculatedColumnFormula>
    </tableColumn>
    <tableColumn id="4" name="PCS" dataDxfId="69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68" dataDxfId="66" headerRowBorderDxfId="67" tableBorderDxfId="65" totalsRowBorderDxfId="64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63">
      <calculatedColumnFormula>'BOM sum'!A77</calculatedColumnFormula>
    </tableColumn>
    <tableColumn id="2" name="Part definition" dataDxfId="62">
      <calculatedColumnFormula>'BOM sum'!B77</calculatedColumnFormula>
    </tableColumn>
    <tableColumn id="3" name="Description" dataDxfId="61"/>
    <tableColumn id="4" name="PCS" dataDxfId="60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59" dataDxfId="57" headerRowBorderDxfId="58" tableBorderDxfId="56" totalsRowBorderDxfId="55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54">
      <calculatedColumnFormula>'BOM sum'!A83</calculatedColumnFormula>
    </tableColumn>
    <tableColumn id="2" name="Part definition" dataDxfId="53">
      <calculatedColumnFormula>'BOM sum'!B73</calculatedColumnFormula>
    </tableColumn>
    <tableColumn id="3" name="Description" dataDxfId="52">
      <calculatedColumnFormula>'BOM sum'!C73</calculatedColumnFormula>
    </tableColumn>
    <tableColumn id="4" name="PCS" dataDxfId="51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50" dataDxfId="48" headerRowBorderDxfId="49" tableBorderDxfId="47" totalsRowBorderDxfId="46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45">
      <calculatedColumnFormula>'BOM sum'!A101</calculatedColumnFormula>
    </tableColumn>
    <tableColumn id="2" name="Part definition" dataDxfId="44">
      <calculatedColumnFormula>'BOM sum'!B84</calculatedColumnFormula>
    </tableColumn>
    <tableColumn id="3" name="Description" dataDxfId="43">
      <calculatedColumnFormula>'BOM sum'!C84</calculatedColumnFormula>
    </tableColumn>
    <tableColumn id="4" name="PCS" dataDxfId="42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41" dataDxfId="39" headerRowBorderDxfId="40" tableBorderDxfId="38" totalsRowBorderDxfId="37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36">
      <calculatedColumnFormula>'BOM sum'!A108</calculatedColumnFormula>
    </tableColumn>
    <tableColumn id="2" name="Part definition" dataDxfId="35">
      <calculatedColumnFormula>'BOM sum'!B101</calculatedColumnFormula>
    </tableColumn>
    <tableColumn id="3" name="Description" dataDxfId="34">
      <calculatedColumnFormula>'BOM sum'!C101</calculatedColumnFormula>
    </tableColumn>
    <tableColumn id="4" name="PCS" dataDxfId="33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32" dataDxfId="30" headerRowBorderDxfId="31" tableBorderDxfId="29" totalsRowBorderDxfId="2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27">
      <calculatedColumnFormula>'BOM sum'!A111</calculatedColumnFormula>
    </tableColumn>
    <tableColumn id="2" name="Part definition" dataDxfId="26">
      <calculatedColumnFormula>'BOM sum'!B111</calculatedColumnFormula>
    </tableColumn>
    <tableColumn id="3" name="Description" dataDxfId="25">
      <calculatedColumnFormula>'BOM sum'!C111</calculatedColumnFormula>
    </tableColumn>
    <tableColumn id="4" name="PCS" dataDxfId="24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8" totalsRowShown="0" headerRowDxfId="23" dataDxfId="21" headerRowBorderDxfId="22" tableBorderDxfId="20" totalsRowBorderDxfId="19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8">
      <calculatedColumnFormula>'BOM sum'!A115</calculatedColumnFormula>
    </tableColumn>
    <tableColumn id="2" name="Part definition" dataDxfId="17">
      <calculatedColumnFormula>'BOM sum'!B111</calculatedColumnFormula>
    </tableColumn>
    <tableColumn id="3" name="Description" dataDxfId="16">
      <calculatedColumnFormula>'BOM sum'!C111</calculatedColumnFormula>
    </tableColumn>
    <tableColumn id="4" name="PCS" dataDxfId="15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49" dataDxfId="147" headerRowBorderDxfId="148" tableBorderDxfId="146" totalsRowBorderDxfId="145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44">
      <calculatedColumnFormula>'BOM sum'!A30</calculatedColumnFormula>
    </tableColumn>
    <tableColumn id="2" name="Part definition" dataDxfId="143">
      <calculatedColumnFormula>'BOM sum'!B3</calculatedColumnFormula>
    </tableColumn>
    <tableColumn id="3" name="Description" dataDxfId="142"/>
    <tableColumn id="4" name="PCS" dataDxfId="141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40" dataDxfId="138" headerRowBorderDxfId="139" tableBorderDxfId="137" totalsRowBorderDxfId="136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35">
      <calculatedColumnFormula>'BOM sum'!A39</calculatedColumnFormula>
    </tableColumn>
    <tableColumn id="2" name="Part definition" dataDxfId="134">
      <calculatedColumnFormula>'BOM sum'!B3</calculatedColumnFormula>
    </tableColumn>
    <tableColumn id="3" name="Description" dataDxfId="133"/>
    <tableColumn id="4" name="PCS" dataDxfId="132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31" dataDxfId="129" headerRowBorderDxfId="130" tableBorderDxfId="128" totalsRowBorderDxfId="127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6">
      <calculatedColumnFormula>'BOM sum'!A44</calculatedColumnFormula>
    </tableColumn>
    <tableColumn id="2" name="Part definition" dataDxfId="125">
      <calculatedColumnFormula>'BOM sum'!B44</calculatedColumnFormula>
    </tableColumn>
    <tableColumn id="3" name="Description" dataDxfId="124">
      <calculatedColumnFormula>'BOM sum'!C44</calculatedColumnFormula>
    </tableColumn>
    <tableColumn id="4" name="PCS" dataDxfId="123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22" dataDxfId="120" headerRowBorderDxfId="121" tableBorderDxfId="119" totalsRowBorderDxfId="11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7">
      <calculatedColumnFormula>'BOM sum'!A49</calculatedColumnFormula>
    </tableColumn>
    <tableColumn id="2" name="Part definition" dataDxfId="116">
      <calculatedColumnFormula>'BOM sum'!B49</calculatedColumnFormula>
    </tableColumn>
    <tableColumn id="3" name="Description" dataDxfId="115">
      <calculatedColumnFormula>'BOM sum'!C49</calculatedColumnFormula>
    </tableColumn>
    <tableColumn id="4" name="PCS" dataDxfId="114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113" dataDxfId="111" headerRowBorderDxfId="112" tableBorderDxfId="110" totalsRowBorderDxfId="109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8">
      <calculatedColumnFormula>'BOM sum'!A53</calculatedColumnFormula>
    </tableColumn>
    <tableColumn id="2" name="Part definition" dataDxfId="107">
      <calculatedColumnFormula>'BOM sum'!B53</calculatedColumnFormula>
    </tableColumn>
    <tableColumn id="3" name="Description" dataDxfId="106">
      <calculatedColumnFormula>'BOM sum'!C53</calculatedColumnFormula>
    </tableColumn>
    <tableColumn id="4" name="PCS" dataDxfId="105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104" dataDxfId="102" headerRowBorderDxfId="103" tableBorderDxfId="101" totalsRowBorderDxfId="10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9">
      <calculatedColumnFormula>'BOM sum'!A59</calculatedColumnFormula>
    </tableColumn>
    <tableColumn id="2" name="Part definition" dataDxfId="98">
      <calculatedColumnFormula>'BOM sum'!B59</calculatedColumnFormula>
    </tableColumn>
    <tableColumn id="3" name="Description" dataDxfId="97">
      <calculatedColumnFormula>'BOM sum'!C59</calculatedColumnFormula>
    </tableColumn>
    <tableColumn id="4" name="PCS" dataDxfId="96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95" dataDxfId="93" headerRowBorderDxfId="94" tableBorderDxfId="92" totalsRowBorderDxfId="91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90">
      <calculatedColumnFormula>'BOM sum'!A65</calculatedColumnFormula>
    </tableColumn>
    <tableColumn id="2" name="Part definition" dataDxfId="89">
      <calculatedColumnFormula>'BOM sum'!B65</calculatedColumnFormula>
    </tableColumn>
    <tableColumn id="3" name="Description" dataDxfId="88">
      <calculatedColumnFormula>'BOM sum'!C65</calculatedColumnFormula>
    </tableColumn>
    <tableColumn id="4" name="PCS" dataDxfId="87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86" dataDxfId="84" headerRowBorderDxfId="85" tableBorderDxfId="83" totalsRowBorderDxfId="82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81">
      <calculatedColumnFormula>'BOM sum'!A69</calculatedColumnFormula>
    </tableColumn>
    <tableColumn id="2" name="Part definition" dataDxfId="80">
      <calculatedColumnFormula>'BOM sum'!B69</calculatedColumnFormula>
    </tableColumn>
    <tableColumn id="3" name="Description" dataDxfId="79">
      <calculatedColumnFormula>'BOM sum'!C69</calculatedColumnFormula>
    </tableColumn>
    <tableColumn id="4" name="PCS" dataDxfId="78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94</v>
      </c>
      <c r="B1" s="1" t="s">
        <v>95</v>
      </c>
      <c r="C1" s="2" t="s">
        <v>125</v>
      </c>
      <c r="D1" s="1" t="s">
        <v>96</v>
      </c>
    </row>
    <row r="2" spans="1:4" ht="18.75" customHeight="1" x14ac:dyDescent="0.25">
      <c r="A2" s="32" t="s">
        <v>0</v>
      </c>
      <c r="B2" s="33"/>
      <c r="C2" s="33"/>
      <c r="D2" s="34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139</v>
      </c>
      <c r="C10" s="4"/>
      <c r="D10" s="3">
        <v>2</v>
      </c>
    </row>
    <row r="11" spans="1:4" ht="17.25" x14ac:dyDescent="0.25">
      <c r="A11" s="3">
        <v>9</v>
      </c>
      <c r="B11" s="4" t="s">
        <v>51</v>
      </c>
      <c r="C11" s="4"/>
      <c r="D11" s="3">
        <v>2</v>
      </c>
    </row>
    <row r="12" spans="1:4" ht="17.25" x14ac:dyDescent="0.25">
      <c r="A12" s="3">
        <v>10</v>
      </c>
      <c r="B12" s="4" t="s">
        <v>52</v>
      </c>
      <c r="C12" s="4"/>
      <c r="D12" s="3">
        <v>1</v>
      </c>
    </row>
    <row r="13" spans="1:4" ht="17.25" x14ac:dyDescent="0.25">
      <c r="A13" s="3">
        <v>11</v>
      </c>
      <c r="B13" s="4" t="s">
        <v>53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74</v>
      </c>
      <c r="C15" s="4"/>
      <c r="D15" s="3">
        <v>1</v>
      </c>
    </row>
    <row r="16" spans="1:4" ht="17.25" x14ac:dyDescent="0.25">
      <c r="A16" s="3">
        <v>14</v>
      </c>
      <c r="B16" s="4" t="s">
        <v>58</v>
      </c>
      <c r="C16" s="4"/>
      <c r="D16" s="3">
        <v>1</v>
      </c>
    </row>
    <row r="17" spans="1:4" ht="17.25" x14ac:dyDescent="0.25">
      <c r="A17" s="3">
        <v>15</v>
      </c>
      <c r="B17" s="4" t="s">
        <v>61</v>
      </c>
      <c r="C17" s="4"/>
      <c r="D17" s="3">
        <v>1</v>
      </c>
    </row>
    <row r="18" spans="1:4" ht="17.25" x14ac:dyDescent="0.25">
      <c r="A18" s="3">
        <v>16</v>
      </c>
      <c r="B18" s="4" t="s">
        <v>68</v>
      </c>
      <c r="C18" s="4"/>
      <c r="D18" s="3">
        <v>6</v>
      </c>
    </row>
    <row r="19" spans="1:4" ht="17.25" x14ac:dyDescent="0.25">
      <c r="A19" s="3">
        <v>17</v>
      </c>
      <c r="B19" s="4" t="s">
        <v>55</v>
      </c>
      <c r="C19" s="4"/>
      <c r="D19" s="3">
        <v>6</v>
      </c>
    </row>
    <row r="20" spans="1:4" ht="17.25" x14ac:dyDescent="0.25">
      <c r="A20" s="3">
        <v>18</v>
      </c>
      <c r="B20" s="4" t="s">
        <v>72</v>
      </c>
      <c r="C20" s="4" t="s">
        <v>129</v>
      </c>
      <c r="D20" s="3">
        <v>1</v>
      </c>
    </row>
    <row r="21" spans="1:4" ht="17.25" x14ac:dyDescent="0.25">
      <c r="A21" s="3">
        <v>19</v>
      </c>
      <c r="B21" s="4" t="s">
        <v>123</v>
      </c>
      <c r="C21" s="4"/>
      <c r="D21" s="3">
        <v>4</v>
      </c>
    </row>
    <row r="22" spans="1:4" ht="17.25" x14ac:dyDescent="0.25">
      <c r="A22" s="3">
        <v>20</v>
      </c>
      <c r="B22" s="4" t="s">
        <v>124</v>
      </c>
      <c r="C22" s="4"/>
      <c r="D22" s="3">
        <v>14</v>
      </c>
    </row>
    <row r="23" spans="1:4" ht="17.25" x14ac:dyDescent="0.25">
      <c r="A23" s="3">
        <v>21</v>
      </c>
      <c r="B23" s="4" t="s">
        <v>140</v>
      </c>
      <c r="C23" s="4"/>
      <c r="D23" s="3">
        <v>1</v>
      </c>
    </row>
    <row r="24" spans="1:4" ht="17.25" x14ac:dyDescent="0.25">
      <c r="A24" s="9">
        <v>22</v>
      </c>
      <c r="B24" s="4" t="s">
        <v>141</v>
      </c>
      <c r="C24" s="14"/>
      <c r="D24" s="3">
        <v>1</v>
      </c>
    </row>
    <row r="25" spans="1:4" ht="17.25" x14ac:dyDescent="0.25">
      <c r="A25" s="9">
        <v>23</v>
      </c>
      <c r="B25" s="4" t="s">
        <v>130</v>
      </c>
      <c r="C25" s="14"/>
      <c r="D25" s="3">
        <v>1</v>
      </c>
    </row>
    <row r="26" spans="1:4" ht="17.25" x14ac:dyDescent="0.25">
      <c r="A26" s="9">
        <v>24</v>
      </c>
      <c r="B26" s="4" t="s">
        <v>138</v>
      </c>
      <c r="C26" s="14"/>
      <c r="D26" s="3">
        <v>1</v>
      </c>
    </row>
    <row r="27" spans="1:4" ht="17.25" x14ac:dyDescent="0.25">
      <c r="A27" s="9">
        <v>25</v>
      </c>
      <c r="B27" s="4" t="s">
        <v>131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35" t="s">
        <v>80</v>
      </c>
      <c r="B29" s="36"/>
      <c r="C29" s="36"/>
      <c r="D29" s="37"/>
    </row>
    <row r="30" spans="1:4" ht="17.25" x14ac:dyDescent="0.25">
      <c r="A30" s="3">
        <v>23</v>
      </c>
      <c r="B30" s="4" t="s">
        <v>37</v>
      </c>
      <c r="C30" s="4" t="s">
        <v>132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132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132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132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134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134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133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35" t="s">
        <v>81</v>
      </c>
      <c r="B38" s="36"/>
      <c r="C38" s="36"/>
      <c r="D38" s="37"/>
    </row>
    <row r="39" spans="1:4" ht="18.75" customHeight="1" x14ac:dyDescent="0.25">
      <c r="A39" s="9">
        <v>30</v>
      </c>
      <c r="B39" s="4" t="s">
        <v>34</v>
      </c>
      <c r="C39" s="4" t="s">
        <v>111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112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113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35" t="s">
        <v>82</v>
      </c>
      <c r="B43" s="36"/>
      <c r="C43" s="36"/>
      <c r="D43" s="37"/>
    </row>
    <row r="44" spans="1:4" ht="18.75" customHeight="1" x14ac:dyDescent="0.25">
      <c r="A44" s="9">
        <v>33</v>
      </c>
      <c r="B44" s="4" t="s">
        <v>54</v>
      </c>
      <c r="C44" s="4" t="s">
        <v>135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136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137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29" t="s">
        <v>85</v>
      </c>
      <c r="B48" s="30"/>
      <c r="C48" s="30"/>
      <c r="D48" s="31"/>
    </row>
    <row r="49" spans="1:4" s="10" customFormat="1" ht="18.75" customHeight="1" x14ac:dyDescent="0.25">
      <c r="A49" s="9">
        <v>36</v>
      </c>
      <c r="B49" s="4" t="s">
        <v>22</v>
      </c>
      <c r="C49" s="4" t="s">
        <v>115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116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29" t="s">
        <v>83</v>
      </c>
      <c r="B52" s="30"/>
      <c r="C52" s="30"/>
      <c r="D52" s="31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110</v>
      </c>
      <c r="C56" s="4" t="s">
        <v>110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29" t="s">
        <v>84</v>
      </c>
      <c r="B58" s="30"/>
      <c r="C58" s="30"/>
      <c r="D58" s="31"/>
    </row>
    <row r="59" spans="1:4" s="10" customFormat="1" ht="18.75" customHeight="1" x14ac:dyDescent="0.25">
      <c r="A59" s="9">
        <v>42</v>
      </c>
      <c r="B59" s="4" t="s">
        <v>98</v>
      </c>
      <c r="C59" s="4" t="s">
        <v>98</v>
      </c>
      <c r="D59" s="3">
        <v>2</v>
      </c>
    </row>
    <row r="60" spans="1:4" s="10" customFormat="1" ht="18.75" customHeight="1" x14ac:dyDescent="0.25">
      <c r="A60" s="9">
        <v>43</v>
      </c>
      <c r="B60" s="4" t="s">
        <v>99</v>
      </c>
      <c r="C60" s="4" t="s">
        <v>99</v>
      </c>
      <c r="D60" s="3">
        <v>3</v>
      </c>
    </row>
    <row r="61" spans="1:4" s="10" customFormat="1" ht="18.75" customHeight="1" x14ac:dyDescent="0.25">
      <c r="A61" s="9">
        <v>44</v>
      </c>
      <c r="B61" s="4" t="s">
        <v>100</v>
      </c>
      <c r="C61" s="4" t="s">
        <v>100</v>
      </c>
      <c r="D61" s="3">
        <v>1</v>
      </c>
    </row>
    <row r="62" spans="1:4" s="10" customFormat="1" ht="18.75" customHeight="1" x14ac:dyDescent="0.25">
      <c r="A62" s="9">
        <v>45</v>
      </c>
      <c r="B62" s="4" t="s">
        <v>97</v>
      </c>
      <c r="C62" s="4" t="s">
        <v>122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29" t="s">
        <v>127</v>
      </c>
      <c r="B64" s="30"/>
      <c r="C64" s="30"/>
      <c r="D64" s="31"/>
    </row>
    <row r="65" spans="1:4" ht="18.75" customHeight="1" x14ac:dyDescent="0.25">
      <c r="A65" s="3">
        <v>46</v>
      </c>
      <c r="B65" s="4" t="s">
        <v>28</v>
      </c>
      <c r="C65" s="4" t="s">
        <v>101</v>
      </c>
      <c r="D65" s="3">
        <v>4</v>
      </c>
    </row>
    <row r="66" spans="1:4" ht="18.75" customHeight="1" x14ac:dyDescent="0.25">
      <c r="A66" s="3">
        <v>47</v>
      </c>
      <c r="B66" s="4" t="s">
        <v>102</v>
      </c>
      <c r="C66" s="4" t="s">
        <v>103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29" t="s">
        <v>86</v>
      </c>
      <c r="B68" s="30"/>
      <c r="C68" s="30"/>
      <c r="D68" s="31"/>
    </row>
    <row r="69" spans="1:4" ht="18.75" customHeight="1" x14ac:dyDescent="0.25">
      <c r="A69" s="3">
        <v>48</v>
      </c>
      <c r="B69" s="4" t="s">
        <v>25</v>
      </c>
      <c r="C69" s="4" t="s">
        <v>104</v>
      </c>
      <c r="D69" s="3">
        <v>2</v>
      </c>
    </row>
    <row r="70" spans="1:4" ht="18.75" customHeight="1" x14ac:dyDescent="0.25">
      <c r="A70" s="3">
        <v>49</v>
      </c>
      <c r="B70" s="4" t="s">
        <v>60</v>
      </c>
      <c r="C70" s="4" t="s">
        <v>105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29" t="s">
        <v>87</v>
      </c>
      <c r="B72" s="30"/>
      <c r="C72" s="30"/>
      <c r="D72" s="31"/>
    </row>
    <row r="73" spans="1:4" ht="18.75" customHeight="1" x14ac:dyDescent="0.25">
      <c r="A73" s="3">
        <v>50</v>
      </c>
      <c r="B73" s="4" t="s">
        <v>66</v>
      </c>
      <c r="C73" s="4" t="s">
        <v>66</v>
      </c>
      <c r="D73" s="3">
        <v>2</v>
      </c>
    </row>
    <row r="74" spans="1:4" ht="18.75" customHeight="1" x14ac:dyDescent="0.25">
      <c r="A74" s="3">
        <v>51</v>
      </c>
      <c r="B74" s="4" t="s">
        <v>75</v>
      </c>
      <c r="C74" s="4" t="s">
        <v>75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29" t="s">
        <v>88</v>
      </c>
      <c r="B76" s="30"/>
      <c r="C76" s="30"/>
      <c r="D76" s="31"/>
    </row>
    <row r="77" spans="1:4" ht="18.75" customHeight="1" x14ac:dyDescent="0.25">
      <c r="A77" s="3">
        <v>52</v>
      </c>
      <c r="B77" s="4" t="s">
        <v>62</v>
      </c>
      <c r="C77" s="4" t="s">
        <v>62</v>
      </c>
      <c r="D77" s="3">
        <v>0</v>
      </c>
    </row>
    <row r="78" spans="1:4" ht="18.75" customHeight="1" x14ac:dyDescent="0.25">
      <c r="A78" s="3">
        <v>53</v>
      </c>
      <c r="B78" s="4" t="s">
        <v>63</v>
      </c>
      <c r="C78" s="4" t="s">
        <v>63</v>
      </c>
      <c r="D78" s="3">
        <v>0</v>
      </c>
    </row>
    <row r="79" spans="1:4" ht="18.75" customHeight="1" x14ac:dyDescent="0.25">
      <c r="A79" s="3">
        <v>54</v>
      </c>
      <c r="B79" s="4" t="s">
        <v>64</v>
      </c>
      <c r="C79" s="4" t="s">
        <v>64</v>
      </c>
      <c r="D79" s="3">
        <v>0</v>
      </c>
    </row>
    <row r="80" spans="1:4" ht="18.75" customHeight="1" x14ac:dyDescent="0.25">
      <c r="A80" s="3">
        <v>55</v>
      </c>
      <c r="B80" s="4" t="s">
        <v>65</v>
      </c>
      <c r="C80" s="4" t="s">
        <v>65</v>
      </c>
      <c r="D80" s="3">
        <v>0</v>
      </c>
    </row>
    <row r="81" spans="1:4" ht="18.75" customHeight="1" x14ac:dyDescent="0.25">
      <c r="A81" s="3">
        <v>56</v>
      </c>
      <c r="B81" s="4" t="s">
        <v>106</v>
      </c>
      <c r="C81" s="4"/>
      <c r="D81" s="3">
        <v>2</v>
      </c>
    </row>
    <row r="82" spans="1:4" ht="18.75" customHeight="1" x14ac:dyDescent="0.25">
      <c r="A82" s="3"/>
      <c r="B82" s="4"/>
      <c r="C82" s="6"/>
      <c r="D82" s="12">
        <f>SUM(D77:D81)</f>
        <v>2</v>
      </c>
    </row>
    <row r="83" spans="1:4" ht="18.75" customHeight="1" x14ac:dyDescent="0.25">
      <c r="A83" s="29" t="s">
        <v>89</v>
      </c>
      <c r="B83" s="30"/>
      <c r="C83" s="30"/>
      <c r="D83" s="31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71</v>
      </c>
      <c r="C85" s="4" t="s">
        <v>118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117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119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120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121</v>
      </c>
      <c r="D89" s="3">
        <v>8</v>
      </c>
    </row>
    <row r="90" spans="1:4" ht="18.75" customHeight="1" x14ac:dyDescent="0.25">
      <c r="A90" s="9">
        <v>63</v>
      </c>
      <c r="B90" s="4" t="s">
        <v>56</v>
      </c>
      <c r="C90" s="4" t="s">
        <v>56</v>
      </c>
      <c r="D90" s="3">
        <v>1</v>
      </c>
    </row>
    <row r="91" spans="1:4" ht="18.75" customHeight="1" x14ac:dyDescent="0.25">
      <c r="A91" s="9">
        <v>64</v>
      </c>
      <c r="B91" s="4" t="s">
        <v>57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70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29" t="s">
        <v>90</v>
      </c>
      <c r="B100" s="30"/>
      <c r="C100" s="30"/>
      <c r="D100" s="31"/>
    </row>
    <row r="101" spans="1:4" ht="18.75" customHeight="1" x14ac:dyDescent="0.25">
      <c r="A101" s="9">
        <v>71</v>
      </c>
      <c r="B101" s="4" t="s">
        <v>1</v>
      </c>
      <c r="C101" s="4" t="s">
        <v>114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78</v>
      </c>
      <c r="C105" s="4" t="s">
        <v>79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29" t="s">
        <v>91</v>
      </c>
      <c r="B107" s="30"/>
      <c r="C107" s="30"/>
      <c r="D107" s="31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29" t="s">
        <v>92</v>
      </c>
      <c r="B110" s="30"/>
      <c r="C110" s="30"/>
      <c r="D110" s="31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29" t="s">
        <v>93</v>
      </c>
      <c r="B114" s="30"/>
      <c r="C114" s="30"/>
      <c r="D114" s="31"/>
    </row>
    <row r="115" spans="1:4" ht="17.25" x14ac:dyDescent="0.25">
      <c r="A115" s="9">
        <v>79</v>
      </c>
      <c r="B115" s="4" t="s">
        <v>59</v>
      </c>
      <c r="C115" s="4" t="s">
        <v>59</v>
      </c>
      <c r="D115" s="3">
        <v>1</v>
      </c>
    </row>
    <row r="116" spans="1:4" ht="17.25" x14ac:dyDescent="0.25">
      <c r="A116" s="9">
        <v>80</v>
      </c>
      <c r="B116" s="4" t="s">
        <v>67</v>
      </c>
      <c r="C116" s="4" t="s">
        <v>67</v>
      </c>
      <c r="D116" s="3">
        <v>1</v>
      </c>
    </row>
    <row r="117" spans="1:4" ht="17.25" x14ac:dyDescent="0.25">
      <c r="A117" s="9">
        <v>81</v>
      </c>
      <c r="B117" s="4" t="s">
        <v>69</v>
      </c>
      <c r="C117" s="4" t="s">
        <v>69</v>
      </c>
      <c r="D117" s="3">
        <v>6</v>
      </c>
    </row>
    <row r="118" spans="1:4" ht="17.25" x14ac:dyDescent="0.25">
      <c r="A118" s="9">
        <v>82</v>
      </c>
      <c r="B118" s="4" t="s">
        <v>73</v>
      </c>
      <c r="C118" s="4" t="s">
        <v>107</v>
      </c>
      <c r="D118" s="3">
        <v>1</v>
      </c>
    </row>
    <row r="119" spans="1:4" ht="17.25" x14ac:dyDescent="0.25">
      <c r="A119" s="9">
        <v>83</v>
      </c>
      <c r="B119" s="4" t="s">
        <v>108</v>
      </c>
      <c r="C119" s="4" t="s">
        <v>109</v>
      </c>
      <c r="D119" s="3">
        <v>5</v>
      </c>
    </row>
    <row r="120" spans="1:4" ht="17.25" x14ac:dyDescent="0.25">
      <c r="A120" s="9">
        <v>84</v>
      </c>
      <c r="B120" s="4" t="s">
        <v>76</v>
      </c>
      <c r="C120" s="4" t="s">
        <v>126</v>
      </c>
      <c r="D120" s="3">
        <v>1</v>
      </c>
    </row>
    <row r="121" spans="1:4" ht="17.25" x14ac:dyDescent="0.25">
      <c r="A121" s="9">
        <v>85</v>
      </c>
      <c r="B121" s="4" t="s">
        <v>77</v>
      </c>
      <c r="C121" s="4" t="s">
        <v>77</v>
      </c>
      <c r="D121" s="3">
        <v>1</v>
      </c>
    </row>
    <row r="122" spans="1:4" ht="18.75" x14ac:dyDescent="0.25">
      <c r="A122" s="6"/>
      <c r="B122" s="6"/>
      <c r="C122" s="4"/>
      <c r="D122" s="13">
        <f>SUM(D115:D121)</f>
        <v>16</v>
      </c>
    </row>
    <row r="123" spans="1:4" x14ac:dyDescent="0.25">
      <c r="D123" s="15">
        <f>SUM(D122,D113,D109,D106,D99,D82,D75,D71,D67,D51,D63,D57,D47,D42,D37,D28)</f>
        <v>540</v>
      </c>
    </row>
  </sheetData>
  <mergeCells count="16">
    <mergeCell ref="A52:D52"/>
    <mergeCell ref="A2:D2"/>
    <mergeCell ref="A29:D29"/>
    <mergeCell ref="A38:D38"/>
    <mergeCell ref="A43:D43"/>
    <mergeCell ref="A48:D48"/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">
        <v>128</v>
      </c>
      <c r="D2" s="20">
        <f>'BOM sum'!D81</f>
        <v>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0" sqref="C2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workbookViewId="0">
      <selection activeCell="F30" sqref="F3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6" width="17.7109375" style="19" customWidth="1"/>
    <col min="7" max="8" width="41.5703125" style="19" customWidth="1"/>
    <col min="9" max="9" width="12.28515625" style="19" bestFit="1" customWidth="1"/>
    <col min="10" max="16384" width="9.140625" style="19"/>
  </cols>
  <sheetData>
    <row r="1" spans="1:9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  <c r="E1" s="40" t="s">
        <v>142</v>
      </c>
      <c r="F1" s="39" t="s">
        <v>150</v>
      </c>
      <c r="G1" s="39" t="s">
        <v>145</v>
      </c>
      <c r="H1" s="39" t="s">
        <v>153</v>
      </c>
      <c r="I1" s="39" t="s">
        <v>146</v>
      </c>
    </row>
    <row r="2" spans="1:9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  <c r="E2" s="41">
        <v>8.2638888888888887E-2</v>
      </c>
      <c r="F2" s="41">
        <f>Table1[[#This Row],[Time]]*Table1[[#This Row],[PCS]]</f>
        <v>8.2638888888888887E-2</v>
      </c>
      <c r="G2" s="38">
        <v>17076</v>
      </c>
      <c r="H2" s="38">
        <f>Table1[[#This Row],[Filament length, mm x OD 1,75mm]]*Table1[[#This Row],[PCS]]</f>
        <v>17076</v>
      </c>
      <c r="I2" s="38" t="s">
        <v>147</v>
      </c>
    </row>
    <row r="3" spans="1:9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  <c r="E3" s="41">
        <v>5.1388888888888894E-2</v>
      </c>
      <c r="F3" s="41">
        <f>Table1[[#This Row],[Time]]*Table1[[#This Row],[PCS]]</f>
        <v>5.1388888888888894E-2</v>
      </c>
      <c r="G3" s="38">
        <v>10969</v>
      </c>
      <c r="H3" s="38">
        <f>Table1[[#This Row],[Filament length, mm x OD 1,75mm]]*Table1[[#This Row],[PCS]]</f>
        <v>10969</v>
      </c>
      <c r="I3" s="38" t="s">
        <v>147</v>
      </c>
    </row>
    <row r="4" spans="1:9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  <c r="E4" s="42">
        <v>5.2083333333333336E-2</v>
      </c>
      <c r="F4" s="42">
        <f>Table1[[#This Row],[Time]]*Table1[[#This Row],[PCS]]</f>
        <v>5.2083333333333336E-2</v>
      </c>
      <c r="G4" s="38">
        <v>10957</v>
      </c>
      <c r="H4" s="38">
        <f>Table1[[#This Row],[Filament length, mm x OD 1,75mm]]*Table1[[#This Row],[PCS]]</f>
        <v>10957</v>
      </c>
      <c r="I4" s="38" t="s">
        <v>147</v>
      </c>
    </row>
    <row r="5" spans="1:9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  <c r="E5" s="42">
        <v>2.7083333333333334E-2</v>
      </c>
      <c r="F5" s="42">
        <f>Table1[[#This Row],[Time]]*Table1[[#This Row],[PCS]]</f>
        <v>2.7083333333333334E-2</v>
      </c>
      <c r="G5" s="38">
        <v>5578</v>
      </c>
      <c r="H5" s="38">
        <f>Table1[[#This Row],[Filament length, mm x OD 1,75mm]]*Table1[[#This Row],[PCS]]</f>
        <v>5578</v>
      </c>
      <c r="I5" s="38" t="s">
        <v>147</v>
      </c>
    </row>
    <row r="6" spans="1:9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  <c r="E6" s="41">
        <v>2.0833333333333332E-2</v>
      </c>
      <c r="F6" s="41">
        <f>Table1[[#This Row],[Time]]*Table1[[#This Row],[PCS]]</f>
        <v>8.3333333333333329E-2</v>
      </c>
      <c r="G6" s="38">
        <v>4328</v>
      </c>
      <c r="H6" s="38">
        <f>Table1[[#This Row],[Filament length, mm x OD 1,75mm]]*Table1[[#This Row],[PCS]]</f>
        <v>17312</v>
      </c>
      <c r="I6" s="38" t="s">
        <v>147</v>
      </c>
    </row>
    <row r="7" spans="1:9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  <c r="E7" s="41">
        <v>3.125E-2</v>
      </c>
      <c r="F7" s="41">
        <f>Table1[[#This Row],[Time]]*Table1[[#This Row],[PCS]]</f>
        <v>0.125</v>
      </c>
      <c r="G7" s="38">
        <v>6641</v>
      </c>
      <c r="H7" s="38">
        <f>Table1[[#This Row],[Filament length, mm x OD 1,75mm]]*Table1[[#This Row],[PCS]]</f>
        <v>26564</v>
      </c>
      <c r="I7" s="38" t="s">
        <v>147</v>
      </c>
    </row>
    <row r="8" spans="1:9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  <c r="E8" s="42">
        <v>2.6388888888888889E-2</v>
      </c>
      <c r="F8" s="42">
        <f>Table1[[#This Row],[Time]]*Table1[[#This Row],[PCS]]</f>
        <v>2.6388888888888889E-2</v>
      </c>
      <c r="G8" s="38">
        <v>5251</v>
      </c>
      <c r="H8" s="38">
        <f>Table1[[#This Row],[Filament length, mm x OD 1,75mm]]*Table1[[#This Row],[PCS]]</f>
        <v>5251</v>
      </c>
      <c r="I8" s="38" t="s">
        <v>147</v>
      </c>
    </row>
    <row r="9" spans="1:9" ht="18.75" x14ac:dyDescent="0.3">
      <c r="A9" s="20">
        <f>'BOM sum'!A10</f>
        <v>8</v>
      </c>
      <c r="B9" s="21" t="str">
        <f>'BOM sum'!B10</f>
        <v>wheel holder</v>
      </c>
      <c r="C9" s="21"/>
      <c r="D9" s="24">
        <f>'BOM sum'!D10</f>
        <v>2</v>
      </c>
      <c r="E9" s="42">
        <v>9.7222222222222224E-3</v>
      </c>
      <c r="F9" s="42">
        <f>Table1[[#This Row],[Time]]*Table1[[#This Row],[PCS]]</f>
        <v>1.9444444444444445E-2</v>
      </c>
      <c r="G9" s="38">
        <v>2036</v>
      </c>
      <c r="H9" s="38">
        <f>Table1[[#This Row],[Filament length, mm x OD 1,75mm]]*Table1[[#This Row],[PCS]]</f>
        <v>4072</v>
      </c>
      <c r="I9" s="38" t="s">
        <v>147</v>
      </c>
    </row>
    <row r="10" spans="1:9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  <c r="E10" s="42">
        <v>1.7361111111111112E-2</v>
      </c>
      <c r="F10" s="42">
        <f>Table1[[#This Row],[Time]]*Table1[[#This Row],[PCS]]</f>
        <v>3.4722222222222224E-2</v>
      </c>
      <c r="G10" s="38">
        <v>3178</v>
      </c>
      <c r="H10" s="38">
        <f>Table1[[#This Row],[Filament length, mm x OD 1,75mm]]*Table1[[#This Row],[PCS]]</f>
        <v>6356</v>
      </c>
      <c r="I10" s="38" t="s">
        <v>147</v>
      </c>
    </row>
    <row r="11" spans="1:9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  <c r="E11" s="42">
        <v>8.7500000000000008E-2</v>
      </c>
      <c r="F11" s="42">
        <f>Table1[[#This Row],[Time]]*Table1[[#This Row],[PCS]]</f>
        <v>8.7500000000000008E-2</v>
      </c>
      <c r="G11" s="38">
        <v>16661</v>
      </c>
      <c r="H11" s="38">
        <f>Table1[[#This Row],[Filament length, mm x OD 1,75mm]]*Table1[[#This Row],[PCS]]</f>
        <v>16661</v>
      </c>
      <c r="I11" s="38" t="s">
        <v>147</v>
      </c>
    </row>
    <row r="12" spans="1:9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  <c r="E12" s="42">
        <v>7.4305555555555555E-2</v>
      </c>
      <c r="F12" s="42">
        <f>Table1[[#This Row],[Time]]*Table1[[#This Row],[PCS]]</f>
        <v>7.4305555555555555E-2</v>
      </c>
      <c r="G12" s="38">
        <v>18369</v>
      </c>
      <c r="H12" s="38">
        <f>Table1[[#This Row],[Filament length, mm x OD 1,75mm]]*Table1[[#This Row],[PCS]]</f>
        <v>18369</v>
      </c>
      <c r="I12" s="38" t="s">
        <v>147</v>
      </c>
    </row>
    <row r="13" spans="1:9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  <c r="E13" s="42">
        <v>1.5277777777777777E-2</v>
      </c>
      <c r="F13" s="42">
        <f>Table1[[#This Row],[Time]]*Table1[[#This Row],[PCS]]</f>
        <v>3.0555555555555555E-2</v>
      </c>
      <c r="G13" s="38">
        <v>2578</v>
      </c>
      <c r="H13" s="38">
        <f>Table1[[#This Row],[Filament length, mm x OD 1,75mm]]*Table1[[#This Row],[PCS]]</f>
        <v>5156</v>
      </c>
      <c r="I13" s="38" t="s">
        <v>147</v>
      </c>
    </row>
    <row r="14" spans="1:9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  <c r="E14" s="41">
        <v>4.5833333333333337E-2</v>
      </c>
      <c r="F14" s="41">
        <f>Table1[[#This Row],[Time]]*Table1[[#This Row],[PCS]]</f>
        <v>4.5833333333333337E-2</v>
      </c>
      <c r="G14" s="38">
        <v>7484</v>
      </c>
      <c r="H14" s="38">
        <f>Table1[[#This Row],[Filament length, mm x OD 1,75mm]]*Table1[[#This Row],[PCS]]</f>
        <v>7484</v>
      </c>
      <c r="I14" s="38" t="s">
        <v>147</v>
      </c>
    </row>
    <row r="15" spans="1:9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  <c r="E15" s="41">
        <v>0.10416666666666667</v>
      </c>
      <c r="F15" s="41">
        <f>Table1[[#This Row],[Time]]*Table1[[#This Row],[PCS]]</f>
        <v>0.10416666666666667</v>
      </c>
      <c r="G15" s="38">
        <v>25153</v>
      </c>
      <c r="H15" s="38">
        <f>Table1[[#This Row],[Filament length, mm x OD 1,75mm]]*Table1[[#This Row],[PCS]]</f>
        <v>25153</v>
      </c>
      <c r="I15" s="38" t="s">
        <v>147</v>
      </c>
    </row>
    <row r="16" spans="1:9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  <c r="E16" s="42">
        <v>7.7083333333333337E-2</v>
      </c>
      <c r="F16" s="42">
        <f>Table1[[#This Row],[Time]]*Table1[[#This Row],[PCS]]</f>
        <v>7.7083333333333337E-2</v>
      </c>
      <c r="G16" s="38">
        <v>16116</v>
      </c>
      <c r="H16" s="38">
        <f>Table1[[#This Row],[Filament length, mm x OD 1,75mm]]*Table1[[#This Row],[PCS]]</f>
        <v>16116</v>
      </c>
      <c r="I16" s="38" t="s">
        <v>147</v>
      </c>
    </row>
    <row r="17" spans="1:9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  <c r="E17" s="42">
        <v>5.5555555555555558E-3</v>
      </c>
      <c r="F17" s="42">
        <f>Table1[[#This Row],[Time]]*Table1[[#This Row],[PCS]]</f>
        <v>3.3333333333333333E-2</v>
      </c>
      <c r="G17" s="38">
        <v>953</v>
      </c>
      <c r="H17" s="38">
        <f>Table1[[#This Row],[Filament length, mm x OD 1,75mm]]*Table1[[#This Row],[PCS]]</f>
        <v>5718</v>
      </c>
      <c r="I17" s="38" t="s">
        <v>147</v>
      </c>
    </row>
    <row r="18" spans="1:9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  <c r="E18" s="42">
        <v>4.1666666666666666E-3</v>
      </c>
      <c r="F18" s="42">
        <f>Table1[[#This Row],[Time]]*Table1[[#This Row],[PCS]]</f>
        <v>2.5000000000000001E-2</v>
      </c>
      <c r="G18" s="38">
        <v>580</v>
      </c>
      <c r="H18" s="38">
        <f>Table1[[#This Row],[Filament length, mm x OD 1,75mm]]*Table1[[#This Row],[PCS]]</f>
        <v>3480</v>
      </c>
      <c r="I18" s="38" t="s">
        <v>147</v>
      </c>
    </row>
    <row r="19" spans="1:9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  <c r="E19" s="42"/>
      <c r="F19" s="42">
        <f>Table1[[#This Row],[Time]]*Table1[[#This Row],[PCS]]</f>
        <v>0</v>
      </c>
      <c r="G19" s="38"/>
      <c r="H19" s="38">
        <f>Table1[[#This Row],[Filament length, mm x OD 1,75mm]]*Table1[[#This Row],[PCS]]</f>
        <v>0</v>
      </c>
      <c r="I19" s="38" t="s">
        <v>147</v>
      </c>
    </row>
    <row r="20" spans="1:9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  <c r="E20" s="42">
        <v>0.15833333333333333</v>
      </c>
      <c r="F20" s="42">
        <f>Table1[[#This Row],[Time]]*Table1[[#This Row],[PCS]]</f>
        <v>0.6333333333333333</v>
      </c>
      <c r="G20" s="38">
        <v>31118</v>
      </c>
      <c r="H20" s="38">
        <f>Table1[[#This Row],[Filament length, mm x OD 1,75mm]]*Table1[[#This Row],[PCS]]</f>
        <v>124472</v>
      </c>
      <c r="I20" s="38" t="s">
        <v>147</v>
      </c>
    </row>
    <row r="21" spans="1:9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  <c r="E21" s="42">
        <v>3.5416666666666666E-2</v>
      </c>
      <c r="F21" s="42">
        <f>Table1[[#This Row],[Time]]*Table1[[#This Row],[PCS]]</f>
        <v>0.49583333333333335</v>
      </c>
      <c r="G21" s="38">
        <v>6861</v>
      </c>
      <c r="H21" s="38">
        <f>Table1[[#This Row],[Filament length, mm x OD 1,75mm]]*Table1[[#This Row],[PCS]]</f>
        <v>96054</v>
      </c>
      <c r="I21" s="38" t="s">
        <v>147</v>
      </c>
    </row>
    <row r="22" spans="1:9" ht="18.75" x14ac:dyDescent="0.3">
      <c r="A22" s="20">
        <f>'BOM sum'!A23</f>
        <v>21</v>
      </c>
      <c r="B22" s="21" t="str">
        <f>'BOM sum'!B23</f>
        <v>Side panel lead Back L</v>
      </c>
      <c r="C22" s="21"/>
      <c r="D22" s="24">
        <f>'BOM sum'!D23</f>
        <v>1</v>
      </c>
      <c r="E22" s="42">
        <v>5.0694444444444452E-2</v>
      </c>
      <c r="F22" s="42">
        <f>Table1[[#This Row],[Time]]*Table1[[#This Row],[PCS]]</f>
        <v>5.0694444444444452E-2</v>
      </c>
      <c r="G22" s="38">
        <v>9732</v>
      </c>
      <c r="H22" s="38">
        <f>Table1[[#This Row],[Filament length, mm x OD 1,75mm]]*Table1[[#This Row],[PCS]]</f>
        <v>9732</v>
      </c>
      <c r="I22" s="38" t="s">
        <v>147</v>
      </c>
    </row>
    <row r="23" spans="1:9" ht="18.75" x14ac:dyDescent="0.3">
      <c r="A23" s="22">
        <f>'BOM sum'!A24</f>
        <v>22</v>
      </c>
      <c r="B23" s="23" t="str">
        <f>'BOM sum'!B24</f>
        <v>Side panel lead Back R</v>
      </c>
      <c r="C23" s="23"/>
      <c r="D23" s="25">
        <f>'BOM sum'!D24</f>
        <v>1</v>
      </c>
      <c r="E23" s="42">
        <v>5.6944444444444443E-2</v>
      </c>
      <c r="F23" s="42">
        <f>Table1[[#This Row],[Time]]*Table1[[#This Row],[PCS]]</f>
        <v>5.6944444444444443E-2</v>
      </c>
      <c r="G23" s="38">
        <v>10919</v>
      </c>
      <c r="H23" s="38">
        <f>Table1[[#This Row],[Filament length, mm x OD 1,75mm]]*Table1[[#This Row],[PCS]]</f>
        <v>10919</v>
      </c>
      <c r="I23" s="38" t="s">
        <v>147</v>
      </c>
    </row>
    <row r="24" spans="1:9" ht="18.75" x14ac:dyDescent="0.3">
      <c r="A24" s="26">
        <f>'BOM sum'!A25</f>
        <v>23</v>
      </c>
      <c r="B24" s="23" t="str">
        <f>'BOM sum'!B25</f>
        <v>Power supply Holder</v>
      </c>
      <c r="C24" s="27"/>
      <c r="D24" s="28">
        <f>'BOM sum'!D25</f>
        <v>1</v>
      </c>
      <c r="E24" s="42">
        <v>2.361111111111111E-2</v>
      </c>
      <c r="F24" s="42">
        <f>Table1[[#This Row],[Time]]*Table1[[#This Row],[PCS]]</f>
        <v>2.361111111111111E-2</v>
      </c>
      <c r="G24" s="38">
        <v>3623</v>
      </c>
      <c r="H24" s="38">
        <f>Table1[[#This Row],[Filament length, mm x OD 1,75mm]]*Table1[[#This Row],[PCS]]</f>
        <v>3623</v>
      </c>
      <c r="I24" s="38" t="s">
        <v>147</v>
      </c>
    </row>
    <row r="25" spans="1:9" ht="18.75" x14ac:dyDescent="0.3">
      <c r="A25" s="26">
        <f>'BOM sum'!A26</f>
        <v>24</v>
      </c>
      <c r="B25" s="23" t="str">
        <f>'BOM sum'!B26</f>
        <v>Power supply HolderCap</v>
      </c>
      <c r="C25" s="27"/>
      <c r="D25" s="28">
        <f>'BOM sum'!D26</f>
        <v>1</v>
      </c>
      <c r="E25" s="42">
        <v>2.9166666666666664E-2</v>
      </c>
      <c r="F25" s="42">
        <f>Table1[[#This Row],[Time]]*Table1[[#This Row],[PCS]]</f>
        <v>2.9166666666666664E-2</v>
      </c>
      <c r="G25" s="38">
        <v>5889</v>
      </c>
      <c r="H25" s="38">
        <f>Table1[[#This Row],[Filament length, mm x OD 1,75mm]]*Table1[[#This Row],[PCS]]</f>
        <v>5889</v>
      </c>
      <c r="I25" s="38" t="s">
        <v>147</v>
      </c>
    </row>
    <row r="26" spans="1:9" ht="18.75" x14ac:dyDescent="0.3">
      <c r="A26" s="26">
        <f>'BOM sum'!A27</f>
        <v>25</v>
      </c>
      <c r="B26" s="23" t="str">
        <f>'BOM sum'!B27</f>
        <v>Extruder Holder</v>
      </c>
      <c r="C26" s="27"/>
      <c r="D26" s="28">
        <f>'BOM sum'!D27</f>
        <v>1</v>
      </c>
      <c r="E26" s="42">
        <v>1.8055555555555557E-2</v>
      </c>
      <c r="F26" s="42">
        <f>Table1[[#This Row],[Time]]*Table1[[#This Row],[PCS]]</f>
        <v>1.8055555555555557E-2</v>
      </c>
      <c r="G26" s="38">
        <v>3175</v>
      </c>
      <c r="H26" s="38">
        <f>Table1[[#This Row],[Filament length, mm x OD 1,75mm]]*Table1[[#This Row],[PCS]]</f>
        <v>3175</v>
      </c>
      <c r="I26" s="38" t="s">
        <v>147</v>
      </c>
    </row>
    <row r="27" spans="1:9" ht="18.75" x14ac:dyDescent="0.3">
      <c r="A27" s="22"/>
      <c r="B27" s="23"/>
      <c r="C27" s="23"/>
      <c r="D27" s="43"/>
      <c r="E27" s="44">
        <f>SUM(Table1[Time])</f>
        <v>1.1048611111111108</v>
      </c>
      <c r="F27" s="44">
        <f>SUM(Table1[Total time])</f>
        <v>2.2875000000000001</v>
      </c>
      <c r="G27" s="43">
        <f>SUM(Table1[Filament length, mm x OD 1,75mm])</f>
        <v>225225</v>
      </c>
      <c r="H27" s="43">
        <f>SUM(Table1[Total Filament length, mm x OD 1,75mm])</f>
        <v>456136</v>
      </c>
      <c r="I27" s="43" t="s">
        <v>147</v>
      </c>
    </row>
    <row r="28" spans="1:9" ht="18.75" x14ac:dyDescent="0.3">
      <c r="B28" s="21" t="s">
        <v>143</v>
      </c>
      <c r="C28" s="21" t="s">
        <v>144</v>
      </c>
      <c r="G28" s="45" t="s">
        <v>154</v>
      </c>
      <c r="H28" s="38">
        <f>1.75*1.75*PI()*Table1[[#Totals],[Total Filament length, mm x OD 1,75mm]]</f>
        <v>4388542.6140783662</v>
      </c>
    </row>
    <row r="29" spans="1:9" ht="18.75" x14ac:dyDescent="0.3">
      <c r="B29" s="21" t="s">
        <v>148</v>
      </c>
      <c r="C29" s="21" t="s">
        <v>149</v>
      </c>
      <c r="G29" s="45" t="s">
        <v>155</v>
      </c>
      <c r="H29" s="38">
        <f>1.24*0.000001</f>
        <v>1.24E-6</v>
      </c>
    </row>
    <row r="30" spans="1:9" ht="18.75" x14ac:dyDescent="0.3">
      <c r="B30" s="21" t="s">
        <v>151</v>
      </c>
      <c r="C30" s="21" t="s">
        <v>152</v>
      </c>
      <c r="G30" s="45" t="s">
        <v>156</v>
      </c>
      <c r="H30" s="46">
        <f>H28*H29</f>
        <v>5.4417928414571737</v>
      </c>
    </row>
    <row r="31" spans="1:9" x14ac:dyDescent="0.3">
      <c r="G31" s="19" t="s">
        <v>157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2019-12-01T21:02:13Z</dcterms:modified>
</cp:coreProperties>
</file>