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maloney/Dropbox/PRINCETON POSTDOC/RESEARCH/YEAST &amp; HEPA/DATA/EA IRMS/"/>
    </mc:Choice>
  </mc:AlternateContent>
  <xr:revisionPtr revIDLastSave="0" documentId="13_ncr:1_{AEA17259-213E-A349-B4F0-B93EBD736A59}" xr6:coauthVersionLast="47" xr6:coauthVersionMax="47" xr10:uidLastSave="{00000000-0000-0000-0000-000000000000}"/>
  <bookViews>
    <workbookView xWindow="1220" yWindow="9060" windowWidth="31420" windowHeight="27380" activeTab="1" xr2:uid="{F00B3040-172A-3C42-ABA5-4074D4CCDE05}"/>
  </bookViews>
  <sheets>
    <sheet name="excel graphs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5" i="2" l="1"/>
  <c r="N96" i="2"/>
  <c r="N97" i="2"/>
  <c r="N98" i="2"/>
  <c r="N99" i="2"/>
  <c r="N100" i="2"/>
  <c r="N101" i="2"/>
  <c r="N102" i="2"/>
  <c r="N103" i="2"/>
  <c r="M10" i="2"/>
  <c r="R7" i="1"/>
  <c r="Q7" i="1"/>
  <c r="P7" i="1"/>
  <c r="P6" i="1"/>
  <c r="O3" i="1"/>
  <c r="O4" i="1"/>
  <c r="O5" i="1"/>
  <c r="O2" i="1"/>
  <c r="O15" i="1"/>
  <c r="O16" i="1"/>
  <c r="O17" i="1"/>
  <c r="O14" i="1"/>
  <c r="P15" i="1"/>
  <c r="P16" i="1"/>
  <c r="P17" i="1"/>
  <c r="P14" i="1"/>
  <c r="Q5" i="1"/>
  <c r="H2" i="1"/>
  <c r="H3" i="1"/>
  <c r="H4" i="1"/>
  <c r="P5" i="1" l="1"/>
  <c r="F25" i="1" l="1"/>
  <c r="F26" i="1"/>
  <c r="F27" i="1"/>
  <c r="F24" i="1"/>
  <c r="F14" i="1"/>
  <c r="F15" i="1"/>
  <c r="F16" i="1"/>
  <c r="F17" i="1"/>
  <c r="L10" i="2"/>
  <c r="R14" i="2"/>
  <c r="R2" i="2"/>
  <c r="S2" i="2"/>
  <c r="S14" i="2"/>
  <c r="S24" i="2"/>
  <c r="S21" i="2"/>
  <c r="R21" i="2"/>
  <c r="T28" i="2"/>
  <c r="T123" i="2"/>
  <c r="N123" i="2"/>
  <c r="T122" i="2"/>
  <c r="N122" i="2"/>
  <c r="T121" i="2"/>
  <c r="N121" i="2"/>
  <c r="T120" i="2"/>
  <c r="N120" i="2"/>
  <c r="T119" i="2"/>
  <c r="T118" i="2"/>
  <c r="N118" i="2"/>
  <c r="T117" i="2"/>
  <c r="N117" i="2"/>
  <c r="T116" i="2"/>
  <c r="N116" i="2"/>
  <c r="T115" i="2"/>
  <c r="N115" i="2"/>
  <c r="T114" i="2"/>
  <c r="N114" i="2"/>
  <c r="T113" i="2"/>
  <c r="X113" i="2" s="1"/>
  <c r="N113" i="2"/>
  <c r="T112" i="2"/>
  <c r="N112" i="2"/>
  <c r="T111" i="2"/>
  <c r="X110" i="2" s="1"/>
  <c r="N111" i="2"/>
  <c r="T110" i="2"/>
  <c r="N110" i="2"/>
  <c r="T109" i="2"/>
  <c r="N109" i="2"/>
  <c r="T108" i="2"/>
  <c r="N108" i="2"/>
  <c r="T107" i="2"/>
  <c r="N107" i="2"/>
  <c r="T124" i="2"/>
  <c r="N124" i="2"/>
  <c r="T105" i="2"/>
  <c r="N105" i="2"/>
  <c r="T104" i="2"/>
  <c r="N104" i="2"/>
  <c r="T103" i="2"/>
  <c r="T102" i="2"/>
  <c r="T101" i="2"/>
  <c r="T100" i="2"/>
  <c r="T99" i="2"/>
  <c r="T98" i="2"/>
  <c r="T97" i="2"/>
  <c r="T96" i="2"/>
  <c r="X95" i="2" s="1"/>
  <c r="T95" i="2"/>
  <c r="T94" i="2"/>
  <c r="N94" i="2"/>
  <c r="T93" i="2"/>
  <c r="N93" i="2"/>
  <c r="T92" i="2"/>
  <c r="N92" i="2"/>
  <c r="T91" i="2"/>
  <c r="N91" i="2"/>
  <c r="T90" i="2"/>
  <c r="N90" i="2"/>
  <c r="T89" i="2"/>
  <c r="N89" i="2"/>
  <c r="T88" i="2"/>
  <c r="N88" i="2"/>
  <c r="T87" i="2"/>
  <c r="N87" i="2"/>
  <c r="T86" i="2"/>
  <c r="N86" i="2"/>
  <c r="T85" i="2"/>
  <c r="N85" i="2"/>
  <c r="T84" i="2"/>
  <c r="N84" i="2"/>
  <c r="T83" i="2"/>
  <c r="N83" i="2"/>
  <c r="T82" i="2"/>
  <c r="N82" i="2"/>
  <c r="T81" i="2"/>
  <c r="N81" i="2"/>
  <c r="T80" i="2"/>
  <c r="N80" i="2"/>
  <c r="T79" i="2"/>
  <c r="N79" i="2"/>
  <c r="T78" i="2"/>
  <c r="N78" i="2"/>
  <c r="T77" i="2"/>
  <c r="N77" i="2"/>
  <c r="T76" i="2"/>
  <c r="N76" i="2"/>
  <c r="T75" i="2"/>
  <c r="N75" i="2"/>
  <c r="T74" i="2"/>
  <c r="N74" i="2"/>
  <c r="T73" i="2"/>
  <c r="N73" i="2"/>
  <c r="T72" i="2"/>
  <c r="N72" i="2"/>
  <c r="T71" i="2"/>
  <c r="N71" i="2"/>
  <c r="T70" i="2"/>
  <c r="N70" i="2"/>
  <c r="T69" i="2"/>
  <c r="N69" i="2"/>
  <c r="T68" i="2"/>
  <c r="N68" i="2"/>
  <c r="T67" i="2"/>
  <c r="N67" i="2"/>
  <c r="T66" i="2"/>
  <c r="N66" i="2"/>
  <c r="T65" i="2"/>
  <c r="N65" i="2"/>
  <c r="T64" i="2"/>
  <c r="N64" i="2"/>
  <c r="T63" i="2"/>
  <c r="N63" i="2"/>
  <c r="N35" i="2"/>
  <c r="T62" i="2"/>
  <c r="N62" i="2"/>
  <c r="T61" i="2"/>
  <c r="N61" i="2"/>
  <c r="T60" i="2"/>
  <c r="N60" i="2"/>
  <c r="T59" i="2"/>
  <c r="N59" i="2"/>
  <c r="T58" i="2"/>
  <c r="X58" i="2" s="1"/>
  <c r="N58" i="2"/>
  <c r="T57" i="2"/>
  <c r="N57" i="2"/>
  <c r="T56" i="2"/>
  <c r="N56" i="2"/>
  <c r="T55" i="2"/>
  <c r="N55" i="2"/>
  <c r="T54" i="2"/>
  <c r="N54" i="2"/>
  <c r="T53" i="2"/>
  <c r="N53" i="2"/>
  <c r="T52" i="2"/>
  <c r="X52" i="2" s="1"/>
  <c r="N52" i="2"/>
  <c r="T51" i="2"/>
  <c r="N51" i="2"/>
  <c r="T50" i="2"/>
  <c r="N50" i="2"/>
  <c r="T49" i="2"/>
  <c r="N49" i="2"/>
  <c r="T48" i="2"/>
  <c r="N48" i="2"/>
  <c r="T47" i="2"/>
  <c r="N47" i="2"/>
  <c r="T46" i="2"/>
  <c r="N46" i="2"/>
  <c r="T45" i="2"/>
  <c r="N45" i="2"/>
  <c r="T44" i="2"/>
  <c r="N44" i="2"/>
  <c r="T43" i="2"/>
  <c r="N43" i="2"/>
  <c r="T42" i="2"/>
  <c r="N42" i="2"/>
  <c r="T41" i="2"/>
  <c r="N41" i="2"/>
  <c r="T40" i="2"/>
  <c r="N40" i="2"/>
  <c r="T39" i="2"/>
  <c r="N39" i="2"/>
  <c r="T38" i="2"/>
  <c r="N38" i="2"/>
  <c r="T37" i="2"/>
  <c r="N37" i="2"/>
  <c r="T36" i="2"/>
  <c r="N36" i="2"/>
  <c r="T34" i="2"/>
  <c r="N34" i="2"/>
  <c r="T33" i="2"/>
  <c r="N33" i="2"/>
  <c r="T32" i="2"/>
  <c r="N32" i="2"/>
  <c r="T31" i="2"/>
  <c r="N31" i="2"/>
  <c r="T30" i="2"/>
  <c r="N30" i="2"/>
  <c r="T29" i="2"/>
  <c r="N29" i="2"/>
  <c r="N28" i="2"/>
  <c r="R24" i="2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62" i="1"/>
  <c r="J59" i="1"/>
  <c r="J60" i="1"/>
  <c r="J61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6" i="1"/>
  <c r="J83" i="1"/>
  <c r="J84" i="1"/>
  <c r="J85" i="1"/>
  <c r="J87" i="1"/>
  <c r="J88" i="1"/>
  <c r="J89" i="1"/>
  <c r="J90" i="1"/>
  <c r="J91" i="1"/>
  <c r="J92" i="1"/>
  <c r="J93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2" i="1"/>
  <c r="J123" i="1"/>
  <c r="J124" i="1"/>
  <c r="J125" i="1"/>
  <c r="J2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08" i="1"/>
  <c r="L96" i="1"/>
  <c r="L97" i="1"/>
  <c r="L98" i="1"/>
  <c r="L99" i="1"/>
  <c r="L100" i="1"/>
  <c r="L101" i="1"/>
  <c r="L102" i="1"/>
  <c r="L103" i="1"/>
  <c r="L104" i="1"/>
  <c r="L105" i="1"/>
  <c r="L106" i="1"/>
  <c r="L95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6" i="1"/>
  <c r="L83" i="1"/>
  <c r="L84" i="1"/>
  <c r="L85" i="1"/>
  <c r="L87" i="1"/>
  <c r="L88" i="1"/>
  <c r="L89" i="1"/>
  <c r="L90" i="1"/>
  <c r="L91" i="1"/>
  <c r="L92" i="1"/>
  <c r="L93" i="1"/>
  <c r="L63" i="1"/>
  <c r="M21" i="1"/>
  <c r="M14" i="1"/>
  <c r="X46" i="2" l="1"/>
  <c r="P69" i="2"/>
  <c r="P75" i="2"/>
  <c r="X75" i="2"/>
  <c r="X69" i="2"/>
  <c r="W98" i="2"/>
  <c r="W110" i="2"/>
  <c r="X98" i="2"/>
  <c r="O46" i="2"/>
  <c r="P52" i="2"/>
  <c r="O58" i="2"/>
  <c r="V81" i="2"/>
  <c r="W95" i="2"/>
  <c r="W101" i="2"/>
  <c r="W107" i="2"/>
  <c r="W113" i="2"/>
  <c r="X101" i="2"/>
  <c r="X81" i="2"/>
  <c r="X107" i="2"/>
  <c r="V95" i="2"/>
  <c r="V101" i="2"/>
  <c r="V110" i="2"/>
  <c r="V98" i="2"/>
  <c r="V107" i="2"/>
  <c r="V113" i="2"/>
  <c r="O69" i="2"/>
  <c r="W58" i="2"/>
  <c r="P81" i="2"/>
  <c r="O75" i="2"/>
  <c r="V46" i="2"/>
  <c r="P46" i="2"/>
  <c r="P58" i="2"/>
  <c r="O52" i="2"/>
  <c r="O81" i="2"/>
  <c r="W75" i="2"/>
  <c r="U72" i="2"/>
  <c r="V69" i="2"/>
  <c r="W52" i="2"/>
  <c r="U75" i="2"/>
  <c r="W81" i="2"/>
  <c r="U83" i="2"/>
  <c r="U46" i="2"/>
  <c r="V75" i="2"/>
  <c r="U58" i="2"/>
  <c r="U69" i="2"/>
  <c r="U49" i="2"/>
  <c r="U55" i="2"/>
  <c r="V58" i="2"/>
  <c r="U60" i="2"/>
  <c r="U78" i="2"/>
  <c r="W69" i="2"/>
  <c r="U52" i="2"/>
  <c r="V52" i="2"/>
  <c r="W46" i="2"/>
  <c r="U81" i="2"/>
  <c r="L54" i="1"/>
  <c r="L28" i="1"/>
  <c r="L29" i="1"/>
  <c r="M83" i="1"/>
  <c r="M78" i="1"/>
  <c r="O75" i="1"/>
  <c r="L61" i="1"/>
  <c r="L60" i="1"/>
  <c r="L59" i="1"/>
  <c r="L58" i="1"/>
  <c r="L57" i="1"/>
  <c r="L56" i="1"/>
  <c r="L55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M24" i="1"/>
  <c r="M10" i="1"/>
  <c r="M51" i="1" l="1"/>
  <c r="N81" i="1"/>
  <c r="M48" i="1"/>
  <c r="N57" i="1"/>
  <c r="N45" i="1"/>
  <c r="M45" i="1"/>
  <c r="N51" i="1"/>
  <c r="O45" i="1"/>
  <c r="M81" i="1"/>
  <c r="M57" i="1"/>
  <c r="O81" i="1"/>
  <c r="M54" i="1"/>
  <c r="N69" i="1"/>
  <c r="O51" i="1"/>
  <c r="M59" i="1"/>
  <c r="O69" i="1"/>
  <c r="N75" i="1"/>
  <c r="O57" i="1"/>
  <c r="M69" i="1"/>
  <c r="M72" i="1"/>
  <c r="M75" i="1"/>
</calcChain>
</file>

<file path=xl/sharedStrings.xml><?xml version="1.0" encoding="utf-8"?>
<sst xmlns="http://schemas.openxmlformats.org/spreadsheetml/2006/main" count="791" uniqueCount="171">
  <si>
    <t>YNB remel</t>
  </si>
  <si>
    <t>amm sulfate</t>
  </si>
  <si>
    <t>glucose</t>
  </si>
  <si>
    <t>Glycerol</t>
  </si>
  <si>
    <t>glycerol</t>
  </si>
  <si>
    <t>Batch_Sc_AEM03_#05</t>
  </si>
  <si>
    <t>Batch_Sc_AEM03_#06</t>
  </si>
  <si>
    <t>Batch_Sc_AEM03_#07</t>
  </si>
  <si>
    <t>Batch_Sc_AEM03_#08</t>
  </si>
  <si>
    <t>Batch_Sc_AEM03_#09</t>
  </si>
  <si>
    <t>Batch_Sc_AEM03_#10</t>
  </si>
  <si>
    <t>Batch_Sc_AEM03_#15</t>
  </si>
  <si>
    <t>Sc_AEM03_nss10a</t>
  </si>
  <si>
    <t>Sc_AEM03_nss20a</t>
  </si>
  <si>
    <t>Sc_AEM03_nss3a</t>
  </si>
  <si>
    <t>Sc_AEM03_nss4a</t>
  </si>
  <si>
    <t>Sc_AEM03_nss5a</t>
  </si>
  <si>
    <t>Sc_AEM03_nss6a</t>
  </si>
  <si>
    <t>Sc_AEM03_nss7a</t>
  </si>
  <si>
    <t>Sc_AEM03_nss8a</t>
  </si>
  <si>
    <t>Sc_AEM03_nss9a</t>
  </si>
  <si>
    <t>Sc_AEM03_nssP#00</t>
  </si>
  <si>
    <t>Sc_AEM03_slow#06</t>
  </si>
  <si>
    <t>Sc_AEM03_slow#07</t>
  </si>
  <si>
    <t>Sc_AEM03_slow#08</t>
  </si>
  <si>
    <t>Sc_AEM03_slowP#47</t>
  </si>
  <si>
    <t>Sc_AEM03_slowP#48</t>
  </si>
  <si>
    <t>Sc_AEM03_slowP#50</t>
  </si>
  <si>
    <t>Sc_AEM03_med#11</t>
  </si>
  <si>
    <t>Sc_AEM03_med#12</t>
  </si>
  <si>
    <t>Sc_AEM03_med#13</t>
  </si>
  <si>
    <t>Sc_AEM03_medP#59</t>
  </si>
  <si>
    <t>Sc_AEM03_medP#61</t>
  </si>
  <si>
    <t>Sc_AEM03_medP#63</t>
  </si>
  <si>
    <t>Sc_AEM03_fast#14</t>
  </si>
  <si>
    <t>Sc_AEM03_fast#15</t>
  </si>
  <si>
    <t>Sc_AEM03_fastP#68</t>
  </si>
  <si>
    <t>Sc_AEM03_fastP#70</t>
  </si>
  <si>
    <t>Sc_AEM03_fastP#72</t>
  </si>
  <si>
    <t>Batch_Sc_AEM04_#1</t>
  </si>
  <si>
    <t>Batch_Sc_AEM04_#2</t>
  </si>
  <si>
    <t>Batch_Sc_AEM04_#3</t>
  </si>
  <si>
    <t>Batch_Sc_AEM04_#3f</t>
  </si>
  <si>
    <t>Batch_Sc_AEM04_#4</t>
  </si>
  <si>
    <t>Sc_AEM04_nssP#01</t>
  </si>
  <si>
    <t>Sc_AEM04_slow#06</t>
  </si>
  <si>
    <t>Sc_AEM04_slow#07</t>
  </si>
  <si>
    <t>Sc_AEM04_slow#08</t>
  </si>
  <si>
    <t>Sc_AEM04_slowP#40</t>
  </si>
  <si>
    <t>Sc_AEM04_slowP#41</t>
  </si>
  <si>
    <t>Sc_AEM04_slowP#43</t>
  </si>
  <si>
    <t>Sc_AEM04_med#11</t>
  </si>
  <si>
    <t>Sc_AEM04_med#12</t>
  </si>
  <si>
    <t>Sc_AEM04_med#13</t>
  </si>
  <si>
    <t>Sc_AEM04_medP#52</t>
  </si>
  <si>
    <t>Sc_AEM04_medP#54</t>
  </si>
  <si>
    <t>Sc_AEM04_medP#56</t>
  </si>
  <si>
    <t>Sc_AEM04_fast#14</t>
  </si>
  <si>
    <t>Sc_AEM04_fast#15</t>
  </si>
  <si>
    <t>Sc_AEM04_fast#16</t>
  </si>
  <si>
    <t>Sc_AEM04_fastP#61</t>
  </si>
  <si>
    <t>Sc_AEM04_fastP#63</t>
  </si>
  <si>
    <t>Sc_AEM04_fastP#65</t>
  </si>
  <si>
    <t>Sc_GuBatch_1_#27</t>
  </si>
  <si>
    <t>Sc_GuBatch_2_#28</t>
  </si>
  <si>
    <t>Sc_GuBatch_3_#29</t>
  </si>
  <si>
    <t>Sc_GuBatch_4_#30</t>
  </si>
  <si>
    <t>Sc_GuBatch_5_#31</t>
  </si>
  <si>
    <t>Sc_GuBatch_mom_#32</t>
  </si>
  <si>
    <t>Sc_GuBatch_OLDmom_#33</t>
  </si>
  <si>
    <t>15N</t>
  </si>
  <si>
    <t>13C</t>
  </si>
  <si>
    <t>epsilon</t>
  </si>
  <si>
    <t>CN</t>
  </si>
  <si>
    <t>N_mol_meas</t>
  </si>
  <si>
    <t>C_mol_meas</t>
  </si>
  <si>
    <t>Weight</t>
  </si>
  <si>
    <t>average</t>
  </si>
  <si>
    <t>Sc_AEM03_fast#16*not dry</t>
  </si>
  <si>
    <t>growth_rate</t>
  </si>
  <si>
    <t>name</t>
  </si>
  <si>
    <t>substrate</t>
  </si>
  <si>
    <t>AEM_24_Gu_prepump</t>
  </si>
  <si>
    <t>AEM_Sample_check (Gu_1_4)</t>
  </si>
  <si>
    <t>AEM_2_Gu_1_5</t>
  </si>
  <si>
    <t>AEM_3_Gu_1_6</t>
  </si>
  <si>
    <t>AEM_4_Gu_3_4</t>
  </si>
  <si>
    <t>AEM_5_Gu_3_5</t>
  </si>
  <si>
    <t>AEM_6_Gu_3_6</t>
  </si>
  <si>
    <t>AEM_7_Gu_5_4</t>
  </si>
  <si>
    <t>AEM_8_Gu_5_5</t>
  </si>
  <si>
    <t>AEM_9_Gu_5_6</t>
  </si>
  <si>
    <t xml:space="preserve">glucose </t>
  </si>
  <si>
    <t>AEM_25_Gu_max1</t>
  </si>
  <si>
    <t>AEM_26_Gu_max_2</t>
  </si>
  <si>
    <t>galactose</t>
  </si>
  <si>
    <t>AEM_28_Ga_prepump</t>
  </si>
  <si>
    <t>AEM_10_Ga_1_4</t>
  </si>
  <si>
    <t>AEM_11_Ga_1_5</t>
  </si>
  <si>
    <t>AEM_12_Ga_1_6</t>
  </si>
  <si>
    <t>AEM_13_Ga_3_4</t>
  </si>
  <si>
    <t>AEM_14_Ga_3_5</t>
  </si>
  <si>
    <t>AEM_15_Ga_3_6</t>
  </si>
  <si>
    <t>AEM_16_Ga_5_4</t>
  </si>
  <si>
    <t>AEM_17_Ga_5_5</t>
  </si>
  <si>
    <t>AEM_18_Ga_5_6</t>
  </si>
  <si>
    <t>AEM_19_batch1</t>
  </si>
  <si>
    <t>AEM_20_batch2</t>
  </si>
  <si>
    <t>AEM_21a_batch3_half</t>
  </si>
  <si>
    <t>AEM_21b_batch3_half</t>
  </si>
  <si>
    <t>AEM_22a_batch4_half</t>
  </si>
  <si>
    <t>AEM_22b_batch4_half</t>
  </si>
  <si>
    <t>AEM_23a_batchmom_half</t>
  </si>
  <si>
    <t>AEM_23b_batchmom_half</t>
  </si>
  <si>
    <t>filter</t>
  </si>
  <si>
    <t>AEM_YNB</t>
  </si>
  <si>
    <t>AEM_40_amsul</t>
  </si>
  <si>
    <t>AEM_41_amsul</t>
  </si>
  <si>
    <t>AEM_42_amsul</t>
  </si>
  <si>
    <t>AEM_43_amsul</t>
  </si>
  <si>
    <t>AEM_31_glucose</t>
  </si>
  <si>
    <t>AEM_32_glucose</t>
  </si>
  <si>
    <t>AEM_33_glucose</t>
  </si>
  <si>
    <t>AEM_34_galactose</t>
  </si>
  <si>
    <t>AEM_35_galactose</t>
  </si>
  <si>
    <t>AEM_36_galactose</t>
  </si>
  <si>
    <t>ID</t>
  </si>
  <si>
    <t>N epsilon</t>
  </si>
  <si>
    <t>Substrate</t>
  </si>
  <si>
    <t>Partial_average</t>
  </si>
  <si>
    <t>SD_N</t>
  </si>
  <si>
    <t>AVG_N</t>
  </si>
  <si>
    <t>AVG_C</t>
  </si>
  <si>
    <t>SD_C</t>
  </si>
  <si>
    <t>N_epsilon</t>
  </si>
  <si>
    <t>C_epsilon</t>
  </si>
  <si>
    <t>AVG_Nepsilon</t>
  </si>
  <si>
    <t>AVG_Cepsilon</t>
  </si>
  <si>
    <t>SD_Nepsilon</t>
  </si>
  <si>
    <t>SD_Cepsilon</t>
  </si>
  <si>
    <t>Strain</t>
  </si>
  <si>
    <t>EXF4126</t>
  </si>
  <si>
    <t>FY4</t>
  </si>
  <si>
    <t>RemelYNB</t>
  </si>
  <si>
    <t>n_sample</t>
  </si>
  <si>
    <t>washout</t>
  </si>
  <si>
    <t>chemostat</t>
  </si>
  <si>
    <t>batch</t>
  </si>
  <si>
    <t>bigbatch</t>
  </si>
  <si>
    <t>xbad</t>
  </si>
  <si>
    <t>notsteadystate</t>
  </si>
  <si>
    <t>type</t>
  </si>
  <si>
    <t>d13C</t>
  </si>
  <si>
    <t>d15N</t>
  </si>
  <si>
    <t>AEM_40_amsul too small</t>
  </si>
  <si>
    <t>AEM_41_amsul too small</t>
  </si>
  <si>
    <t>AEM_42_amsul too small</t>
  </si>
  <si>
    <t>AEM_43_amsul too small</t>
  </si>
  <si>
    <t>D</t>
  </si>
  <si>
    <t>moles/g</t>
  </si>
  <si>
    <t>moles/g*180</t>
  </si>
  <si>
    <t>(6 moles C in 180 g, or .03moles C in 1g)</t>
  </si>
  <si>
    <t>.00048 moles C in 1 g YNB +/- .00008 moles)</t>
  </si>
  <si>
    <t>avg</t>
  </si>
  <si>
    <t>1.7g/L</t>
  </si>
  <si>
    <t>YNB</t>
  </si>
  <si>
    <t>gluvose</t>
  </si>
  <si>
    <t>20g/L</t>
  </si>
  <si>
    <t>presteadystate</t>
  </si>
  <si>
    <t>bbatch</t>
  </si>
  <si>
    <t>Sc_AEM03_#16 (just before pumps_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</si>
</sst>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E+00"/>
    <numFmt numFmtId="166" formatCode="0.000000000"/>
  </numFmts>
  <fonts count="31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i/>
      <sz val="11"/>
      <color theme="7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8" fillId="0" borderId="0"/>
    <xf numFmtId="0" fontId="8" fillId="0" borderId="0"/>
  </cellStyleXfs>
  <cellXfs count="105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1" fillId="0" borderId="0" xfId="0" applyFont="1"/>
    <xf numFmtId="0" fontId="12" fillId="0" borderId="0" xfId="1" applyNumberFormat="1" applyFont="1" applyFill="1" applyBorder="1" applyAlignment="1" applyProtection="1">
      <alignment horizontal="center"/>
    </xf>
    <xf numFmtId="0" fontId="13" fillId="0" borderId="0" xfId="3" applyFont="1"/>
    <xf numFmtId="0" fontId="13" fillId="0" borderId="0" xfId="0" applyFont="1"/>
    <xf numFmtId="0" fontId="12" fillId="0" borderId="0" xfId="0" applyFont="1" applyAlignment="1">
      <alignment horizontal="center"/>
    </xf>
    <xf numFmtId="165" fontId="13" fillId="0" borderId="0" xfId="3" applyNumberFormat="1" applyFont="1"/>
    <xf numFmtId="164" fontId="13" fillId="0" borderId="0" xfId="3" applyNumberFormat="1" applyFont="1"/>
    <xf numFmtId="164" fontId="13" fillId="0" borderId="0" xfId="2" applyNumberFormat="1" applyFont="1" applyAlignment="1">
      <alignment horizontal="center"/>
    </xf>
    <xf numFmtId="2" fontId="13" fillId="0" borderId="0" xfId="3" applyNumberFormat="1" applyFont="1"/>
    <xf numFmtId="2" fontId="13" fillId="0" borderId="0" xfId="0" applyNumberFormat="1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164" fontId="10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20" fillId="0" borderId="0" xfId="0" applyFont="1"/>
    <xf numFmtId="2" fontId="13" fillId="2" borderId="0" xfId="3" applyNumberFormat="1" applyFont="1" applyFill="1"/>
    <xf numFmtId="0" fontId="13" fillId="0" borderId="3" xfId="0" applyFont="1" applyBorder="1"/>
    <xf numFmtId="0" fontId="2" fillId="0" borderId="3" xfId="0" applyFont="1" applyBorder="1"/>
    <xf numFmtId="0" fontId="12" fillId="0" borderId="3" xfId="0" applyFont="1" applyBorder="1" applyAlignment="1">
      <alignment horizontal="center"/>
    </xf>
    <xf numFmtId="165" fontId="13" fillId="0" borderId="3" xfId="3" applyNumberFormat="1" applyFont="1" applyBorder="1"/>
    <xf numFmtId="164" fontId="13" fillId="0" borderId="3" xfId="3" applyNumberFormat="1" applyFont="1" applyBorder="1"/>
    <xf numFmtId="164" fontId="13" fillId="0" borderId="3" xfId="2" applyNumberFormat="1" applyFont="1" applyBorder="1" applyAlignment="1">
      <alignment horizontal="center"/>
    </xf>
    <xf numFmtId="2" fontId="13" fillId="0" borderId="3" xfId="3" applyNumberFormat="1" applyFont="1" applyBorder="1"/>
    <xf numFmtId="2" fontId="13" fillId="0" borderId="4" xfId="3" applyNumberFormat="1" applyFont="1" applyBorder="1"/>
    <xf numFmtId="2" fontId="13" fillId="0" borderId="6" xfId="3" applyNumberFormat="1" applyFont="1" applyBorder="1"/>
    <xf numFmtId="0" fontId="3" fillId="0" borderId="0" xfId="0" applyFont="1"/>
    <xf numFmtId="164" fontId="12" fillId="0" borderId="0" xfId="3" applyNumberFormat="1" applyFont="1"/>
    <xf numFmtId="0" fontId="4" fillId="0" borderId="5" xfId="0" applyFont="1" applyBorder="1"/>
    <xf numFmtId="0" fontId="4" fillId="0" borderId="0" xfId="0" applyFont="1"/>
    <xf numFmtId="0" fontId="15" fillId="0" borderId="0" xfId="0" applyFont="1" applyAlignment="1">
      <alignment horizontal="center"/>
    </xf>
    <xf numFmtId="165" fontId="14" fillId="0" borderId="0" xfId="3" applyNumberFormat="1" applyFont="1"/>
    <xf numFmtId="164" fontId="14" fillId="0" borderId="0" xfId="3" applyNumberFormat="1" applyFont="1"/>
    <xf numFmtId="0" fontId="13" fillId="0" borderId="8" xfId="0" applyFont="1" applyBorder="1"/>
    <xf numFmtId="0" fontId="2" fillId="0" borderId="8" xfId="0" applyFont="1" applyBorder="1"/>
    <xf numFmtId="0" fontId="12" fillId="0" borderId="8" xfId="0" applyFont="1" applyBorder="1" applyAlignment="1">
      <alignment horizontal="center"/>
    </xf>
    <xf numFmtId="165" fontId="13" fillId="0" borderId="8" xfId="3" applyNumberFormat="1" applyFont="1" applyBorder="1"/>
    <xf numFmtId="164" fontId="13" fillId="0" borderId="8" xfId="3" applyNumberFormat="1" applyFont="1" applyBorder="1"/>
    <xf numFmtId="164" fontId="13" fillId="0" borderId="8" xfId="2" applyNumberFormat="1" applyFont="1" applyBorder="1" applyAlignment="1">
      <alignment horizontal="center"/>
    </xf>
    <xf numFmtId="2" fontId="13" fillId="0" borderId="8" xfId="3" applyNumberFormat="1" applyFont="1" applyBorder="1"/>
    <xf numFmtId="2" fontId="13" fillId="0" borderId="9" xfId="3" applyNumberFormat="1" applyFont="1" applyBorder="1"/>
    <xf numFmtId="0" fontId="5" fillId="0" borderId="3" xfId="0" applyFont="1" applyBorder="1"/>
    <xf numFmtId="0" fontId="5" fillId="0" borderId="5" xfId="0" applyFont="1" applyBorder="1"/>
    <xf numFmtId="0" fontId="6" fillId="0" borderId="5" xfId="0" applyFont="1" applyBorder="1"/>
    <xf numFmtId="0" fontId="7" fillId="0" borderId="0" xfId="0" applyFont="1"/>
    <xf numFmtId="0" fontId="5" fillId="0" borderId="8" xfId="0" applyFont="1" applyBorder="1"/>
    <xf numFmtId="0" fontId="16" fillId="0" borderId="2" xfId="0" applyFont="1" applyBorder="1"/>
    <xf numFmtId="0" fontId="16" fillId="0" borderId="3" xfId="0" applyFont="1" applyBorder="1"/>
    <xf numFmtId="0" fontId="0" fillId="0" borderId="3" xfId="0" applyBorder="1"/>
    <xf numFmtId="164" fontId="18" fillId="0" borderId="3" xfId="0" applyNumberFormat="1" applyFont="1" applyBorder="1" applyAlignment="1">
      <alignment horizontal="center"/>
    </xf>
    <xf numFmtId="2" fontId="18" fillId="0" borderId="3" xfId="0" applyNumberFormat="1" applyFont="1" applyBorder="1" applyAlignment="1">
      <alignment horizontal="center"/>
    </xf>
    <xf numFmtId="0" fontId="16" fillId="0" borderId="5" xfId="0" applyFont="1" applyBorder="1"/>
    <xf numFmtId="0" fontId="16" fillId="0" borderId="7" xfId="0" applyFont="1" applyBorder="1"/>
    <xf numFmtId="0" fontId="16" fillId="0" borderId="8" xfId="0" applyFont="1" applyBorder="1"/>
    <xf numFmtId="0" fontId="0" fillId="0" borderId="8" xfId="0" applyBorder="1"/>
    <xf numFmtId="164" fontId="18" fillId="0" borderId="8" xfId="0" applyNumberFormat="1" applyFont="1" applyBorder="1" applyAlignment="1">
      <alignment horizontal="center"/>
    </xf>
    <xf numFmtId="2" fontId="18" fillId="0" borderId="8" xfId="0" applyNumberFormat="1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164" fontId="10" fillId="0" borderId="3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164" fontId="10" fillId="0" borderId="8" xfId="0" applyNumberFormat="1" applyFont="1" applyBorder="1" applyAlignment="1">
      <alignment horizontal="center"/>
    </xf>
    <xf numFmtId="2" fontId="10" fillId="0" borderId="8" xfId="0" applyNumberFormat="1" applyFont="1" applyBorder="1" applyAlignment="1">
      <alignment horizontal="center"/>
    </xf>
    <xf numFmtId="0" fontId="8" fillId="0" borderId="0" xfId="3" quotePrefix="1"/>
    <xf numFmtId="0" fontId="21" fillId="0" borderId="0" xfId="3" quotePrefix="1" applyFont="1"/>
    <xf numFmtId="2" fontId="22" fillId="0" borderId="0" xfId="0" applyNumberFormat="1" applyFont="1"/>
    <xf numFmtId="0" fontId="11" fillId="0" borderId="0" xfId="0" applyFont="1" applyAlignment="1">
      <alignment horizontal="center"/>
    </xf>
    <xf numFmtId="11" fontId="13" fillId="0" borderId="0" xfId="3" applyNumberFormat="1" applyFont="1"/>
    <xf numFmtId="11" fontId="14" fillId="0" borderId="0" xfId="3" applyNumberFormat="1" applyFont="1"/>
    <xf numFmtId="2" fontId="11" fillId="0" borderId="0" xfId="0" applyNumberFormat="1" applyFont="1"/>
    <xf numFmtId="166" fontId="0" fillId="0" borderId="0" xfId="0" applyNumberFormat="1"/>
    <xf numFmtId="0" fontId="10" fillId="0" borderId="0" xfId="0" applyFont="1"/>
    <xf numFmtId="0" fontId="25" fillId="0" borderId="0" xfId="0" applyFont="1" applyAlignment="1">
      <alignment horizontal="center"/>
    </xf>
    <xf numFmtId="0" fontId="26" fillId="0" borderId="0" xfId="0" applyFont="1"/>
    <xf numFmtId="0" fontId="25" fillId="0" borderId="0" xfId="0" applyFont="1"/>
    <xf numFmtId="0" fontId="24" fillId="0" borderId="0" xfId="0" applyFont="1"/>
    <xf numFmtId="165" fontId="12" fillId="0" borderId="0" xfId="3" applyNumberFormat="1" applyFont="1"/>
    <xf numFmtId="164" fontId="12" fillId="0" borderId="0" xfId="2" applyNumberFormat="1" applyFont="1" applyAlignment="1">
      <alignment horizontal="center"/>
    </xf>
    <xf numFmtId="2" fontId="12" fillId="0" borderId="0" xfId="3" applyNumberFormat="1" applyFont="1"/>
    <xf numFmtId="0" fontId="13" fillId="0" borderId="0" xfId="0" applyFont="1" applyAlignment="1">
      <alignment horizontal="center"/>
    </xf>
    <xf numFmtId="0" fontId="28" fillId="0" borderId="0" xfId="0" applyFont="1"/>
    <xf numFmtId="0" fontId="27" fillId="0" borderId="0" xfId="0" applyFont="1" applyAlignment="1">
      <alignment horizontal="center"/>
    </xf>
    <xf numFmtId="0" fontId="28" fillId="0" borderId="5" xfId="0" applyFont="1" applyBorder="1"/>
    <xf numFmtId="0" fontId="29" fillId="0" borderId="0" xfId="0" applyFont="1"/>
    <xf numFmtId="0" fontId="30" fillId="0" borderId="0" xfId="0" applyFont="1" applyAlignment="1">
      <alignment horizontal="center"/>
    </xf>
    <xf numFmtId="165" fontId="29" fillId="0" borderId="0" xfId="3" applyNumberFormat="1" applyFont="1"/>
    <xf numFmtId="164" fontId="29" fillId="0" borderId="0" xfId="3" applyNumberFormat="1" applyFont="1"/>
    <xf numFmtId="164" fontId="28" fillId="0" borderId="0" xfId="2" applyNumberFormat="1" applyFont="1" applyAlignment="1">
      <alignment horizontal="center"/>
    </xf>
    <xf numFmtId="2" fontId="28" fillId="0" borderId="0" xfId="3" applyNumberFormat="1" applyFont="1"/>
    <xf numFmtId="164" fontId="28" fillId="0" borderId="0" xfId="3" applyNumberFormat="1" applyFont="1"/>
    <xf numFmtId="2" fontId="28" fillId="0" borderId="6" xfId="3" applyNumberFormat="1" applyFont="1" applyBorder="1"/>
    <xf numFmtId="0" fontId="27" fillId="0" borderId="0" xfId="0" applyFont="1"/>
  </cellXfs>
  <cellStyles count="4">
    <cellStyle name="Heading 3" xfId="1" builtinId="18"/>
    <cellStyle name="Normal" xfId="0" builtinId="0"/>
    <cellStyle name="Normal 2" xfId="3" xr:uid="{FB85095D-7EE0-E248-BBB8-2908790D9A7A}"/>
    <cellStyle name="Normal 3" xfId="2" xr:uid="{A3850F18-3B18-0F4E-8103-C005EE4EDDB8}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87CFEC"/>
      <color rgb="FFFCD800"/>
      <color rgb="FFCD8500"/>
      <color rgb="FFFBA5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50095180410141"/>
          <c:y val="0.15767650181367779"/>
          <c:w val="0.70803322661590384"/>
          <c:h val="0.65407935836532827"/>
        </c:manualLayout>
      </c:layout>
      <c:scatterChart>
        <c:scatterStyle val="lineMarker"/>
        <c:varyColors val="0"/>
        <c:ser>
          <c:idx val="0"/>
          <c:order val="0"/>
          <c:tx>
            <c:v>Glycerol 2% EXF4126</c:v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rgbClr val="87CFEC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'excel graphs'!$B$28:$B$61</c:f>
              <c:numCache>
                <c:formatCode>General</c:formatCode>
                <c:ptCount val="3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 formatCode="0.00">
                  <c:v>0.65</c:v>
                </c:pt>
                <c:pt idx="18" formatCode="0.00">
                  <c:v>0.65</c:v>
                </c:pt>
                <c:pt idx="19" formatCode="0.00">
                  <c:v>0.65</c:v>
                </c:pt>
                <c:pt idx="20" formatCode="0.00">
                  <c:v>0.65</c:v>
                </c:pt>
                <c:pt idx="21" formatCode="0.00">
                  <c:v>0.65</c:v>
                </c:pt>
                <c:pt idx="22" formatCode="0.00">
                  <c:v>0.65</c:v>
                </c:pt>
                <c:pt idx="23" formatCode="0.00">
                  <c:v>1.35</c:v>
                </c:pt>
                <c:pt idx="24" formatCode="0.00">
                  <c:v>1.35</c:v>
                </c:pt>
                <c:pt idx="25" formatCode="0.00">
                  <c:v>1.35</c:v>
                </c:pt>
                <c:pt idx="26" formatCode="0.00">
                  <c:v>1.35</c:v>
                </c:pt>
                <c:pt idx="27" formatCode="0.00">
                  <c:v>1.35</c:v>
                </c:pt>
                <c:pt idx="28" formatCode="0.00">
                  <c:v>1.35</c:v>
                </c:pt>
                <c:pt idx="29" formatCode="0.00">
                  <c:v>2.69</c:v>
                </c:pt>
                <c:pt idx="30" formatCode="0.00">
                  <c:v>2.69</c:v>
                </c:pt>
                <c:pt idx="31" formatCode="0.00">
                  <c:v>2.69</c:v>
                </c:pt>
                <c:pt idx="32" formatCode="0.00">
                  <c:v>2.69</c:v>
                </c:pt>
                <c:pt idx="33" formatCode="0.00">
                  <c:v>2.69</c:v>
                </c:pt>
              </c:numCache>
            </c:numRef>
          </c:xVal>
          <c:yVal>
            <c:numRef>
              <c:f>'excel graphs'!$L$28:$L$61</c:f>
              <c:numCache>
                <c:formatCode>0.00</c:formatCode>
                <c:ptCount val="34"/>
                <c:pt idx="0">
                  <c:v>2.0757984643517347</c:v>
                </c:pt>
                <c:pt idx="1">
                  <c:v>3.0232941768812722</c:v>
                </c:pt>
                <c:pt idx="2">
                  <c:v>2.6320592406003058</c:v>
                </c:pt>
                <c:pt idx="3">
                  <c:v>2.9558813364383099</c:v>
                </c:pt>
                <c:pt idx="4">
                  <c:v>3.2374583546316096</c:v>
                </c:pt>
                <c:pt idx="5">
                  <c:v>3.1557515737425845</c:v>
                </c:pt>
                <c:pt idx="6">
                  <c:v>2.6323317654292069</c:v>
                </c:pt>
                <c:pt idx="7">
                  <c:v>3.6922980731989341</c:v>
                </c:pt>
                <c:pt idx="8">
                  <c:v>4.6980909669781887</c:v>
                </c:pt>
                <c:pt idx="9">
                  <c:v>3.4648934406972174</c:v>
                </c:pt>
                <c:pt idx="10">
                  <c:v>3.5580224098063837</c:v>
                </c:pt>
                <c:pt idx="11">
                  <c:v>3.7517853995605535</c:v>
                </c:pt>
                <c:pt idx="12">
                  <c:v>3.6331693851360995</c:v>
                </c:pt>
                <c:pt idx="13">
                  <c:v>3.6390186896723016</c:v>
                </c:pt>
                <c:pt idx="14">
                  <c:v>3.3711986867920345</c:v>
                </c:pt>
                <c:pt idx="15">
                  <c:v>3.7067926280456085</c:v>
                </c:pt>
                <c:pt idx="16">
                  <c:v>3.667607179958523</c:v>
                </c:pt>
                <c:pt idx="17">
                  <c:v>5.9899063558537016</c:v>
                </c:pt>
                <c:pt idx="18">
                  <c:v>5.5315950109284309</c:v>
                </c:pt>
                <c:pt idx="19">
                  <c:v>5.7616099846642044</c:v>
                </c:pt>
                <c:pt idx="20">
                  <c:v>6.4792147986910109</c:v>
                </c:pt>
                <c:pt idx="21">
                  <c:v>6.7017484235990921</c:v>
                </c:pt>
                <c:pt idx="22">
                  <c:v>6.646431716302672</c:v>
                </c:pt>
                <c:pt idx="23">
                  <c:v>6.23021945935443</c:v>
                </c:pt>
                <c:pt idx="24">
                  <c:v>6.3154042219346174</c:v>
                </c:pt>
                <c:pt idx="25">
                  <c:v>6.0154521481469168</c:v>
                </c:pt>
                <c:pt idx="26">
                  <c:v>5.3091833231935794</c:v>
                </c:pt>
                <c:pt idx="27">
                  <c:v>6.2862489095644882</c:v>
                </c:pt>
                <c:pt idx="28">
                  <c:v>6.0188673272995246</c:v>
                </c:pt>
                <c:pt idx="29">
                  <c:v>6.6824123164041254</c:v>
                </c:pt>
                <c:pt idx="30">
                  <c:v>6.6474553507056413</c:v>
                </c:pt>
                <c:pt idx="31">
                  <c:v>6.9222626984940661</c:v>
                </c:pt>
                <c:pt idx="32">
                  <c:v>7.0274355130964068</c:v>
                </c:pt>
                <c:pt idx="33">
                  <c:v>6.1263038855719216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98-AC4D-BA72-D6E6AF6A621D}"/>
            </c:ext>
          </c:extLst>
        </c:ser>
        <c:ser>
          <c:idx val="1"/>
          <c:order val="1"/>
          <c:tx>
            <c:v>Glucose 2% EXF4126</c:v>
          </c:tx>
          <c:spPr>
            <a:ln w="19050">
              <a:noFill/>
            </a:ln>
          </c:spPr>
          <c:marker>
            <c:symbol val="square"/>
            <c:size val="10"/>
            <c:spPr>
              <a:solidFill>
                <a:srgbClr val="CD850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'excel graphs'!$B$63:$B$93</c:f>
              <c:numCache>
                <c:formatCode>General</c:formatCode>
                <c:ptCount val="3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1.1599999999999999</c:v>
                </c:pt>
                <c:pt idx="13">
                  <c:v>1.1599999999999999</c:v>
                </c:pt>
                <c:pt idx="14">
                  <c:v>1.1599999999999999</c:v>
                </c:pt>
                <c:pt idx="15">
                  <c:v>1.1599999999999999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2.37</c:v>
                </c:pt>
                <c:pt idx="19">
                  <c:v>2.37</c:v>
                </c:pt>
                <c:pt idx="20">
                  <c:v>2.37</c:v>
                </c:pt>
                <c:pt idx="21">
                  <c:v>2.37</c:v>
                </c:pt>
                <c:pt idx="22">
                  <c:v>2.37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</c:numCache>
            </c:numRef>
          </c:xVal>
          <c:yVal>
            <c:numRef>
              <c:f>'excel graphs'!$L$63:$L$93</c:f>
              <c:numCache>
                <c:formatCode>0.00</c:formatCode>
                <c:ptCount val="31"/>
                <c:pt idx="0">
                  <c:v>2.4937639302558132</c:v>
                </c:pt>
                <c:pt idx="1">
                  <c:v>2.4934240911493184</c:v>
                </c:pt>
                <c:pt idx="2">
                  <c:v>2.1854331148428123</c:v>
                </c:pt>
                <c:pt idx="3">
                  <c:v>2.2766586918558396</c:v>
                </c:pt>
                <c:pt idx="4">
                  <c:v>1.8633698678851935</c:v>
                </c:pt>
                <c:pt idx="5">
                  <c:v>2.6944190981755547</c:v>
                </c:pt>
                <c:pt idx="6">
                  <c:v>2.4509674231123206</c:v>
                </c:pt>
                <c:pt idx="7">
                  <c:v>2.3576707190396498</c:v>
                </c:pt>
                <c:pt idx="8">
                  <c:v>2.4204375673909091</c:v>
                </c:pt>
                <c:pt idx="9">
                  <c:v>2.7435555292224016</c:v>
                </c:pt>
                <c:pt idx="10">
                  <c:v>2.7962786674416726</c:v>
                </c:pt>
                <c:pt idx="11">
                  <c:v>2.7618486042778478</c:v>
                </c:pt>
                <c:pt idx="12">
                  <c:v>2.2152486570600054</c:v>
                </c:pt>
                <c:pt idx="13">
                  <c:v>2.2072018152949191</c:v>
                </c:pt>
                <c:pt idx="14">
                  <c:v>2.199640931185268</c:v>
                </c:pt>
                <c:pt idx="15">
                  <c:v>2.0706787990663038</c:v>
                </c:pt>
                <c:pt idx="16">
                  <c:v>2.4674626209850778</c:v>
                </c:pt>
                <c:pt idx="17">
                  <c:v>2.1930811279092559</c:v>
                </c:pt>
                <c:pt idx="18">
                  <c:v>2.0958308713328186</c:v>
                </c:pt>
                <c:pt idx="19">
                  <c:v>1.9661984511298236</c:v>
                </c:pt>
                <c:pt idx="20">
                  <c:v>2.3387939571398952</c:v>
                </c:pt>
                <c:pt idx="21">
                  <c:v>2.2469776158964372</c:v>
                </c:pt>
                <c:pt idx="22">
                  <c:v>2.232747299271086</c:v>
                </c:pt>
                <c:pt idx="23">
                  <c:v>1.4210219036073148</c:v>
                </c:pt>
                <c:pt idx="24">
                  <c:v>1.8878565294257861</c:v>
                </c:pt>
                <c:pt idx="25">
                  <c:v>2.5018763055267819</c:v>
                </c:pt>
                <c:pt idx="26">
                  <c:v>3.1013787893447677</c:v>
                </c:pt>
                <c:pt idx="27">
                  <c:v>2.5590987924424802</c:v>
                </c:pt>
                <c:pt idx="28">
                  <c:v>1.4581467920257971</c:v>
                </c:pt>
                <c:pt idx="29">
                  <c:v>1.886249073165903</c:v>
                </c:pt>
                <c:pt idx="30">
                  <c:v>1.9585027571699847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8-AC4D-BA72-D6E6AF6A621D}"/>
            </c:ext>
          </c:extLst>
        </c:ser>
        <c:ser>
          <c:idx val="2"/>
          <c:order val="2"/>
          <c:tx>
            <c:v>Glucose .75% MY4</c:v>
          </c:tx>
          <c:spPr>
            <a:ln w="19050">
              <a:noFill/>
            </a:ln>
          </c:spPr>
          <c:marker>
            <c:symbol val="square"/>
            <c:size val="10"/>
            <c:spPr>
              <a:solidFill>
                <a:srgbClr val="FBA501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'excel graphs'!$B$95:$B$106</c:f>
              <c:numCache>
                <c:formatCode>General</c:formatCode>
                <c:ptCount val="12"/>
                <c:pt idx="0">
                  <c:v>-1</c:v>
                </c:pt>
                <c:pt idx="1">
                  <c:v>1.18</c:v>
                </c:pt>
                <c:pt idx="2">
                  <c:v>1.18</c:v>
                </c:pt>
                <c:pt idx="3">
                  <c:v>1.18</c:v>
                </c:pt>
                <c:pt idx="4">
                  <c:v>3.36</c:v>
                </c:pt>
                <c:pt idx="5">
                  <c:v>3.36</c:v>
                </c:pt>
                <c:pt idx="6">
                  <c:v>3.36</c:v>
                </c:pt>
                <c:pt idx="7">
                  <c:v>5.73</c:v>
                </c:pt>
                <c:pt idx="8">
                  <c:v>5.67</c:v>
                </c:pt>
                <c:pt idx="9">
                  <c:v>5.65</c:v>
                </c:pt>
              </c:numCache>
            </c:numRef>
          </c:xVal>
          <c:yVal>
            <c:numRef>
              <c:f>'excel graphs'!$L$95:$L$106</c:f>
              <c:numCache>
                <c:formatCode>0.00</c:formatCode>
                <c:ptCount val="12"/>
                <c:pt idx="0">
                  <c:v>0.68467562000000015</c:v>
                </c:pt>
                <c:pt idx="1">
                  <c:v>1.7052621620000004</c:v>
                </c:pt>
                <c:pt idx="2">
                  <c:v>2.1601774929999991</c:v>
                </c:pt>
                <c:pt idx="3">
                  <c:v>2.3470077180000004</c:v>
                </c:pt>
                <c:pt idx="4">
                  <c:v>1.5247864779999993</c:v>
                </c:pt>
                <c:pt idx="5">
                  <c:v>1.5601378459999999</c:v>
                </c:pt>
                <c:pt idx="6">
                  <c:v>1.2698730999999999</c:v>
                </c:pt>
                <c:pt idx="7">
                  <c:v>1.1266401229999996</c:v>
                </c:pt>
                <c:pt idx="8">
                  <c:v>0.69869828000000034</c:v>
                </c:pt>
                <c:pt idx="9">
                  <c:v>1.1231808460000003</c:v>
                </c:pt>
                <c:pt idx="10">
                  <c:v>1.2702787929999992</c:v>
                </c:pt>
                <c:pt idx="11">
                  <c:v>0.84337131300000046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98-AC4D-BA72-D6E6AF6A621D}"/>
            </c:ext>
          </c:extLst>
        </c:ser>
        <c:ser>
          <c:idx val="3"/>
          <c:order val="3"/>
          <c:tx>
            <c:v>Galactose .75% MY4</c:v>
          </c:tx>
          <c:spPr>
            <a:ln w="19050">
              <a:noFill/>
            </a:ln>
          </c:spPr>
          <c:marker>
            <c:symbol val="square"/>
            <c:size val="10"/>
            <c:spPr>
              <a:solidFill>
                <a:srgbClr val="FCD80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'excel graphs'!$B$108:$B$125</c:f>
              <c:numCache>
                <c:formatCode>General</c:formatCode>
                <c:ptCount val="18"/>
                <c:pt idx="0">
                  <c:v>-1</c:v>
                </c:pt>
                <c:pt idx="1">
                  <c:v>1.34</c:v>
                </c:pt>
                <c:pt idx="2">
                  <c:v>1.34</c:v>
                </c:pt>
                <c:pt idx="3">
                  <c:v>1.34</c:v>
                </c:pt>
                <c:pt idx="4">
                  <c:v>3.59</c:v>
                </c:pt>
                <c:pt idx="5">
                  <c:v>3.59</c:v>
                </c:pt>
                <c:pt idx="6">
                  <c:v>3.59</c:v>
                </c:pt>
                <c:pt idx="7">
                  <c:v>6.51</c:v>
                </c:pt>
                <c:pt idx="8">
                  <c:v>6.51</c:v>
                </c:pt>
                <c:pt idx="9">
                  <c:v>6.51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</c:numCache>
            </c:numRef>
          </c:xVal>
          <c:yVal>
            <c:numRef>
              <c:f>'excel graphs'!$L$108:$L$125</c:f>
              <c:numCache>
                <c:formatCode>0.00</c:formatCode>
                <c:ptCount val="18"/>
                <c:pt idx="0">
                  <c:v>0.9499823900000024</c:v>
                </c:pt>
                <c:pt idx="1">
                  <c:v>2.2341158400000012</c:v>
                </c:pt>
                <c:pt idx="2">
                  <c:v>2.2855176000000021</c:v>
                </c:pt>
                <c:pt idx="3">
                  <c:v>2.2013721400000001</c:v>
                </c:pt>
                <c:pt idx="4">
                  <c:v>1.7184245600000025</c:v>
                </c:pt>
                <c:pt idx="5">
                  <c:v>1.821684770000001</c:v>
                </c:pt>
                <c:pt idx="6">
                  <c:v>1.6647771100000028</c:v>
                </c:pt>
                <c:pt idx="7">
                  <c:v>1.24489509</c:v>
                </c:pt>
                <c:pt idx="8">
                  <c:v>1.2751586900000014</c:v>
                </c:pt>
                <c:pt idx="9">
                  <c:v>1.3181388300000023</c:v>
                </c:pt>
                <c:pt idx="10">
                  <c:v>1.3189174399999999</c:v>
                </c:pt>
                <c:pt idx="11">
                  <c:v>1.4220259800000008</c:v>
                </c:pt>
                <c:pt idx="12">
                  <c:v>1.4407836100000004</c:v>
                </c:pt>
                <c:pt idx="13">
                  <c:v>1.4707586700000022</c:v>
                </c:pt>
                <c:pt idx="14">
                  <c:v>1.5504293500000017</c:v>
                </c:pt>
                <c:pt idx="15">
                  <c:v>1.5437151600000014</c:v>
                </c:pt>
                <c:pt idx="16">
                  <c:v>1.6338489799999998</c:v>
                </c:pt>
                <c:pt idx="17">
                  <c:v>1.6602560100000012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98-AC4D-BA72-D6E6AF6A621D}"/>
            </c:ext>
          </c:extLst>
        </c:ser>
        <c:ser>
          <c:idx val="4"/>
          <c:order val="4"/>
          <c:tx>
            <c:v>line</c:v>
          </c:tx>
          <c:spPr>
            <a:ln w="19050">
              <a:solidFill>
                <a:schemeClr val="bg2">
                  <a:lumMod val="75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2225">
                <a:solidFill>
                  <a:schemeClr val="tx1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0-29F1-DE4C-9A08-7F7E01720EA9}"/>
              </c:ext>
            </c:extLst>
          </c:dPt>
          <c:xVal>
            <c:numRef>
              <c:f>'excel graphs'!$R$102:$R$103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'excel graphs'!$Q$102:$Q$103</c:f>
              <c:numCache>
                <c:formatCode>General</c:formatCode>
                <c:ptCount val="2"/>
                <c:pt idx="0">
                  <c:v>-100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98-AC4D-BA72-D6E6AF6A6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38463"/>
        <c:axId val="2124679727"/>
      </c:scatterChart>
      <c:valAx>
        <c:axId val="2100538463"/>
        <c:scaling>
          <c:orientation val="minMax"/>
          <c:max val="7"/>
          <c:min val="-2"/>
        </c:scaling>
        <c:delete val="0"/>
        <c:axPos val="b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Growth Rate (d</a:t>
                </a:r>
                <a:r>
                  <a:rPr lang="en-US" sz="1800" b="0" i="0" u="none" strike="noStrike" baseline="30000">
                    <a:effectLst/>
                  </a:rPr>
                  <a:t>−</a:t>
                </a:r>
                <a:r>
                  <a:rPr lang="en-US" b="0" baseline="30000"/>
                  <a:t>1</a:t>
                </a:r>
                <a:r>
                  <a:rPr lang="en-US" b="0"/>
                  <a:t>)</a:t>
                </a:r>
              </a:p>
            </c:rich>
          </c:tx>
          <c:layout>
            <c:manualLayout>
              <c:xMode val="edge"/>
              <c:yMode val="edge"/>
              <c:x val="0.42373145462080403"/>
              <c:y val="0.9069951172304578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24679727"/>
        <c:crossesAt val="-40"/>
        <c:crossBetween val="midCat"/>
        <c:majorUnit val="1"/>
      </c:valAx>
      <c:valAx>
        <c:axId val="2124679727"/>
        <c:scaling>
          <c:orientation val="minMax"/>
          <c:max val="7.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 baseline="30000"/>
                  <a:t>13</a:t>
                </a:r>
                <a:r>
                  <a:rPr lang="el-GR" sz="2400" b="0" i="0" u="none" strike="noStrike" baseline="0">
                    <a:effectLst/>
                  </a:rPr>
                  <a:t>ε</a:t>
                </a:r>
                <a:r>
                  <a:rPr lang="en-US" sz="1800" b="0" i="0" u="none" strike="noStrike" baseline="-25000">
                    <a:effectLst/>
                  </a:rPr>
                  <a:t>biomass/substrate</a:t>
                </a:r>
                <a:r>
                  <a:rPr lang="en-US" b="0" baseline="-25000"/>
                  <a:t> </a:t>
                </a:r>
                <a:r>
                  <a:rPr lang="en-US" b="0"/>
                  <a:t>(‰)</a:t>
                </a:r>
              </a:p>
            </c:rich>
          </c:tx>
          <c:layout>
            <c:manualLayout>
              <c:xMode val="edge"/>
              <c:yMode val="edge"/>
              <c:x val="0"/>
              <c:y val="0.26194980864822065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0538463"/>
        <c:crossesAt val="-2.5"/>
        <c:crossBetween val="midCat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18305404132176"/>
          <c:y val="0.15767650181367779"/>
          <c:w val="0.69735087601229329"/>
          <c:h val="0.6540793583653282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10"/>
            <c:spPr>
              <a:solidFill>
                <a:srgbClr val="87CFEC"/>
              </a:solidFill>
              <a:ln w="28575">
                <a:solidFill>
                  <a:schemeClr val="tx1"/>
                </a:solidFill>
              </a:ln>
              <a:effectLst/>
            </c:spPr>
          </c:marker>
          <c:xVal>
            <c:numRef>
              <c:f>'excel graphs'!$B$28:$B$61</c:f>
              <c:numCache>
                <c:formatCode>General</c:formatCode>
                <c:ptCount val="3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 formatCode="0.00">
                  <c:v>0.65</c:v>
                </c:pt>
                <c:pt idx="18" formatCode="0.00">
                  <c:v>0.65</c:v>
                </c:pt>
                <c:pt idx="19" formatCode="0.00">
                  <c:v>0.65</c:v>
                </c:pt>
                <c:pt idx="20" formatCode="0.00">
                  <c:v>0.65</c:v>
                </c:pt>
                <c:pt idx="21" formatCode="0.00">
                  <c:v>0.65</c:v>
                </c:pt>
                <c:pt idx="22" formatCode="0.00">
                  <c:v>0.65</c:v>
                </c:pt>
                <c:pt idx="23" formatCode="0.00">
                  <c:v>1.35</c:v>
                </c:pt>
                <c:pt idx="24" formatCode="0.00">
                  <c:v>1.35</c:v>
                </c:pt>
                <c:pt idx="25" formatCode="0.00">
                  <c:v>1.35</c:v>
                </c:pt>
                <c:pt idx="26" formatCode="0.00">
                  <c:v>1.35</c:v>
                </c:pt>
                <c:pt idx="27" formatCode="0.00">
                  <c:v>1.35</c:v>
                </c:pt>
                <c:pt idx="28" formatCode="0.00">
                  <c:v>1.35</c:v>
                </c:pt>
                <c:pt idx="29" formatCode="0.00">
                  <c:v>2.69</c:v>
                </c:pt>
                <c:pt idx="30" formatCode="0.00">
                  <c:v>2.69</c:v>
                </c:pt>
                <c:pt idx="31" formatCode="0.00">
                  <c:v>2.69</c:v>
                </c:pt>
                <c:pt idx="32" formatCode="0.00">
                  <c:v>2.69</c:v>
                </c:pt>
                <c:pt idx="33" formatCode="0.00">
                  <c:v>2.69</c:v>
                </c:pt>
              </c:numCache>
            </c:numRef>
          </c:xVal>
          <c:yVal>
            <c:numRef>
              <c:f>'excel graphs'!$H$28:$H$61</c:f>
              <c:numCache>
                <c:formatCode>0.0</c:formatCode>
                <c:ptCount val="34"/>
                <c:pt idx="0">
                  <c:v>14.682354145825558</c:v>
                </c:pt>
                <c:pt idx="1">
                  <c:v>9.6675746881174245</c:v>
                </c:pt>
                <c:pt idx="2">
                  <c:v>11.376996136222703</c:v>
                </c:pt>
                <c:pt idx="3">
                  <c:v>9.9936514040960738</c:v>
                </c:pt>
                <c:pt idx="4">
                  <c:v>8.5772225992966558</c:v>
                </c:pt>
                <c:pt idx="5">
                  <c:v>9.0769400525740149</c:v>
                </c:pt>
                <c:pt idx="6">
                  <c:v>14.819450495191747</c:v>
                </c:pt>
                <c:pt idx="7">
                  <c:v>13.188131994045941</c:v>
                </c:pt>
                <c:pt idx="8">
                  <c:v>16.304960484765921</c:v>
                </c:pt>
                <c:pt idx="9">
                  <c:v>13.75744102828433</c:v>
                </c:pt>
                <c:pt idx="10">
                  <c:v>13.191132746643689</c:v>
                </c:pt>
                <c:pt idx="11">
                  <c:v>12.454131017747827</c:v>
                </c:pt>
                <c:pt idx="12">
                  <c:v>12.765032159567935</c:v>
                </c:pt>
                <c:pt idx="13">
                  <c:v>13.009038069679352</c:v>
                </c:pt>
                <c:pt idx="14">
                  <c:v>13.948945406796737</c:v>
                </c:pt>
                <c:pt idx="15">
                  <c:v>12.907899382643443</c:v>
                </c:pt>
                <c:pt idx="16">
                  <c:v>12.837854310428625</c:v>
                </c:pt>
                <c:pt idx="17">
                  <c:v>15.626921896732046</c:v>
                </c:pt>
                <c:pt idx="18">
                  <c:v>16.451500870590564</c:v>
                </c:pt>
                <c:pt idx="19">
                  <c:v>15.382703034455556</c:v>
                </c:pt>
                <c:pt idx="20">
                  <c:v>13.909395895462707</c:v>
                </c:pt>
                <c:pt idx="21">
                  <c:v>13.555399636162576</c:v>
                </c:pt>
                <c:pt idx="22">
                  <c:v>13.29973699405401</c:v>
                </c:pt>
                <c:pt idx="23">
                  <c:v>10.628169303078383</c:v>
                </c:pt>
                <c:pt idx="24">
                  <c:v>10.201600756972155</c:v>
                </c:pt>
                <c:pt idx="25">
                  <c:v>10.711895961502281</c:v>
                </c:pt>
                <c:pt idx="26">
                  <c:v>12.789509071796463</c:v>
                </c:pt>
                <c:pt idx="27">
                  <c:v>10.56898154526492</c:v>
                </c:pt>
                <c:pt idx="28">
                  <c:v>11.140591530511598</c:v>
                </c:pt>
                <c:pt idx="29">
                  <c:v>9.4453546471099195</c:v>
                </c:pt>
                <c:pt idx="30">
                  <c:v>9.3963768485096537</c:v>
                </c:pt>
                <c:pt idx="31">
                  <c:v>9.2178075010544838</c:v>
                </c:pt>
                <c:pt idx="32">
                  <c:v>9.0790382995908452</c:v>
                </c:pt>
                <c:pt idx="33">
                  <c:v>10.632062681266063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3-6B44-9B6D-80F1E6A189D3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10"/>
            <c:spPr>
              <a:solidFill>
                <a:srgbClr val="CD850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'excel graphs'!$B$63:$B$93</c:f>
              <c:numCache>
                <c:formatCode>General</c:formatCode>
                <c:ptCount val="3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1.1599999999999999</c:v>
                </c:pt>
                <c:pt idx="13">
                  <c:v>1.1599999999999999</c:v>
                </c:pt>
                <c:pt idx="14">
                  <c:v>1.1599999999999999</c:v>
                </c:pt>
                <c:pt idx="15">
                  <c:v>1.1599999999999999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2.37</c:v>
                </c:pt>
                <c:pt idx="19">
                  <c:v>2.37</c:v>
                </c:pt>
                <c:pt idx="20">
                  <c:v>2.37</c:v>
                </c:pt>
                <c:pt idx="21">
                  <c:v>2.37</c:v>
                </c:pt>
                <c:pt idx="22">
                  <c:v>2.37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</c:numCache>
            </c:numRef>
          </c:xVal>
          <c:yVal>
            <c:numRef>
              <c:f>'excel graphs'!$H$63:$H$93</c:f>
              <c:numCache>
                <c:formatCode>0.0</c:formatCode>
                <c:ptCount val="31"/>
                <c:pt idx="0">
                  <c:v>8.4127502885560528</c:v>
                </c:pt>
                <c:pt idx="1">
                  <c:v>8.2255020396697294</c:v>
                </c:pt>
                <c:pt idx="2">
                  <c:v>8.8371470029538681</c:v>
                </c:pt>
                <c:pt idx="3">
                  <c:v>9.697653195292478</c:v>
                </c:pt>
                <c:pt idx="4">
                  <c:v>12.360409172944024</c:v>
                </c:pt>
                <c:pt idx="5">
                  <c:v>20.153583055658935</c:v>
                </c:pt>
                <c:pt idx="6">
                  <c:v>20.88501215336974</c:v>
                </c:pt>
                <c:pt idx="7">
                  <c:v>22.637374185845935</c:v>
                </c:pt>
                <c:pt idx="8">
                  <c:v>21.894933771378561</c:v>
                </c:pt>
                <c:pt idx="9">
                  <c:v>20.023393922930055</c:v>
                </c:pt>
                <c:pt idx="10">
                  <c:v>20.563850771032605</c:v>
                </c:pt>
                <c:pt idx="11">
                  <c:v>19.990397283028784</c:v>
                </c:pt>
                <c:pt idx="12">
                  <c:v>16.694365117021462</c:v>
                </c:pt>
                <c:pt idx="13">
                  <c:v>16.49633481260512</c:v>
                </c:pt>
                <c:pt idx="14">
                  <c:v>16.798315792802526</c:v>
                </c:pt>
                <c:pt idx="15">
                  <c:v>20.275184272598967</c:v>
                </c:pt>
                <c:pt idx="16">
                  <c:v>17.19437988248918</c:v>
                </c:pt>
                <c:pt idx="17">
                  <c:v>18.466704411456764</c:v>
                </c:pt>
                <c:pt idx="18">
                  <c:v>13.119292415314449</c:v>
                </c:pt>
                <c:pt idx="19">
                  <c:v>13.50189142763643</c:v>
                </c:pt>
                <c:pt idx="20">
                  <c:v>13.160206825153649</c:v>
                </c:pt>
                <c:pt idx="21">
                  <c:v>13.737367472160967</c:v>
                </c:pt>
                <c:pt idx="22">
                  <c:v>13.772939027027721</c:v>
                </c:pt>
                <c:pt idx="23">
                  <c:v>20.225598658298338</c:v>
                </c:pt>
                <c:pt idx="24">
                  <c:v>11.617584394022087</c:v>
                </c:pt>
                <c:pt idx="25">
                  <c:v>8.2363511462627716</c:v>
                </c:pt>
                <c:pt idx="26">
                  <c:v>6.5171819055519329</c:v>
                </c:pt>
                <c:pt idx="27">
                  <c:v>7.8799032993550053</c:v>
                </c:pt>
                <c:pt idx="28">
                  <c:v>22.661629027414776</c:v>
                </c:pt>
                <c:pt idx="29">
                  <c:v>25.771001196531351</c:v>
                </c:pt>
                <c:pt idx="30">
                  <c:v>26.97557117004536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F3-6B44-9B6D-80F1E6A189D3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square"/>
            <c:size val="10"/>
            <c:spPr>
              <a:solidFill>
                <a:srgbClr val="FBA501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'excel graphs'!$B$95:$B$106</c:f>
              <c:numCache>
                <c:formatCode>General</c:formatCode>
                <c:ptCount val="12"/>
                <c:pt idx="0">
                  <c:v>-1</c:v>
                </c:pt>
                <c:pt idx="1">
                  <c:v>1.18</c:v>
                </c:pt>
                <c:pt idx="2">
                  <c:v>1.18</c:v>
                </c:pt>
                <c:pt idx="3">
                  <c:v>1.18</c:v>
                </c:pt>
                <c:pt idx="4">
                  <c:v>3.36</c:v>
                </c:pt>
                <c:pt idx="5">
                  <c:v>3.36</c:v>
                </c:pt>
                <c:pt idx="6">
                  <c:v>3.36</c:v>
                </c:pt>
                <c:pt idx="7">
                  <c:v>5.73</c:v>
                </c:pt>
                <c:pt idx="8">
                  <c:v>5.67</c:v>
                </c:pt>
                <c:pt idx="9">
                  <c:v>5.65</c:v>
                </c:pt>
              </c:numCache>
            </c:numRef>
          </c:xVal>
          <c:yVal>
            <c:numRef>
              <c:f>'excel graphs'!$H$95:$H$106</c:f>
              <c:numCache>
                <c:formatCode>0.0</c:formatCode>
                <c:ptCount val="12"/>
                <c:pt idx="0">
                  <c:v>11.518701127790784</c:v>
                </c:pt>
                <c:pt idx="1">
                  <c:v>14.670907314523625</c:v>
                </c:pt>
                <c:pt idx="2">
                  <c:v>13.359105448062504</c:v>
                </c:pt>
                <c:pt idx="3">
                  <c:v>13.547676040467534</c:v>
                </c:pt>
                <c:pt idx="4">
                  <c:v>10.98551568418892</c:v>
                </c:pt>
                <c:pt idx="5">
                  <c:v>10.120999803712168</c:v>
                </c:pt>
                <c:pt idx="6">
                  <c:v>11.279973832063419</c:v>
                </c:pt>
                <c:pt idx="7">
                  <c:v>8.4767761071903447</c:v>
                </c:pt>
                <c:pt idx="8">
                  <c:v>7.8693020644192142</c:v>
                </c:pt>
                <c:pt idx="9">
                  <c:v>9.5543514928820166</c:v>
                </c:pt>
                <c:pt idx="10">
                  <c:v>7.6855622908379111</c:v>
                </c:pt>
                <c:pt idx="11">
                  <c:v>7.5149982122750005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F3-6B44-9B6D-80F1E6A189D3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square"/>
            <c:size val="10"/>
            <c:spPr>
              <a:solidFill>
                <a:srgbClr val="FCD80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'excel graphs'!$B$108:$B$125</c:f>
              <c:numCache>
                <c:formatCode>General</c:formatCode>
                <c:ptCount val="18"/>
                <c:pt idx="0">
                  <c:v>-1</c:v>
                </c:pt>
                <c:pt idx="1">
                  <c:v>1.34</c:v>
                </c:pt>
                <c:pt idx="2">
                  <c:v>1.34</c:v>
                </c:pt>
                <c:pt idx="3">
                  <c:v>1.34</c:v>
                </c:pt>
                <c:pt idx="4">
                  <c:v>3.59</c:v>
                </c:pt>
                <c:pt idx="5">
                  <c:v>3.59</c:v>
                </c:pt>
                <c:pt idx="6">
                  <c:v>3.59</c:v>
                </c:pt>
                <c:pt idx="7">
                  <c:v>6.51</c:v>
                </c:pt>
                <c:pt idx="8">
                  <c:v>6.51</c:v>
                </c:pt>
                <c:pt idx="9">
                  <c:v>6.51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</c:numCache>
            </c:numRef>
          </c:xVal>
          <c:yVal>
            <c:numRef>
              <c:f>'excel graphs'!$H$108:$H$125</c:f>
              <c:numCache>
                <c:formatCode>0.0</c:formatCode>
                <c:ptCount val="18"/>
                <c:pt idx="0">
                  <c:v>10.276141617581862</c:v>
                </c:pt>
                <c:pt idx="1">
                  <c:v>12.119384020227432</c:v>
                </c:pt>
                <c:pt idx="2">
                  <c:v>12.074232168931543</c:v>
                </c:pt>
                <c:pt idx="3">
                  <c:v>12.347158005410883</c:v>
                </c:pt>
                <c:pt idx="4">
                  <c:v>10.986797446676007</c:v>
                </c:pt>
                <c:pt idx="5">
                  <c:v>9.3609207422208112</c:v>
                </c:pt>
                <c:pt idx="6">
                  <c:v>10.805719375359043</c:v>
                </c:pt>
                <c:pt idx="7">
                  <c:v>7.4335971180030915</c:v>
                </c:pt>
                <c:pt idx="8">
                  <c:v>7.1391030890919209</c:v>
                </c:pt>
                <c:pt idx="9">
                  <c:v>7.616334222897307</c:v>
                </c:pt>
                <c:pt idx="10">
                  <c:v>9.5066631504922654</c:v>
                </c:pt>
                <c:pt idx="11">
                  <c:v>9.4235068621426272</c:v>
                </c:pt>
                <c:pt idx="12">
                  <c:v>8.848339699037842</c:v>
                </c:pt>
                <c:pt idx="13">
                  <c:v>9.0027582509748996</c:v>
                </c:pt>
                <c:pt idx="14">
                  <c:v>16.677086725279498</c:v>
                </c:pt>
                <c:pt idx="15">
                  <c:v>15.103502601986071</c:v>
                </c:pt>
                <c:pt idx="16">
                  <c:v>12.443618202678744</c:v>
                </c:pt>
                <c:pt idx="17">
                  <c:v>13.364322757242478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F3-6B44-9B6D-80F1E6A189D3}"/>
            </c:ext>
          </c:extLst>
        </c:ser>
        <c:ser>
          <c:idx val="4"/>
          <c:order val="4"/>
          <c:spPr>
            <a:ln w="19050">
              <a:solidFill>
                <a:schemeClr val="bg2">
                  <a:lumMod val="75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2225">
                <a:solidFill>
                  <a:schemeClr val="tx1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0-F82C-3146-BDBC-0DB4A9D0DC12}"/>
              </c:ext>
            </c:extLst>
          </c:dPt>
          <c:xVal>
            <c:numRef>
              <c:f>'excel graphs'!$R$102:$R$103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'excel graphs'!$Q$102:$Q$103</c:f>
              <c:numCache>
                <c:formatCode>General</c:formatCode>
                <c:ptCount val="2"/>
                <c:pt idx="0">
                  <c:v>-100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F3-6B44-9B6D-80F1E6A18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38463"/>
        <c:axId val="2124679727"/>
      </c:scatterChart>
      <c:valAx>
        <c:axId val="2100538463"/>
        <c:scaling>
          <c:orientation val="minMax"/>
          <c:max val="7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Growth Rate (d</a:t>
                </a:r>
                <a:r>
                  <a:rPr lang="en-US" sz="1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−</a:t>
                </a:r>
                <a:r>
                  <a:rPr lang="en-US" sz="1800" b="0" i="0" u="none" strike="noStrike" kern="12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</a:t>
                </a:r>
                <a:r>
                  <a:rPr lang="en-US" b="0"/>
                  <a:t>)</a:t>
                </a:r>
              </a:p>
            </c:rich>
          </c:tx>
          <c:layout>
            <c:manualLayout>
              <c:xMode val="edge"/>
              <c:yMode val="edge"/>
              <c:x val="0.41690762015403815"/>
              <c:y val="0.9041703690669949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24679727"/>
        <c:crossesAt val="-40"/>
        <c:crossBetween val="midCat"/>
        <c:majorUnit val="1"/>
      </c:valAx>
      <c:valAx>
        <c:axId val="2124679727"/>
        <c:scaling>
          <c:orientation val="minMax"/>
          <c:max val="30"/>
          <c:min val="5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C:N</a:t>
                </a:r>
              </a:p>
            </c:rich>
          </c:tx>
          <c:layout>
            <c:manualLayout>
              <c:xMode val="edge"/>
              <c:yMode val="edge"/>
              <c:x val="1.9417475728155339E-3"/>
              <c:y val="0.45597407767849241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0538463"/>
        <c:crossesAt val="-2"/>
        <c:crossBetween val="midCat"/>
        <c:majorUnit val="5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7215696398607"/>
          <c:y val="0.1576765055206088"/>
          <c:w val="0.7053909040058518"/>
          <c:h val="0.65407935836532827"/>
        </c:manualLayout>
      </c:layout>
      <c:scatterChart>
        <c:scatterStyle val="lineMarker"/>
        <c:varyColors val="0"/>
        <c:ser>
          <c:idx val="0"/>
          <c:order val="0"/>
          <c:tx>
            <c:v>2% Glycerol EXF-4126</c:v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rgbClr val="87CFEC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'excel graphs'!$B$28:$B$61</c:f>
              <c:numCache>
                <c:formatCode>General</c:formatCode>
                <c:ptCount val="3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 formatCode="0.00">
                  <c:v>0.65</c:v>
                </c:pt>
                <c:pt idx="18" formatCode="0.00">
                  <c:v>0.65</c:v>
                </c:pt>
                <c:pt idx="19" formatCode="0.00">
                  <c:v>0.65</c:v>
                </c:pt>
                <c:pt idx="20" formatCode="0.00">
                  <c:v>0.65</c:v>
                </c:pt>
                <c:pt idx="21" formatCode="0.00">
                  <c:v>0.65</c:v>
                </c:pt>
                <c:pt idx="22" formatCode="0.00">
                  <c:v>0.65</c:v>
                </c:pt>
                <c:pt idx="23" formatCode="0.00">
                  <c:v>1.35</c:v>
                </c:pt>
                <c:pt idx="24" formatCode="0.00">
                  <c:v>1.35</c:v>
                </c:pt>
                <c:pt idx="25" formatCode="0.00">
                  <c:v>1.35</c:v>
                </c:pt>
                <c:pt idx="26" formatCode="0.00">
                  <c:v>1.35</c:v>
                </c:pt>
                <c:pt idx="27" formatCode="0.00">
                  <c:v>1.35</c:v>
                </c:pt>
                <c:pt idx="28" formatCode="0.00">
                  <c:v>1.35</c:v>
                </c:pt>
                <c:pt idx="29" formatCode="0.00">
                  <c:v>2.69</c:v>
                </c:pt>
                <c:pt idx="30" formatCode="0.00">
                  <c:v>2.69</c:v>
                </c:pt>
                <c:pt idx="31" formatCode="0.00">
                  <c:v>2.69</c:v>
                </c:pt>
                <c:pt idx="32" formatCode="0.00">
                  <c:v>2.69</c:v>
                </c:pt>
                <c:pt idx="33" formatCode="0.00">
                  <c:v>2.69</c:v>
                </c:pt>
              </c:numCache>
            </c:numRef>
          </c:xVal>
          <c:yVal>
            <c:numRef>
              <c:f>'excel graphs'!$J$28:$J$61</c:f>
              <c:numCache>
                <c:formatCode>0.00</c:formatCode>
                <c:ptCount val="34"/>
                <c:pt idx="0">
                  <c:v>-7.9659075022309889</c:v>
                </c:pt>
                <c:pt idx="1">
                  <c:v>-7.0699675724573661</c:v>
                </c:pt>
                <c:pt idx="2">
                  <c:v>-6.6359926777803189</c:v>
                </c:pt>
                <c:pt idx="3">
                  <c:v>-5.8871763007100411</c:v>
                </c:pt>
                <c:pt idx="4">
                  <c:v>-5.383766177251637</c:v>
                </c:pt>
                <c:pt idx="5">
                  <c:v>-3.7435282574159783</c:v>
                </c:pt>
                <c:pt idx="6">
                  <c:v>-0.19372044157346185</c:v>
                </c:pt>
                <c:pt idx="7">
                  <c:v>-0.17861224630507688</c:v>
                </c:pt>
                <c:pt idx="8">
                  <c:v>-0.10174484371281611</c:v>
                </c:pt>
                <c:pt idx="9">
                  <c:v>-1.9741836139795854E-2</c:v>
                </c:pt>
                <c:pt idx="10">
                  <c:v>-0.19860674947785184</c:v>
                </c:pt>
                <c:pt idx="11">
                  <c:v>-0.22267070715157197</c:v>
                </c:pt>
                <c:pt idx="12">
                  <c:v>-0.10110609597136738</c:v>
                </c:pt>
                <c:pt idx="13">
                  <c:v>-0.27781552817396693</c:v>
                </c:pt>
                <c:pt idx="14">
                  <c:v>-0.12081735815505112</c:v>
                </c:pt>
                <c:pt idx="15">
                  <c:v>-0.12826737941854344</c:v>
                </c:pt>
                <c:pt idx="16">
                  <c:v>-0.54331662219625398</c:v>
                </c:pt>
                <c:pt idx="17">
                  <c:v>-0.57324461943609395</c:v>
                </c:pt>
                <c:pt idx="18">
                  <c:v>-0.47215573123986704</c:v>
                </c:pt>
                <c:pt idx="19">
                  <c:v>-0.3621518724794679</c:v>
                </c:pt>
                <c:pt idx="20">
                  <c:v>-0.30175791058013646</c:v>
                </c:pt>
                <c:pt idx="21">
                  <c:v>-0.35084480992059652</c:v>
                </c:pt>
                <c:pt idx="22">
                  <c:v>-0.23024486181966336</c:v>
                </c:pt>
                <c:pt idx="23">
                  <c:v>-0.33823645119599222</c:v>
                </c:pt>
                <c:pt idx="24">
                  <c:v>-0.35921795664504297</c:v>
                </c:pt>
                <c:pt idx="25">
                  <c:v>-0.27930086706628537</c:v>
                </c:pt>
                <c:pt idx="26">
                  <c:v>-0.42653827433641195</c:v>
                </c:pt>
                <c:pt idx="27">
                  <c:v>-0.35722825197208913</c:v>
                </c:pt>
                <c:pt idx="28">
                  <c:v>-0.37386908083309206</c:v>
                </c:pt>
                <c:pt idx="29">
                  <c:v>-0.2568500821402715</c:v>
                </c:pt>
                <c:pt idx="30">
                  <c:v>-0.27212096742872638</c:v>
                </c:pt>
                <c:pt idx="31">
                  <c:v>-0.30808909838645659</c:v>
                </c:pt>
                <c:pt idx="32">
                  <c:v>-0.28376238797465353</c:v>
                </c:pt>
                <c:pt idx="33">
                  <c:v>-0.32199209583409483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8-1D4D-83A3-4F47EF4CF9C6}"/>
            </c:ext>
          </c:extLst>
        </c:ser>
        <c:ser>
          <c:idx val="1"/>
          <c:order val="1"/>
          <c:tx>
            <c:v>2% Glucose EXF-4126</c:v>
          </c:tx>
          <c:spPr>
            <a:ln w="19050">
              <a:noFill/>
            </a:ln>
          </c:spPr>
          <c:marker>
            <c:symbol val="square"/>
            <c:size val="10"/>
            <c:spPr>
              <a:solidFill>
                <a:srgbClr val="CD850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'excel graphs'!$B$69:$B$93</c:f>
              <c:numCache>
                <c:formatCode>General</c:formatCode>
                <c:ptCount val="25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1.1599999999999999</c:v>
                </c:pt>
                <c:pt idx="7">
                  <c:v>1.1599999999999999</c:v>
                </c:pt>
                <c:pt idx="8">
                  <c:v>1.1599999999999999</c:v>
                </c:pt>
                <c:pt idx="9">
                  <c:v>1.1599999999999999</c:v>
                </c:pt>
                <c:pt idx="10">
                  <c:v>1.1599999999999999</c:v>
                </c:pt>
                <c:pt idx="11">
                  <c:v>1.1599999999999999</c:v>
                </c:pt>
                <c:pt idx="12">
                  <c:v>2.37</c:v>
                </c:pt>
                <c:pt idx="13">
                  <c:v>2.37</c:v>
                </c:pt>
                <c:pt idx="14">
                  <c:v>2.37</c:v>
                </c:pt>
                <c:pt idx="15">
                  <c:v>2.37</c:v>
                </c:pt>
                <c:pt idx="16">
                  <c:v>2.37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</c:numCache>
            </c:numRef>
          </c:xVal>
          <c:yVal>
            <c:numRef>
              <c:f>'excel graphs'!$I$69:$I$93</c:f>
              <c:numCache>
                <c:formatCode>0.0</c:formatCode>
                <c:ptCount val="25"/>
                <c:pt idx="0">
                  <c:v>-0.29711769913705138</c:v>
                </c:pt>
                <c:pt idx="1">
                  <c:v>-0.17265439978952524</c:v>
                </c:pt>
                <c:pt idx="2">
                  <c:v>-9.142789036561827E-2</c:v>
                </c:pt>
                <c:pt idx="3">
                  <c:v>0.12747375298444324</c:v>
                </c:pt>
                <c:pt idx="4">
                  <c:v>2.3379260641331616E-3</c:v>
                </c:pt>
                <c:pt idx="5">
                  <c:v>1.4521511111564711E-2</c:v>
                </c:pt>
                <c:pt idx="6">
                  <c:v>-0.15606508331508509</c:v>
                </c:pt>
                <c:pt idx="7">
                  <c:v>-0.22090595229629001</c:v>
                </c:pt>
                <c:pt idx="8">
                  <c:v>-0.10266619550134175</c:v>
                </c:pt>
                <c:pt idx="9">
                  <c:v>-3.4451955063803545E-2</c:v>
                </c:pt>
                <c:pt idx="10">
                  <c:v>-1.9120298710398859E-2</c:v>
                </c:pt>
                <c:pt idx="11">
                  <c:v>-6.8001999442431293E-2</c:v>
                </c:pt>
                <c:pt idx="12">
                  <c:v>-7.345663925506761E-2</c:v>
                </c:pt>
                <c:pt idx="13">
                  <c:v>-5.8706702631324562E-2</c:v>
                </c:pt>
                <c:pt idx="14">
                  <c:v>-3.8159565313321988E-3</c:v>
                </c:pt>
                <c:pt idx="15">
                  <c:v>4.6620866851241269E-2</c:v>
                </c:pt>
                <c:pt idx="16">
                  <c:v>-4.1349842911030318E-2</c:v>
                </c:pt>
                <c:pt idx="17">
                  <c:v>-0.44297803307018252</c:v>
                </c:pt>
                <c:pt idx="18">
                  <c:v>0.1029216293244669</c:v>
                </c:pt>
                <c:pt idx="19">
                  <c:v>-0.4254944160572306</c:v>
                </c:pt>
                <c:pt idx="20">
                  <c:v>-2.1772016187289083</c:v>
                </c:pt>
                <c:pt idx="21">
                  <c:v>-0.35266672032655766</c:v>
                </c:pt>
                <c:pt idx="22">
                  <c:v>0.17708435936955824</c:v>
                </c:pt>
                <c:pt idx="23">
                  <c:v>0.44368404489346591</c:v>
                </c:pt>
                <c:pt idx="24">
                  <c:v>0.4265106541079981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8-1D4D-83A3-4F47EF4CF9C6}"/>
            </c:ext>
          </c:extLst>
        </c:ser>
        <c:ser>
          <c:idx val="2"/>
          <c:order val="2"/>
          <c:tx>
            <c:v>.75% Glucose FY4</c:v>
          </c:tx>
          <c:spPr>
            <a:ln w="19050">
              <a:noFill/>
            </a:ln>
          </c:spPr>
          <c:marker>
            <c:symbol val="square"/>
            <c:size val="10"/>
            <c:spPr>
              <a:solidFill>
                <a:srgbClr val="FBA501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'excel graphs'!$B$95:$B$106</c:f>
              <c:numCache>
                <c:formatCode>General</c:formatCode>
                <c:ptCount val="12"/>
                <c:pt idx="0">
                  <c:v>-1</c:v>
                </c:pt>
                <c:pt idx="1">
                  <c:v>1.18</c:v>
                </c:pt>
                <c:pt idx="2">
                  <c:v>1.18</c:v>
                </c:pt>
                <c:pt idx="3">
                  <c:v>1.18</c:v>
                </c:pt>
                <c:pt idx="4">
                  <c:v>3.36</c:v>
                </c:pt>
                <c:pt idx="5">
                  <c:v>3.36</c:v>
                </c:pt>
                <c:pt idx="6">
                  <c:v>3.36</c:v>
                </c:pt>
                <c:pt idx="7">
                  <c:v>5.73</c:v>
                </c:pt>
                <c:pt idx="8">
                  <c:v>5.67</c:v>
                </c:pt>
                <c:pt idx="9">
                  <c:v>5.65</c:v>
                </c:pt>
              </c:numCache>
            </c:numRef>
          </c:xVal>
          <c:yVal>
            <c:numRef>
              <c:f>'excel graphs'!$J$95:$J$106</c:f>
              <c:numCache>
                <c:formatCode>0.00</c:formatCode>
                <c:ptCount val="12"/>
                <c:pt idx="0">
                  <c:v>10.674350155133398</c:v>
                </c:pt>
                <c:pt idx="1">
                  <c:v>0.50992231599054438</c:v>
                </c:pt>
                <c:pt idx="2">
                  <c:v>0.24430789165549344</c:v>
                </c:pt>
                <c:pt idx="3">
                  <c:v>0.38181793042431428</c:v>
                </c:pt>
                <c:pt idx="4">
                  <c:v>0.22509509550307433</c:v>
                </c:pt>
                <c:pt idx="5">
                  <c:v>0.18877197596499501</c:v>
                </c:pt>
                <c:pt idx="6">
                  <c:v>0.3966599701795141</c:v>
                </c:pt>
                <c:pt idx="7">
                  <c:v>4.6262644781877194E-2</c:v>
                </c:pt>
                <c:pt idx="8">
                  <c:v>7.3286377154894333E-2</c:v>
                </c:pt>
                <c:pt idx="9">
                  <c:v>0.25968003975128434</c:v>
                </c:pt>
                <c:pt idx="10">
                  <c:v>-4.3279805602632955</c:v>
                </c:pt>
                <c:pt idx="11">
                  <c:v>-5.1288504027098689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E8-1D4D-83A3-4F47EF4CF9C6}"/>
            </c:ext>
          </c:extLst>
        </c:ser>
        <c:ser>
          <c:idx val="3"/>
          <c:order val="3"/>
          <c:tx>
            <c:v>.75% Galactose FY4</c:v>
          </c:tx>
          <c:spPr>
            <a:ln w="19050">
              <a:noFill/>
            </a:ln>
          </c:spPr>
          <c:marker>
            <c:symbol val="square"/>
            <c:size val="10"/>
            <c:spPr>
              <a:solidFill>
                <a:srgbClr val="FCD800"/>
              </a:solidFill>
              <a:ln w="25400">
                <a:solidFill>
                  <a:schemeClr val="tx1"/>
                </a:solidFill>
              </a:ln>
            </c:spPr>
          </c:marker>
          <c:xVal>
            <c:numRef>
              <c:f>'excel graphs'!$B$108:$B$125</c:f>
              <c:numCache>
                <c:formatCode>General</c:formatCode>
                <c:ptCount val="18"/>
                <c:pt idx="0">
                  <c:v>-1</c:v>
                </c:pt>
                <c:pt idx="1">
                  <c:v>1.34</c:v>
                </c:pt>
                <c:pt idx="2">
                  <c:v>1.34</c:v>
                </c:pt>
                <c:pt idx="3">
                  <c:v>1.34</c:v>
                </c:pt>
                <c:pt idx="4">
                  <c:v>3.59</c:v>
                </c:pt>
                <c:pt idx="5">
                  <c:v>3.59</c:v>
                </c:pt>
                <c:pt idx="6">
                  <c:v>3.59</c:v>
                </c:pt>
                <c:pt idx="7">
                  <c:v>6.51</c:v>
                </c:pt>
                <c:pt idx="8">
                  <c:v>6.51</c:v>
                </c:pt>
                <c:pt idx="9">
                  <c:v>6.51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</c:numCache>
            </c:numRef>
          </c:xVal>
          <c:yVal>
            <c:numRef>
              <c:f>'excel graphs'!$J$108:$J$125</c:f>
              <c:numCache>
                <c:formatCode>0.00</c:formatCode>
                <c:ptCount val="18"/>
                <c:pt idx="0">
                  <c:v>8.6185197577921802</c:v>
                </c:pt>
                <c:pt idx="1">
                  <c:v>0.49948490973270404</c:v>
                </c:pt>
                <c:pt idx="2">
                  <c:v>0.42606241868180733</c:v>
                </c:pt>
                <c:pt idx="3">
                  <c:v>0.30405574029506516</c:v>
                </c:pt>
                <c:pt idx="4">
                  <c:v>0.23748905058500286</c:v>
                </c:pt>
                <c:pt idx="5">
                  <c:v>7.5241164751894851E-2</c:v>
                </c:pt>
                <c:pt idx="6">
                  <c:v>0.33498236912317741</c:v>
                </c:pt>
                <c:pt idx="7">
                  <c:v>-0.3530367614167354</c:v>
                </c:pt>
                <c:pt idx="8">
                  <c:v>-0.33494129469282369</c:v>
                </c:pt>
                <c:pt idx="9">
                  <c:v>-0.64329886586978802</c:v>
                </c:pt>
                <c:pt idx="10">
                  <c:v>0.205714310025991</c:v>
                </c:pt>
                <c:pt idx="11">
                  <c:v>0.13488930025441354</c:v>
                </c:pt>
                <c:pt idx="12">
                  <c:v>0.25455194207621273</c:v>
                </c:pt>
                <c:pt idx="14">
                  <c:v>0.64729894740020644</c:v>
                </c:pt>
                <c:pt idx="15">
                  <c:v>0.49264244378570238</c:v>
                </c:pt>
                <c:pt idx="16">
                  <c:v>0.39898138274937084</c:v>
                </c:pt>
                <c:pt idx="17">
                  <c:v>0.43714949167196954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E8-1D4D-83A3-4F47EF4CF9C6}"/>
            </c:ext>
          </c:extLst>
        </c:ser>
        <c:ser>
          <c:idx val="4"/>
          <c:order val="4"/>
          <c:spPr>
            <a:ln w="19050">
              <a:solidFill>
                <a:schemeClr val="bg2">
                  <a:lumMod val="75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2225">
                <a:solidFill>
                  <a:schemeClr val="tx1"/>
                </a:solidFill>
                <a:prstDash val="sysDot"/>
              </a:ln>
            </c:spPr>
            <c:extLst>
              <c:ext xmlns:c16="http://schemas.microsoft.com/office/drawing/2014/chart" uri="{C3380CC4-5D6E-409C-BE32-E72D297353CC}">
                <c16:uniqueId val="{0000000F-DC59-B94C-89FD-1E383FD3F2A1}"/>
              </c:ext>
            </c:extLst>
          </c:dPt>
          <c:xVal>
            <c:numRef>
              <c:f>'excel graphs'!$R$102:$R$103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'excel graphs'!$Q$102:$Q$103</c:f>
              <c:numCache>
                <c:formatCode>General</c:formatCode>
                <c:ptCount val="2"/>
                <c:pt idx="0">
                  <c:v>-100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E8-1D4D-83A3-4F47EF4CF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38463"/>
        <c:axId val="2124679727"/>
      </c:scatterChart>
      <c:valAx>
        <c:axId val="2100538463"/>
        <c:scaling>
          <c:orientation val="minMax"/>
          <c:max val="7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Growth Rate (d</a:t>
                </a:r>
                <a:r>
                  <a:rPr lang="en-US" sz="1800" b="0" i="0" u="none" strike="noStrike" kern="1200" baseline="3000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−</a:t>
                </a:r>
                <a:r>
                  <a:rPr lang="en-US" sz="1800" b="0" i="0" u="none" strike="noStrike" kern="12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</a:t>
                </a:r>
                <a:r>
                  <a:rPr lang="en-US" b="0"/>
                  <a:t>)</a:t>
                </a:r>
              </a:p>
            </c:rich>
          </c:tx>
          <c:layout>
            <c:manualLayout>
              <c:xMode val="edge"/>
              <c:yMode val="edge"/>
              <c:x val="0.43766640850221589"/>
              <c:y val="0.906947829147054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24679727"/>
        <c:crossesAt val="-40"/>
        <c:crossBetween val="midCat"/>
        <c:majorUnit val="1"/>
      </c:valAx>
      <c:valAx>
        <c:axId val="2124679727"/>
        <c:scaling>
          <c:orientation val="minMax"/>
          <c:max val="1"/>
          <c:min val="-7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800" b="0" i="0" u="none" strike="noStrike" kern="12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15</a:t>
                </a:r>
                <a:r>
                  <a:rPr lang="el-GR" sz="24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ε</a:t>
                </a:r>
                <a:r>
                  <a:rPr lang="en-US" sz="1800" b="0" i="0" u="none" strike="noStrike" kern="1200" baseline="-2500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biomass/ammonium</a:t>
                </a:r>
                <a:r>
                  <a:rPr lang="en-US" sz="1800" b="0" i="0" u="none" strike="noStrike" kern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(‰)</a:t>
                </a:r>
              </a:p>
            </c:rich>
          </c:tx>
          <c:layout>
            <c:manualLayout>
              <c:xMode val="edge"/>
              <c:yMode val="edge"/>
              <c:x val="3.093025257088764E-3"/>
              <c:y val="0.247999164210618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00538463"/>
        <c:crossesAt val="-2"/>
        <c:crossBetween val="midCat"/>
        <c:majorUnit val="1"/>
      </c:valAx>
      <c:spPr>
        <a:ln w="25400">
          <a:solidFill>
            <a:schemeClr val="tx1"/>
          </a:solidFill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36713738651521016"/>
          <c:y val="0.43863128491620107"/>
          <c:w val="0.51028247493653456"/>
          <c:h val="0.26113155799345306"/>
        </c:manualLayout>
      </c:layout>
      <c:overlay val="0"/>
      <c:spPr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'excel graphs'!$E$2:$E$5</c:f>
              <c:numCache>
                <c:formatCode>General</c:formatCode>
                <c:ptCount val="4"/>
                <c:pt idx="0">
                  <c:v>2.4460000000000002</c:v>
                </c:pt>
                <c:pt idx="1">
                  <c:v>3.3889999999999998</c:v>
                </c:pt>
                <c:pt idx="2">
                  <c:v>3.7949999999999999</c:v>
                </c:pt>
                <c:pt idx="3">
                  <c:v>3.0870000000000002</c:v>
                </c:pt>
              </c:numCache>
            </c:numRef>
          </c:xVal>
          <c:yVal>
            <c:numRef>
              <c:f>'excel graphs'!$G$2:$G$5</c:f>
              <c:numCache>
                <c:formatCode>General</c:formatCode>
                <c:ptCount val="4"/>
                <c:pt idx="0">
                  <c:v>1.2290500000000001E-6</c:v>
                </c:pt>
                <c:pt idx="1">
                  <c:v>1.83405E-6</c:v>
                </c:pt>
                <c:pt idx="2">
                  <c:v>1.9140499999999999E-6</c:v>
                </c:pt>
                <c:pt idx="3" formatCode="0.0E+00">
                  <c:v>1.1141816970845814E-6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D-AA44-83A7-8655DF2F4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60239"/>
        <c:axId val="1219259951"/>
      </c:scatterChart>
      <c:valAx>
        <c:axId val="106936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59951"/>
        <c:crosses val="autoZero"/>
        <c:crossBetween val="midCat"/>
      </c:valAx>
      <c:valAx>
        <c:axId val="12192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36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76</xdr:row>
      <xdr:rowOff>101600</xdr:rowOff>
    </xdr:from>
    <xdr:to>
      <xdr:col>21</xdr:col>
      <xdr:colOff>12700</xdr:colOff>
      <xdr:row>98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7FA77-2E8B-9F40-8062-DFBFE8E04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520700</xdr:colOff>
      <xdr:row>76</xdr:row>
      <xdr:rowOff>101600</xdr:rowOff>
    </xdr:from>
    <xdr:to>
      <xdr:col>32</xdr:col>
      <xdr:colOff>215900</xdr:colOff>
      <xdr:row>98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176FD7-9080-9245-8766-F7AF5F427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12700</xdr:colOff>
      <xdr:row>76</xdr:row>
      <xdr:rowOff>101600</xdr:rowOff>
    </xdr:from>
    <xdr:to>
      <xdr:col>26</xdr:col>
      <xdr:colOff>533400</xdr:colOff>
      <xdr:row>98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DE8610-6B06-8646-BE8A-AD280B222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311150</xdr:colOff>
      <xdr:row>20</xdr:row>
      <xdr:rowOff>101600</xdr:rowOff>
    </xdr:from>
    <xdr:to>
      <xdr:col>24</xdr:col>
      <xdr:colOff>133350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FE957F-2F46-02C6-AEB1-A613FF457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0.14011</cdr:x>
      <cdr:y>0.83708</cdr:y>
    </cdr:from>
    <cdr:to>
      <cdr:x>0.37912</cdr:x>
      <cdr:y>0.97472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325A44F-FC1E-E84F-B62E-1E3BE336A303}"/>
            </a:ext>
          </a:extLst>
        </cdr:cNvPr>
        <cdr:cNvSpPr/>
      </cdr:nvSpPr>
      <cdr:spPr>
        <a:xfrm xmlns:a="http://schemas.openxmlformats.org/drawingml/2006/main">
          <a:off x="647697" y="3805868"/>
          <a:ext cx="1104895" cy="62579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>
              <a:solidFill>
                <a:schemeClr val="tx1"/>
              </a:solidFill>
            </a:rPr>
            <a:t>Batch &amp;</a:t>
          </a:r>
        </a:p>
        <a:p xmlns:a="http://schemas.openxmlformats.org/drawingml/2006/main">
          <a:pPr algn="ctr"/>
          <a:r>
            <a:rPr lang="en-US">
              <a:solidFill>
                <a:schemeClr val="tx1"/>
              </a:solidFill>
            </a:rPr>
            <a:t>pre-steady state</a:t>
          </a:r>
          <a:r>
            <a:rPr lang="en-US" baseline="0">
              <a:solidFill>
                <a:schemeClr val="tx1"/>
              </a:solidFill>
            </a:rPr>
            <a:t> samples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0.0055</cdr:x>
      <cdr:y>0.00845</cdr:y>
    </cdr:from>
    <cdr:to>
      <cdr:x>0.10165</cdr:x>
      <cdr:y>0.11238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ED64F245-2F5D-744B-A041-E5EDD3FE7176}"/>
            </a:ext>
          </a:extLst>
        </cdr:cNvPr>
        <cdr:cNvSpPr/>
      </cdr:nvSpPr>
      <cdr:spPr>
        <a:xfrm xmlns:a="http://schemas.openxmlformats.org/drawingml/2006/main">
          <a:off x="25405" y="38404"/>
          <a:ext cx="444482" cy="4725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>
              <a:solidFill>
                <a:schemeClr val="tx1"/>
              </a:solidFill>
            </a:rPr>
            <a:t>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0.1481</cdr:x>
      <cdr:y>0.83143</cdr:y>
    </cdr:from>
    <cdr:to>
      <cdr:x>0.3826</cdr:x>
      <cdr:y>0.96907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C7D1C19-968C-6E43-A8AE-EE45DBA1FC68}"/>
            </a:ext>
          </a:extLst>
        </cdr:cNvPr>
        <cdr:cNvSpPr/>
      </cdr:nvSpPr>
      <cdr:spPr>
        <a:xfrm xmlns:a="http://schemas.openxmlformats.org/drawingml/2006/main">
          <a:off x="688403" y="3780164"/>
          <a:ext cx="1090003" cy="62579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>
              <a:solidFill>
                <a:schemeClr val="tx1"/>
              </a:solidFill>
            </a:rPr>
            <a:t>Batch &amp;</a:t>
          </a:r>
        </a:p>
        <a:p xmlns:a="http://schemas.openxmlformats.org/drawingml/2006/main">
          <a:pPr algn="ctr"/>
          <a:r>
            <a:rPr lang="en-US">
              <a:solidFill>
                <a:schemeClr val="tx1"/>
              </a:solidFill>
            </a:rPr>
            <a:t>pre-steady state</a:t>
          </a:r>
          <a:r>
            <a:rPr lang="en-US" baseline="0">
              <a:solidFill>
                <a:schemeClr val="tx1"/>
              </a:solidFill>
            </a:rPr>
            <a:t> samples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0.00524</cdr:x>
      <cdr:y>0.01404</cdr:y>
    </cdr:from>
    <cdr:to>
      <cdr:x>0.09958</cdr:x>
      <cdr:y>0.11798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6331AB2B-2DBF-DB44-BD92-67E34B168ECF}"/>
            </a:ext>
          </a:extLst>
        </cdr:cNvPr>
        <cdr:cNvSpPr/>
      </cdr:nvSpPr>
      <cdr:spPr>
        <a:xfrm xmlns:a="http://schemas.openxmlformats.org/drawingml/2006/main">
          <a:off x="24373" y="63500"/>
          <a:ext cx="438509" cy="469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>
              <a:solidFill>
                <a:schemeClr val="tx1"/>
              </a:solidFill>
            </a:rPr>
            <a:t>C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0.13388</cdr:x>
      <cdr:y>0.82863</cdr:y>
    </cdr:from>
    <cdr:to>
      <cdr:x>0.36885</cdr:x>
      <cdr:y>0.96627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C7D1C19-968C-6E43-A8AE-EE45DBA1FC68}"/>
            </a:ext>
          </a:extLst>
        </cdr:cNvPr>
        <cdr:cNvSpPr/>
      </cdr:nvSpPr>
      <cdr:spPr>
        <a:xfrm xmlns:a="http://schemas.openxmlformats.org/drawingml/2006/main">
          <a:off x="622321" y="3767464"/>
          <a:ext cx="1092188" cy="62579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>
              <a:solidFill>
                <a:schemeClr val="tx1"/>
              </a:solidFill>
            </a:rPr>
            <a:t>Batch &amp;</a:t>
          </a:r>
        </a:p>
        <a:p xmlns:a="http://schemas.openxmlformats.org/drawingml/2006/main">
          <a:pPr algn="ctr"/>
          <a:r>
            <a:rPr lang="en-US">
              <a:solidFill>
                <a:schemeClr val="tx1"/>
              </a:solidFill>
            </a:rPr>
            <a:t>pre-steady state</a:t>
          </a:r>
          <a:r>
            <a:rPr lang="en-US" baseline="0">
              <a:solidFill>
                <a:schemeClr val="tx1"/>
              </a:solidFill>
            </a:rPr>
            <a:t> samples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0.01093</cdr:x>
      <cdr:y>0.01124</cdr:y>
    </cdr:from>
    <cdr:to>
      <cdr:x>0.10656</cdr:x>
      <cdr:y>0.11517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6331AB2B-2DBF-DB44-BD92-67E34B168ECF}"/>
            </a:ext>
          </a:extLst>
        </cdr:cNvPr>
        <cdr:cNvSpPr/>
      </cdr:nvSpPr>
      <cdr:spPr>
        <a:xfrm xmlns:a="http://schemas.openxmlformats.org/drawingml/2006/main">
          <a:off x="50800" y="50800"/>
          <a:ext cx="444500" cy="469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>
              <a:solidFill>
                <a:schemeClr val="tx1"/>
              </a:solidFill>
            </a:rPr>
            <a:t>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23F5-4FBE-D648-B0A5-F5AE7892772E}">
  <dimension ref="A1:R125"/>
  <sheetViews>
    <sheetView workbookViewId="0">
      <pane ySplit="1" topLeftCell="A72" activePane="bottomLeft" state="frozen"/>
      <selection pane="bottomLeft" activeCell="Z71" sqref="Z71"/>
    </sheetView>
  </sheetViews>
  <sheetFormatPr baseColWidth="10" defaultRowHeight="16" x14ac:dyDescent="0.2"/>
  <cols>
    <col min="1" max="1" width="8.83203125" bestFit="1" customWidth="1"/>
    <col min="3" max="3" width="22.1640625" bestFit="1" customWidth="1"/>
    <col min="4" max="4" width="6.1640625" bestFit="1" customWidth="1"/>
    <col min="5" max="5" width="6.83203125" bestFit="1" customWidth="1"/>
    <col min="6" max="6" width="10.83203125" bestFit="1" customWidth="1"/>
    <col min="7" max="7" width="10.6640625" bestFit="1" customWidth="1"/>
    <col min="8" max="8" width="5.33203125" bestFit="1" customWidth="1"/>
    <col min="9" max="9" width="6.1640625" bestFit="1" customWidth="1"/>
    <col min="10" max="10" width="6.1640625" customWidth="1"/>
    <col min="11" max="11" width="6.1640625" bestFit="1" customWidth="1"/>
    <col min="12" max="12" width="6.6640625" bestFit="1" customWidth="1"/>
    <col min="13" max="13" width="6.83203125" bestFit="1" customWidth="1"/>
    <col min="14" max="14" width="4.6640625" bestFit="1" customWidth="1"/>
    <col min="15" max="17" width="12.1640625" bestFit="1" customWidth="1"/>
  </cols>
  <sheetData>
    <row r="1" spans="1:18" x14ac:dyDescent="0.2">
      <c r="A1" t="s">
        <v>81</v>
      </c>
      <c r="B1" t="s">
        <v>79</v>
      </c>
      <c r="C1" s="5" t="s">
        <v>80</v>
      </c>
      <c r="D1" s="5" t="s">
        <v>126</v>
      </c>
      <c r="E1" s="6" t="s">
        <v>76</v>
      </c>
      <c r="F1" s="7" t="s">
        <v>74</v>
      </c>
      <c r="G1" s="7" t="s">
        <v>75</v>
      </c>
      <c r="H1" s="7" t="s">
        <v>73</v>
      </c>
      <c r="I1" s="8" t="s">
        <v>70</v>
      </c>
      <c r="J1" s="8" t="s">
        <v>127</v>
      </c>
      <c r="K1" s="7" t="s">
        <v>71</v>
      </c>
      <c r="L1" s="7" t="s">
        <v>72</v>
      </c>
      <c r="M1" s="7" t="s">
        <v>77</v>
      </c>
      <c r="N1" s="5"/>
      <c r="O1" s="5" t="s">
        <v>159</v>
      </c>
      <c r="P1" s="7" t="s">
        <v>162</v>
      </c>
    </row>
    <row r="2" spans="1:18" x14ac:dyDescent="0.2">
      <c r="C2" s="4" t="s">
        <v>115</v>
      </c>
      <c r="D2" s="4">
        <v>15712</v>
      </c>
      <c r="E2" s="4">
        <v>2.4460000000000002</v>
      </c>
      <c r="F2" s="7">
        <v>1.2786428571428572E-7</v>
      </c>
      <c r="G2" s="7">
        <v>1.2290500000000001E-6</v>
      </c>
      <c r="H2" s="7">
        <f t="shared" ref="H2:H3" si="0">G2/F2</f>
        <v>9.6121445729288872</v>
      </c>
      <c r="I2" s="8"/>
      <c r="J2" s="8"/>
      <c r="K2" s="19">
        <v>-17.425183109999999</v>
      </c>
      <c r="L2" s="7"/>
      <c r="M2" s="7"/>
      <c r="N2" s="5"/>
      <c r="O2" s="5">
        <f>G2/E2*1000</f>
        <v>5.0247342600163536E-4</v>
      </c>
    </row>
    <row r="3" spans="1:18" x14ac:dyDescent="0.2">
      <c r="C3" s="4" t="s">
        <v>115</v>
      </c>
      <c r="D3" s="4">
        <v>15713</v>
      </c>
      <c r="E3" s="4">
        <v>3.3889999999999998</v>
      </c>
      <c r="F3" s="7">
        <v>1.8072142857142855E-7</v>
      </c>
      <c r="G3" s="7">
        <v>1.83405E-6</v>
      </c>
      <c r="H3" s="7">
        <f t="shared" si="0"/>
        <v>10.1484921544603</v>
      </c>
      <c r="I3" s="8"/>
      <c r="J3" s="8"/>
      <c r="K3" s="19">
        <v>-17.061605920000002</v>
      </c>
      <c r="L3" s="7"/>
      <c r="M3" s="7"/>
      <c r="N3" s="5"/>
      <c r="O3" s="5">
        <f t="shared" ref="O3:O5" si="1">G3/E3*1000</f>
        <v>5.4117733844791975E-4</v>
      </c>
    </row>
    <row r="4" spans="1:18" x14ac:dyDescent="0.2">
      <c r="C4" s="4" t="s">
        <v>115</v>
      </c>
      <c r="D4" s="4">
        <v>15714</v>
      </c>
      <c r="E4" s="4">
        <v>3.7949999999999999</v>
      </c>
      <c r="F4" s="7">
        <v>1.2929285714285714E-7</v>
      </c>
      <c r="G4" s="7">
        <v>1.9140499999999999E-6</v>
      </c>
      <c r="H4" s="7">
        <f>G4/F4</f>
        <v>14.803988729904425</v>
      </c>
      <c r="I4" s="8"/>
      <c r="J4" s="8"/>
      <c r="K4" s="19">
        <v>-17.00121163</v>
      </c>
      <c r="L4" s="7"/>
      <c r="M4" s="7"/>
      <c r="N4" s="5"/>
      <c r="O4" s="5">
        <f t="shared" si="1"/>
        <v>5.0436100131752307E-4</v>
      </c>
      <c r="P4" t="s">
        <v>163</v>
      </c>
    </row>
    <row r="5" spans="1:18" x14ac:dyDescent="0.2">
      <c r="C5" s="5" t="s">
        <v>0</v>
      </c>
      <c r="D5">
        <v>20016</v>
      </c>
      <c r="E5" s="9">
        <v>3.0870000000000002</v>
      </c>
      <c r="F5" s="10">
        <v>1.1311515182516527E-7</v>
      </c>
      <c r="G5" s="10">
        <v>1.1141816970845814E-6</v>
      </c>
      <c r="H5" s="11">
        <v>9.8499774708051451</v>
      </c>
      <c r="I5" s="12"/>
      <c r="J5" s="12"/>
      <c r="K5" s="11">
        <v>-17.8</v>
      </c>
      <c r="L5" s="7"/>
      <c r="M5" s="7"/>
      <c r="N5" s="5"/>
      <c r="O5" s="5">
        <f t="shared" si="1"/>
        <v>3.6092701557647596E-4</v>
      </c>
      <c r="P5">
        <f>AVERAGE(O2:O5)</f>
        <v>4.7723469533588847E-4</v>
      </c>
      <c r="Q5" s="83">
        <f>STDEV(O2:O5)</f>
        <v>7.9559135199334653E-5</v>
      </c>
    </row>
    <row r="6" spans="1:18" x14ac:dyDescent="0.2">
      <c r="C6" s="4" t="s">
        <v>116</v>
      </c>
      <c r="D6" s="4">
        <v>15646</v>
      </c>
      <c r="E6" s="4">
        <v>0.249</v>
      </c>
      <c r="I6" s="19">
        <v>0.51027779469542178</v>
      </c>
      <c r="J6" s="19"/>
      <c r="M6" s="7"/>
      <c r="N6" s="5" t="s">
        <v>165</v>
      </c>
      <c r="O6" s="5" t="s">
        <v>164</v>
      </c>
      <c r="P6">
        <f>P5*1.7</f>
        <v>8.1129898207101035E-4</v>
      </c>
    </row>
    <row r="7" spans="1:18" x14ac:dyDescent="0.2">
      <c r="C7" s="4" t="s">
        <v>117</v>
      </c>
      <c r="D7" s="4">
        <v>15647</v>
      </c>
      <c r="E7" s="4">
        <v>2.7E-2</v>
      </c>
      <c r="I7" s="19"/>
      <c r="J7" s="19"/>
      <c r="M7" s="7"/>
      <c r="N7" s="5" t="s">
        <v>166</v>
      </c>
      <c r="O7" s="5" t="s">
        <v>167</v>
      </c>
      <c r="P7">
        <f>20*0.0333333333</f>
        <v>0.66666666599999991</v>
      </c>
      <c r="Q7">
        <f>P7/P6</f>
        <v>821.72747745620711</v>
      </c>
      <c r="R7">
        <f>P6/P7*100</f>
        <v>0.12169484743234642</v>
      </c>
    </row>
    <row r="8" spans="1:18" x14ac:dyDescent="0.2">
      <c r="C8" s="4" t="s">
        <v>118</v>
      </c>
      <c r="D8" s="4">
        <v>15648</v>
      </c>
      <c r="E8" s="4">
        <v>0.14099999999999999</v>
      </c>
      <c r="I8" s="19">
        <v>0.56085145093872413</v>
      </c>
      <c r="J8" s="19"/>
      <c r="M8" s="7"/>
      <c r="N8" s="5"/>
      <c r="O8" s="5"/>
    </row>
    <row r="9" spans="1:18" x14ac:dyDescent="0.2">
      <c r="C9" s="4" t="s">
        <v>119</v>
      </c>
      <c r="D9" s="4">
        <v>15649</v>
      </c>
      <c r="E9" s="4">
        <v>0.20799999999999999</v>
      </c>
      <c r="I9" s="19">
        <v>0.57474777748638317</v>
      </c>
      <c r="J9" s="19"/>
      <c r="L9" s="13"/>
      <c r="M9" s="13"/>
      <c r="N9" s="5"/>
      <c r="O9" s="5"/>
    </row>
    <row r="10" spans="1:18" x14ac:dyDescent="0.2">
      <c r="C10" s="5" t="s">
        <v>1</v>
      </c>
      <c r="D10">
        <v>20187</v>
      </c>
      <c r="E10" s="9">
        <v>0.92</v>
      </c>
      <c r="F10" s="10">
        <v>1.3428549358134721E-5</v>
      </c>
      <c r="G10" s="10"/>
      <c r="H10" s="11"/>
      <c r="I10" s="12">
        <v>0.11577208418002623</v>
      </c>
      <c r="J10" s="12"/>
      <c r="K10" s="11"/>
      <c r="L10" s="5"/>
      <c r="M10" s="27">
        <f>AVERAGE(I10:I13)</f>
        <v>0.42136844179730498</v>
      </c>
      <c r="N10" s="5" t="s">
        <v>1</v>
      </c>
      <c r="O10" s="5"/>
    </row>
    <row r="11" spans="1:18" x14ac:dyDescent="0.2">
      <c r="C11" s="5" t="s">
        <v>1</v>
      </c>
      <c r="D11">
        <v>20225</v>
      </c>
      <c r="E11" s="9">
        <v>0.16500000000000001</v>
      </c>
      <c r="F11" s="10">
        <v>1.9812727914430263E-6</v>
      </c>
      <c r="G11" s="10"/>
      <c r="H11" s="11"/>
      <c r="I11" s="12">
        <v>0.73521312708034148</v>
      </c>
      <c r="J11" s="12"/>
      <c r="K11" s="11"/>
      <c r="L11" s="5"/>
      <c r="M11" s="13"/>
      <c r="N11" s="5"/>
      <c r="O11" s="5"/>
    </row>
    <row r="12" spans="1:18" x14ac:dyDescent="0.2">
      <c r="C12" s="5" t="s">
        <v>1</v>
      </c>
      <c r="D12">
        <v>20226</v>
      </c>
      <c r="E12" s="9">
        <v>0.125</v>
      </c>
      <c r="F12" s="10">
        <v>1.5727058274695481E-6</v>
      </c>
      <c r="G12" s="10"/>
      <c r="H12" s="11"/>
      <c r="I12" s="12">
        <v>0.89793938089692815</v>
      </c>
      <c r="J12" s="12"/>
      <c r="K12" s="11"/>
      <c r="L12" s="5"/>
      <c r="M12" s="13"/>
      <c r="N12" s="5"/>
      <c r="O12" s="5"/>
    </row>
    <row r="13" spans="1:18" x14ac:dyDescent="0.2">
      <c r="C13" s="5" t="s">
        <v>1</v>
      </c>
      <c r="D13">
        <v>20289</v>
      </c>
      <c r="E13" s="9">
        <v>1.49</v>
      </c>
      <c r="F13" s="10">
        <v>2.2418502880638103E-5</v>
      </c>
      <c r="G13" s="10"/>
      <c r="H13" s="11"/>
      <c r="I13" s="12">
        <v>-6.3450824968075956E-2</v>
      </c>
      <c r="J13" s="12"/>
      <c r="K13" s="11"/>
      <c r="L13" s="5"/>
      <c r="M13" s="13"/>
      <c r="N13" s="5"/>
      <c r="O13" s="5" t="s">
        <v>159</v>
      </c>
      <c r="P13" s="5" t="s">
        <v>160</v>
      </c>
      <c r="Q13" t="s">
        <v>161</v>
      </c>
    </row>
    <row r="14" spans="1:18" x14ac:dyDescent="0.2">
      <c r="C14" s="5" t="s">
        <v>2</v>
      </c>
      <c r="D14">
        <v>20186</v>
      </c>
      <c r="E14" s="9">
        <v>0.89200000000000002</v>
      </c>
      <c r="F14" s="81">
        <f t="shared" ref="F14:F16" si="2">E14*6/180.156</f>
        <v>2.9707586758142942E-2</v>
      </c>
      <c r="G14" s="80">
        <v>3.0045764792431141E-5</v>
      </c>
      <c r="H14" s="11"/>
      <c r="I14" s="12"/>
      <c r="J14" s="12"/>
      <c r="K14" s="11">
        <v>-10.778245749960988</v>
      </c>
      <c r="L14" s="5"/>
      <c r="M14" s="27">
        <f>AVERAGE(K14:K20)</f>
        <v>-10.774210344944452</v>
      </c>
      <c r="N14" s="5" t="s">
        <v>2</v>
      </c>
      <c r="O14" s="82">
        <f>G14/E14*1000</f>
        <v>3.3683592816626841E-2</v>
      </c>
      <c r="P14" s="82">
        <f>G14/E14*1000*180</f>
        <v>6.0630467069928313</v>
      </c>
    </row>
    <row r="15" spans="1:18" x14ac:dyDescent="0.2">
      <c r="C15" s="5" t="s">
        <v>2</v>
      </c>
      <c r="D15">
        <v>20231</v>
      </c>
      <c r="E15" s="9">
        <v>0.95199999999999996</v>
      </c>
      <c r="F15" s="81">
        <f t="shared" si="2"/>
        <v>3.1705854925731032E-2</v>
      </c>
      <c r="G15" s="80">
        <v>3.2125515227706468E-5</v>
      </c>
      <c r="H15" s="11"/>
      <c r="I15" s="12"/>
      <c r="J15" s="12"/>
      <c r="K15" s="11">
        <v>-10.71668869260985</v>
      </c>
      <c r="L15" s="5"/>
      <c r="M15" s="13"/>
      <c r="N15" s="5"/>
      <c r="O15" s="82">
        <f t="shared" ref="O15:O17" si="3">G15/E15*1000</f>
        <v>3.3745289104733685E-2</v>
      </c>
      <c r="P15" s="82">
        <f>G15/E15*1000*180</f>
        <v>6.0741520388520636</v>
      </c>
    </row>
    <row r="16" spans="1:18" x14ac:dyDescent="0.2">
      <c r="C16" s="5" t="s">
        <v>2</v>
      </c>
      <c r="D16">
        <v>20232</v>
      </c>
      <c r="E16" s="9">
        <v>0.47899999999999998</v>
      </c>
      <c r="F16" s="81">
        <f t="shared" si="2"/>
        <v>1.5952840871244919E-2</v>
      </c>
      <c r="G16" s="80">
        <v>1.5984017330539118E-5</v>
      </c>
      <c r="H16" s="11"/>
      <c r="I16" s="12"/>
      <c r="J16" s="12"/>
      <c r="K16" s="11">
        <v>-10.745914261866861</v>
      </c>
      <c r="L16" s="5"/>
      <c r="M16" s="13"/>
      <c r="N16" s="5"/>
      <c r="O16" s="82">
        <f t="shared" si="3"/>
        <v>3.3369556013651602E-2</v>
      </c>
      <c r="P16" s="82">
        <f>G16/E16*1000*180</f>
        <v>6.0065200824572882</v>
      </c>
    </row>
    <row r="17" spans="1:16" x14ac:dyDescent="0.2">
      <c r="C17" s="5" t="s">
        <v>2</v>
      </c>
      <c r="D17">
        <v>20288</v>
      </c>
      <c r="E17" s="9">
        <v>2.1160000000000001</v>
      </c>
      <c r="F17" s="81">
        <f>E17*6/180.156</f>
        <v>7.047225737693999E-2</v>
      </c>
      <c r="G17" s="80">
        <v>7.5630550520542624E-5</v>
      </c>
      <c r="H17" s="11"/>
      <c r="I17" s="12"/>
      <c r="J17" s="12"/>
      <c r="K17" s="11">
        <v>-10.675572340173474</v>
      </c>
      <c r="L17" s="5"/>
      <c r="M17" s="13"/>
      <c r="N17" s="5"/>
      <c r="O17" s="82">
        <f t="shared" si="3"/>
        <v>3.5742226143923736E-2</v>
      </c>
      <c r="P17" s="82">
        <f>G17/E17*1000*180</f>
        <v>6.4336007059062723</v>
      </c>
    </row>
    <row r="18" spans="1:16" x14ac:dyDescent="0.2">
      <c r="C18" s="4" t="s">
        <v>120</v>
      </c>
      <c r="D18" s="4">
        <v>15633</v>
      </c>
      <c r="E18" s="4">
        <v>0.38800000000000001</v>
      </c>
      <c r="K18" s="19">
        <v>-10.842844019999999</v>
      </c>
      <c r="N18" s="5"/>
      <c r="O18" s="5"/>
    </row>
    <row r="19" spans="1:16" x14ac:dyDescent="0.2">
      <c r="C19" s="4" t="s">
        <v>121</v>
      </c>
      <c r="D19" s="4">
        <v>15634</v>
      </c>
      <c r="E19" s="4">
        <v>0.79100000000000004</v>
      </c>
      <c r="K19" s="19">
        <v>-10.79825889</v>
      </c>
      <c r="N19" s="5"/>
      <c r="O19" s="5"/>
    </row>
    <row r="20" spans="1:16" x14ac:dyDescent="0.2">
      <c r="C20" s="4" t="s">
        <v>122</v>
      </c>
      <c r="D20" s="4">
        <v>15635</v>
      </c>
      <c r="E20" s="4">
        <v>0.59499999999999997</v>
      </c>
      <c r="K20" s="19">
        <v>-10.861948460000001</v>
      </c>
      <c r="N20" s="5"/>
      <c r="O20" s="5"/>
    </row>
    <row r="21" spans="1:16" x14ac:dyDescent="0.2">
      <c r="C21" s="4" t="s">
        <v>123</v>
      </c>
      <c r="D21" s="4">
        <v>15636</v>
      </c>
      <c r="E21" s="4">
        <v>0.56599999999999995</v>
      </c>
      <c r="K21" s="19">
        <v>-22.840713690000001</v>
      </c>
      <c r="M21" s="27">
        <f>AVERAGE(K21:K23)</f>
        <v>-22.845110696666666</v>
      </c>
      <c r="N21" s="5" t="s">
        <v>95</v>
      </c>
      <c r="O21" s="5"/>
    </row>
    <row r="22" spans="1:16" x14ac:dyDescent="0.2">
      <c r="C22" s="4" t="s">
        <v>124</v>
      </c>
      <c r="D22" s="4">
        <v>15637</v>
      </c>
      <c r="E22" s="4">
        <v>0.496</v>
      </c>
      <c r="K22" s="19">
        <v>-22.823587669999998</v>
      </c>
      <c r="N22" s="5"/>
      <c r="O22" s="5"/>
    </row>
    <row r="23" spans="1:16" x14ac:dyDescent="0.2">
      <c r="C23" s="4" t="s">
        <v>125</v>
      </c>
      <c r="D23" s="4">
        <v>15638</v>
      </c>
      <c r="E23" s="4">
        <v>0.995</v>
      </c>
      <c r="K23" s="19">
        <v>-22.871030730000001</v>
      </c>
      <c r="N23" s="5"/>
      <c r="O23" s="5"/>
    </row>
    <row r="24" spans="1:16" x14ac:dyDescent="0.2">
      <c r="C24" s="5" t="s">
        <v>3</v>
      </c>
      <c r="D24">
        <v>20012</v>
      </c>
      <c r="E24" s="9">
        <v>2.706</v>
      </c>
      <c r="F24" s="81">
        <f>E24*3/92.09382</f>
        <v>8.8149237375537259E-2</v>
      </c>
      <c r="G24" s="10">
        <v>8.5056557060931773E-5</v>
      </c>
      <c r="H24" s="11"/>
      <c r="I24" s="12"/>
      <c r="J24" s="12"/>
      <c r="K24" s="11">
        <v>-34.413295807111183</v>
      </c>
      <c r="L24" s="5"/>
      <c r="M24" s="27">
        <f>AVERAGE(K24:K27)</f>
        <v>-33.768944620175056</v>
      </c>
      <c r="N24" s="5" t="s">
        <v>3</v>
      </c>
      <c r="O24" s="5"/>
    </row>
    <row r="25" spans="1:16" x14ac:dyDescent="0.2">
      <c r="C25" s="5" t="s">
        <v>3</v>
      </c>
      <c r="D25">
        <v>20013</v>
      </c>
      <c r="E25" s="9">
        <v>1.093</v>
      </c>
      <c r="F25" s="81">
        <f t="shared" ref="F25:F27" si="4">E25*3/92.09382</f>
        <v>3.5604994993149376E-2</v>
      </c>
      <c r="G25" s="10">
        <v>3.4744835507943604E-5</v>
      </c>
      <c r="H25" s="11"/>
      <c r="I25" s="12"/>
      <c r="J25" s="12"/>
      <c r="K25" s="11">
        <v>-33.345379427676527</v>
      </c>
      <c r="L25" s="5"/>
      <c r="M25" s="13"/>
      <c r="N25" s="5"/>
      <c r="O25" s="5"/>
    </row>
    <row r="26" spans="1:16" x14ac:dyDescent="0.2">
      <c r="C26" s="5" t="s">
        <v>4</v>
      </c>
      <c r="D26">
        <v>20222</v>
      </c>
      <c r="E26" s="9">
        <v>0.51800000000000002</v>
      </c>
      <c r="F26" s="81">
        <f t="shared" si="4"/>
        <v>1.6874096437741428E-2</v>
      </c>
      <c r="G26" s="10">
        <v>1.6774373159778951E-5</v>
      </c>
      <c r="H26" s="11"/>
      <c r="I26" s="12"/>
      <c r="J26" s="12"/>
      <c r="K26" s="11">
        <v>-33.624247198675242</v>
      </c>
      <c r="L26" s="5"/>
      <c r="M26" s="13"/>
      <c r="N26" s="5"/>
      <c r="O26" s="5"/>
    </row>
    <row r="27" spans="1:16" x14ac:dyDescent="0.2">
      <c r="C27" s="5" t="s">
        <v>4</v>
      </c>
      <c r="D27">
        <v>20223</v>
      </c>
      <c r="E27" s="9">
        <v>1.0249999999999999</v>
      </c>
      <c r="F27" s="81">
        <f t="shared" si="4"/>
        <v>3.3389862642248955E-2</v>
      </c>
      <c r="G27" s="10">
        <v>3.3001999576799361E-5</v>
      </c>
      <c r="H27" s="11"/>
      <c r="I27" s="12"/>
      <c r="J27" s="12"/>
      <c r="K27" s="11">
        <v>-33.692856047237257</v>
      </c>
      <c r="L27" s="5"/>
      <c r="M27" s="13"/>
      <c r="N27" s="5"/>
      <c r="O27" s="5"/>
    </row>
    <row r="28" spans="1:16" x14ac:dyDescent="0.2">
      <c r="A28" s="26" t="s">
        <v>4</v>
      </c>
      <c r="B28">
        <v>-1</v>
      </c>
      <c r="C28" s="5" t="s">
        <v>5</v>
      </c>
      <c r="D28">
        <v>20151</v>
      </c>
      <c r="E28" s="9">
        <v>1.62</v>
      </c>
      <c r="F28" s="10">
        <v>3.6747532508113563E-6</v>
      </c>
      <c r="G28" s="10">
        <v>5.3954028626936066E-5</v>
      </c>
      <c r="H28" s="11">
        <v>14.682354145825558</v>
      </c>
      <c r="I28" s="12">
        <v>-7.5459075022309889</v>
      </c>
      <c r="J28" s="13">
        <f>I28-(0.42)</f>
        <v>-7.9659075022309889</v>
      </c>
      <c r="K28" s="11">
        <v>-31.694201535648268</v>
      </c>
      <c r="L28" s="13">
        <f>K28-(-33.77)</f>
        <v>2.0757984643517347</v>
      </c>
      <c r="M28" s="13"/>
      <c r="N28" s="5"/>
      <c r="O28" s="5"/>
    </row>
    <row r="29" spans="1:16" x14ac:dyDescent="0.2">
      <c r="A29" s="26" t="s">
        <v>4</v>
      </c>
      <c r="B29">
        <v>-1</v>
      </c>
      <c r="C29" s="5" t="s">
        <v>6</v>
      </c>
      <c r="D29">
        <v>20152</v>
      </c>
      <c r="E29" s="9">
        <v>1.8620000000000001</v>
      </c>
      <c r="F29" s="10">
        <v>7.1090842523275505E-6</v>
      </c>
      <c r="G29" s="10">
        <v>6.8727602973496011E-5</v>
      </c>
      <c r="H29" s="11">
        <v>9.6675746881174245</v>
      </c>
      <c r="I29" s="12">
        <v>-6.6499675724573661</v>
      </c>
      <c r="J29" s="13">
        <f t="shared" ref="J29:J92" si="5">I29-(0.42)</f>
        <v>-7.0699675724573661</v>
      </c>
      <c r="K29" s="11">
        <v>-30.746705823118731</v>
      </c>
      <c r="L29" s="13">
        <f>K29--33.77</f>
        <v>3.0232941768812722</v>
      </c>
      <c r="M29" s="13"/>
      <c r="N29" s="5"/>
      <c r="O29" s="5"/>
    </row>
    <row r="30" spans="1:16" x14ac:dyDescent="0.2">
      <c r="A30" s="26" t="s">
        <v>4</v>
      </c>
      <c r="B30">
        <v>-1</v>
      </c>
      <c r="C30" s="5" t="s">
        <v>7</v>
      </c>
      <c r="D30">
        <v>20153</v>
      </c>
      <c r="E30" s="9">
        <v>1.246</v>
      </c>
      <c r="F30" s="10">
        <v>3.818343814236818E-6</v>
      </c>
      <c r="G30" s="10">
        <v>4.3441282821342137E-5</v>
      </c>
      <c r="H30" s="11">
        <v>11.376996136222703</v>
      </c>
      <c r="I30" s="12">
        <v>-6.2159926777803189</v>
      </c>
      <c r="J30" s="13">
        <f t="shared" si="5"/>
        <v>-6.6359926777803189</v>
      </c>
      <c r="K30" s="11">
        <v>-31.137940759399697</v>
      </c>
      <c r="L30" s="13">
        <f t="shared" ref="L30:L61" si="6">K30--33.77</f>
        <v>2.6320592406003058</v>
      </c>
      <c r="M30" s="13"/>
      <c r="N30" s="5"/>
      <c r="O30" s="5"/>
    </row>
    <row r="31" spans="1:16" x14ac:dyDescent="0.2">
      <c r="A31" s="26" t="s">
        <v>4</v>
      </c>
      <c r="B31">
        <v>-1</v>
      </c>
      <c r="C31" s="5" t="s">
        <v>8</v>
      </c>
      <c r="D31">
        <v>20154</v>
      </c>
      <c r="E31" s="9">
        <v>2.1720000000000002</v>
      </c>
      <c r="F31" s="10">
        <v>7.6834465060293979E-6</v>
      </c>
      <c r="G31" s="10">
        <v>7.6785685963277761E-5</v>
      </c>
      <c r="H31" s="11">
        <v>9.9936514040960738</v>
      </c>
      <c r="I31" s="12">
        <v>-5.4671763007100411</v>
      </c>
      <c r="J31" s="13">
        <f t="shared" si="5"/>
        <v>-5.8871763007100411</v>
      </c>
      <c r="K31" s="11">
        <v>-30.814118663561693</v>
      </c>
      <c r="L31" s="13">
        <f t="shared" si="6"/>
        <v>2.9558813364383099</v>
      </c>
      <c r="M31" s="13"/>
      <c r="N31" s="5"/>
      <c r="O31" s="5"/>
    </row>
    <row r="32" spans="1:16" x14ac:dyDescent="0.2">
      <c r="A32" s="26" t="s">
        <v>4</v>
      </c>
      <c r="B32">
        <v>-1</v>
      </c>
      <c r="C32" s="5" t="s">
        <v>9</v>
      </c>
      <c r="D32">
        <v>20159</v>
      </c>
      <c r="E32" s="9">
        <v>3.5529999999999999</v>
      </c>
      <c r="F32" s="10">
        <v>1.4834848690652127E-5</v>
      </c>
      <c r="G32" s="10">
        <v>1.2724179944660784E-4</v>
      </c>
      <c r="H32" s="11">
        <v>8.5772225992966558</v>
      </c>
      <c r="I32" s="12">
        <v>-4.963766177251637</v>
      </c>
      <c r="J32" s="13">
        <f t="shared" si="5"/>
        <v>-5.383766177251637</v>
      </c>
      <c r="K32" s="11">
        <v>-30.532541645368394</v>
      </c>
      <c r="L32" s="13">
        <f t="shared" si="6"/>
        <v>3.2374583546316096</v>
      </c>
      <c r="M32" s="13"/>
      <c r="N32" s="5"/>
      <c r="O32" s="5"/>
    </row>
    <row r="33" spans="1:15" x14ac:dyDescent="0.2">
      <c r="A33" s="26" t="s">
        <v>4</v>
      </c>
      <c r="B33">
        <v>-1</v>
      </c>
      <c r="C33" s="5" t="s">
        <v>10</v>
      </c>
      <c r="D33">
        <v>20160</v>
      </c>
      <c r="E33" s="9">
        <v>1.4690000000000001</v>
      </c>
      <c r="F33" s="10">
        <v>5.9100290319706033E-6</v>
      </c>
      <c r="G33" s="10">
        <v>5.3644979232169205E-5</v>
      </c>
      <c r="H33" s="11">
        <v>9.0769400525740149</v>
      </c>
      <c r="I33" s="12">
        <v>-3.3235282574159783</v>
      </c>
      <c r="J33" s="13">
        <f t="shared" si="5"/>
        <v>-3.7435282574159783</v>
      </c>
      <c r="K33" s="11">
        <v>-30.614248426257419</v>
      </c>
      <c r="L33" s="13">
        <f t="shared" si="6"/>
        <v>3.1557515737425845</v>
      </c>
      <c r="M33" s="13"/>
      <c r="N33" s="5"/>
      <c r="O33" s="5"/>
    </row>
    <row r="34" spans="1:15" x14ac:dyDescent="0.2">
      <c r="A34" s="26" t="s">
        <v>4</v>
      </c>
      <c r="B34">
        <v>-1</v>
      </c>
      <c r="C34" s="5" t="s">
        <v>11</v>
      </c>
      <c r="D34">
        <v>20161</v>
      </c>
      <c r="E34" s="9">
        <v>1.248</v>
      </c>
      <c r="F34" s="10">
        <v>4.2402336139920403E-6</v>
      </c>
      <c r="G34" s="10">
        <v>6.2837932130603032E-5</v>
      </c>
      <c r="H34" s="11">
        <v>14.819450495191747</v>
      </c>
      <c r="I34" s="12">
        <v>0.22627955842653813</v>
      </c>
      <c r="J34" s="13">
        <f t="shared" si="5"/>
        <v>-0.19372044157346185</v>
      </c>
      <c r="K34" s="11">
        <v>-31.137668234570796</v>
      </c>
      <c r="L34" s="13">
        <f t="shared" si="6"/>
        <v>2.6323317654292069</v>
      </c>
      <c r="M34" s="13"/>
      <c r="N34" s="5"/>
      <c r="O34" s="5"/>
    </row>
    <row r="35" spans="1:15" x14ac:dyDescent="0.2">
      <c r="A35" s="26" t="s">
        <v>4</v>
      </c>
      <c r="B35">
        <v>-1</v>
      </c>
      <c r="C35" s="5" t="s">
        <v>12</v>
      </c>
      <c r="D35">
        <v>20099</v>
      </c>
      <c r="E35" s="9">
        <v>2.173</v>
      </c>
      <c r="F35" s="10">
        <v>6.2712259131645485E-6</v>
      </c>
      <c r="G35" s="10">
        <v>8.2705755107295351E-5</v>
      </c>
      <c r="H35" s="11">
        <v>13.188131994045941</v>
      </c>
      <c r="I35" s="12">
        <v>0.2413877536949231</v>
      </c>
      <c r="J35" s="13">
        <f t="shared" si="5"/>
        <v>-0.17861224630507688</v>
      </c>
      <c r="K35" s="11">
        <v>-30.077701926801069</v>
      </c>
      <c r="L35" s="13">
        <f t="shared" si="6"/>
        <v>3.6922980731989341</v>
      </c>
      <c r="M35" s="13"/>
      <c r="N35" s="5"/>
      <c r="O35" s="5"/>
    </row>
    <row r="36" spans="1:15" x14ac:dyDescent="0.2">
      <c r="A36" s="26" t="s">
        <v>4</v>
      </c>
      <c r="B36">
        <v>-1</v>
      </c>
      <c r="C36" s="5" t="s">
        <v>13</v>
      </c>
      <c r="D36">
        <v>20105</v>
      </c>
      <c r="E36" s="9">
        <v>1.8180000000000001</v>
      </c>
      <c r="F36" s="10">
        <v>4.2639186553818073E-6</v>
      </c>
      <c r="G36" s="10">
        <v>6.9523025186256609E-5</v>
      </c>
      <c r="H36" s="11">
        <v>16.304960484765921</v>
      </c>
      <c r="I36" s="12">
        <v>0.31825515628718387</v>
      </c>
      <c r="J36" s="13">
        <f t="shared" si="5"/>
        <v>-0.10174484371281611</v>
      </c>
      <c r="K36" s="11">
        <v>-29.071909033021814</v>
      </c>
      <c r="L36" s="13">
        <f t="shared" si="6"/>
        <v>4.6980909669781887</v>
      </c>
      <c r="M36" s="13"/>
      <c r="N36" s="5"/>
      <c r="O36" s="5"/>
    </row>
    <row r="37" spans="1:15" x14ac:dyDescent="0.2">
      <c r="A37" s="26" t="s">
        <v>4</v>
      </c>
      <c r="B37">
        <v>-1</v>
      </c>
      <c r="C37" s="5" t="s">
        <v>14</v>
      </c>
      <c r="D37">
        <v>20107</v>
      </c>
      <c r="E37" s="9">
        <v>1.5089999999999999</v>
      </c>
      <c r="F37" s="10">
        <v>4.0773989544373929E-6</v>
      </c>
      <c r="G37" s="10">
        <v>5.6094575664460615E-5</v>
      </c>
      <c r="H37" s="11">
        <v>13.75744102828433</v>
      </c>
      <c r="I37" s="12">
        <v>0.40025816386020413</v>
      </c>
      <c r="J37" s="13">
        <f t="shared" si="5"/>
        <v>-1.9741836139795854E-2</v>
      </c>
      <c r="K37" s="11">
        <v>-30.305106559302786</v>
      </c>
      <c r="L37" s="13">
        <f t="shared" si="6"/>
        <v>3.4648934406972174</v>
      </c>
      <c r="M37" s="13"/>
      <c r="N37" s="5"/>
      <c r="O37" s="5"/>
    </row>
    <row r="38" spans="1:15" x14ac:dyDescent="0.2">
      <c r="A38" s="26" t="s">
        <v>4</v>
      </c>
      <c r="B38">
        <v>-1</v>
      </c>
      <c r="C38" s="5" t="s">
        <v>15</v>
      </c>
      <c r="D38">
        <v>20100</v>
      </c>
      <c r="E38" s="9">
        <v>2.5179999999999998</v>
      </c>
      <c r="F38" s="10">
        <v>5.6894620840283998E-6</v>
      </c>
      <c r="G38" s="10">
        <v>7.5050449607414675E-5</v>
      </c>
      <c r="H38" s="11">
        <v>13.191132746643689</v>
      </c>
      <c r="I38" s="12">
        <v>0.22139325052214814</v>
      </c>
      <c r="J38" s="13">
        <f t="shared" si="5"/>
        <v>-0.19860674947785184</v>
      </c>
      <c r="K38" s="11">
        <v>-30.211977590193619</v>
      </c>
      <c r="L38" s="13">
        <f t="shared" si="6"/>
        <v>3.5580224098063837</v>
      </c>
      <c r="M38" s="13"/>
      <c r="N38" s="5"/>
      <c r="O38" s="5"/>
    </row>
    <row r="39" spans="1:15" x14ac:dyDescent="0.2">
      <c r="A39" s="26" t="s">
        <v>4</v>
      </c>
      <c r="B39">
        <v>-1</v>
      </c>
      <c r="C39" s="5" t="s">
        <v>16</v>
      </c>
      <c r="D39">
        <v>20097</v>
      </c>
      <c r="E39" s="9">
        <v>1.9790000000000001</v>
      </c>
      <c r="F39" s="10">
        <v>6.0373361294406001E-6</v>
      </c>
      <c r="G39" s="10">
        <v>7.518977515423579E-5</v>
      </c>
      <c r="H39" s="11">
        <v>12.454131017747827</v>
      </c>
      <c r="I39" s="12">
        <v>0.19732929284842801</v>
      </c>
      <c r="J39" s="13">
        <f t="shared" si="5"/>
        <v>-0.22267070715157197</v>
      </c>
      <c r="K39" s="11">
        <v>-30.01821460043945</v>
      </c>
      <c r="L39" s="13">
        <f t="shared" si="6"/>
        <v>3.7517853995605535</v>
      </c>
      <c r="M39" s="13"/>
      <c r="N39" s="5"/>
      <c r="O39" s="5"/>
    </row>
    <row r="40" spans="1:15" x14ac:dyDescent="0.2">
      <c r="A40" s="26" t="s">
        <v>4</v>
      </c>
      <c r="B40">
        <v>-1</v>
      </c>
      <c r="C40" s="5" t="s">
        <v>17</v>
      </c>
      <c r="D40">
        <v>20098</v>
      </c>
      <c r="E40" s="9">
        <v>1.0409999999999999</v>
      </c>
      <c r="F40" s="10">
        <v>3.0959500518489289E-6</v>
      </c>
      <c r="G40" s="10">
        <v>3.9519901976267593E-5</v>
      </c>
      <c r="H40" s="11">
        <v>12.765032159567935</v>
      </c>
      <c r="I40" s="12">
        <v>0.3188939040286326</v>
      </c>
      <c r="J40" s="13">
        <f t="shared" si="5"/>
        <v>-0.10110609597136738</v>
      </c>
      <c r="K40" s="11">
        <v>-30.136830614863904</v>
      </c>
      <c r="L40" s="13">
        <f t="shared" si="6"/>
        <v>3.6331693851360995</v>
      </c>
      <c r="M40" s="13"/>
      <c r="N40" s="5"/>
      <c r="O40" s="5"/>
    </row>
    <row r="41" spans="1:15" x14ac:dyDescent="0.2">
      <c r="A41" s="26" t="s">
        <v>4</v>
      </c>
      <c r="B41">
        <v>-1</v>
      </c>
      <c r="C41" s="5" t="s">
        <v>18</v>
      </c>
      <c r="D41">
        <v>20096</v>
      </c>
      <c r="E41" s="9">
        <v>2.1909999999999998</v>
      </c>
      <c r="F41" s="10">
        <v>6.3926117502871036E-6</v>
      </c>
      <c r="G41" s="10">
        <v>8.3161729624164484E-5</v>
      </c>
      <c r="H41" s="11">
        <v>13.009038069679352</v>
      </c>
      <c r="I41" s="12">
        <v>0.14218447182603305</v>
      </c>
      <c r="J41" s="13">
        <f t="shared" si="5"/>
        <v>-0.27781552817396693</v>
      </c>
      <c r="K41" s="11">
        <v>-30.130981310327702</v>
      </c>
      <c r="L41" s="13">
        <f t="shared" si="6"/>
        <v>3.6390186896723016</v>
      </c>
      <c r="M41" s="13"/>
      <c r="N41" s="5"/>
      <c r="O41" s="5"/>
    </row>
    <row r="42" spans="1:15" x14ac:dyDescent="0.2">
      <c r="A42" s="26" t="s">
        <v>4</v>
      </c>
      <c r="B42">
        <v>-1</v>
      </c>
      <c r="C42" s="5" t="s">
        <v>19</v>
      </c>
      <c r="D42">
        <v>20108</v>
      </c>
      <c r="E42" s="9">
        <v>1.5429999999999999</v>
      </c>
      <c r="F42" s="10">
        <v>4.0848005298716951E-6</v>
      </c>
      <c r="G42" s="10">
        <v>5.6978659588834657E-5</v>
      </c>
      <c r="H42" s="11">
        <v>13.948945406796737</v>
      </c>
      <c r="I42" s="12">
        <v>0.29918264184494886</v>
      </c>
      <c r="J42" s="13">
        <f t="shared" si="5"/>
        <v>-0.12081735815505112</v>
      </c>
      <c r="K42" s="11">
        <v>-30.398801313207969</v>
      </c>
      <c r="L42" s="13">
        <f t="shared" si="6"/>
        <v>3.3711986867920345</v>
      </c>
      <c r="M42" s="13"/>
      <c r="N42" s="5"/>
      <c r="O42" s="5"/>
    </row>
    <row r="43" spans="1:15" x14ac:dyDescent="0.2">
      <c r="A43" s="26" t="s">
        <v>4</v>
      </c>
      <c r="B43">
        <v>-1</v>
      </c>
      <c r="C43" s="5" t="s">
        <v>20</v>
      </c>
      <c r="D43">
        <v>20106</v>
      </c>
      <c r="E43" s="9">
        <v>1.88</v>
      </c>
      <c r="F43" s="10">
        <v>4.6946903456581913E-6</v>
      </c>
      <c r="G43" s="10">
        <v>6.0598590614423502E-5</v>
      </c>
      <c r="H43" s="11">
        <v>12.907899382643443</v>
      </c>
      <c r="I43" s="12">
        <v>0.29173262058145655</v>
      </c>
      <c r="J43" s="13">
        <f t="shared" si="5"/>
        <v>-0.12826737941854344</v>
      </c>
      <c r="K43" s="11">
        <v>-30.063207371954395</v>
      </c>
      <c r="L43" s="13">
        <f t="shared" si="6"/>
        <v>3.7067926280456085</v>
      </c>
      <c r="M43" s="13"/>
      <c r="N43" s="5"/>
      <c r="O43" s="5"/>
    </row>
    <row r="44" spans="1:15" ht="17" thickBot="1" x14ac:dyDescent="0.25">
      <c r="A44" s="26" t="s">
        <v>4</v>
      </c>
      <c r="B44">
        <v>-1</v>
      </c>
      <c r="C44" s="5" t="s">
        <v>21</v>
      </c>
      <c r="D44">
        <v>20259</v>
      </c>
      <c r="E44" s="9">
        <v>2.5960000000000001</v>
      </c>
      <c r="F44" s="10">
        <v>7.8462811655840444E-6</v>
      </c>
      <c r="G44" s="10">
        <v>1.0072941448242807E-4</v>
      </c>
      <c r="H44" s="11">
        <v>12.837854310428625</v>
      </c>
      <c r="I44" s="12">
        <v>-0.12331662219625394</v>
      </c>
      <c r="J44" s="13">
        <f t="shared" si="5"/>
        <v>-0.54331662219625398</v>
      </c>
      <c r="K44" s="11">
        <v>-30.10239282004148</v>
      </c>
      <c r="L44" s="13">
        <f t="shared" si="6"/>
        <v>3.667607179958523</v>
      </c>
      <c r="M44" s="13"/>
      <c r="N44" s="5"/>
      <c r="O44" s="5"/>
    </row>
    <row r="45" spans="1:15" x14ac:dyDescent="0.2">
      <c r="A45" s="26" t="s">
        <v>4</v>
      </c>
      <c r="B45" s="78">
        <v>0.65</v>
      </c>
      <c r="C45" s="28" t="s">
        <v>22</v>
      </c>
      <c r="D45" s="29">
        <v>20133</v>
      </c>
      <c r="E45" s="30">
        <v>1.196</v>
      </c>
      <c r="F45" s="31">
        <v>2.4934618114967348E-6</v>
      </c>
      <c r="G45" s="31">
        <v>3.8965132980743479E-5</v>
      </c>
      <c r="H45" s="32">
        <v>15.626921896732046</v>
      </c>
      <c r="I45" s="33">
        <v>-0.15324461943609397</v>
      </c>
      <c r="J45" s="34">
        <f t="shared" si="5"/>
        <v>-0.57324461943609395</v>
      </c>
      <c r="K45" s="32">
        <v>-27.780093644146302</v>
      </c>
      <c r="L45" s="35">
        <f>K45--33.77</f>
        <v>5.9899063558537016</v>
      </c>
      <c r="M45" s="13">
        <f>AVERAGE(L45:L47)</f>
        <v>5.7610371171487786</v>
      </c>
      <c r="N45" s="14">
        <f>AVERAGE(L45:L50)</f>
        <v>6.1850843816731853</v>
      </c>
      <c r="O45" s="8">
        <f>STDEV(L45:L50)</f>
        <v>0.49209128867829249</v>
      </c>
    </row>
    <row r="46" spans="1:15" x14ac:dyDescent="0.2">
      <c r="A46" s="26" t="s">
        <v>4</v>
      </c>
      <c r="B46" s="78">
        <v>0.65</v>
      </c>
      <c r="C46" s="8" t="s">
        <v>23</v>
      </c>
      <c r="D46" s="1">
        <v>20134</v>
      </c>
      <c r="E46" s="9">
        <v>1.744</v>
      </c>
      <c r="F46" s="10">
        <v>3.4808319744326402E-6</v>
      </c>
      <c r="G46" s="10">
        <v>5.7264910257758057E-5</v>
      </c>
      <c r="H46" s="11">
        <v>16.451500870590564</v>
      </c>
      <c r="I46" s="12">
        <v>-5.2155731239867074E-2</v>
      </c>
      <c r="J46" s="13">
        <f t="shared" si="5"/>
        <v>-0.47215573123986704</v>
      </c>
      <c r="K46" s="11">
        <v>-28.238404989071572</v>
      </c>
      <c r="L46" s="36">
        <f t="shared" si="6"/>
        <v>5.5315950109284309</v>
      </c>
      <c r="M46" s="13"/>
      <c r="N46" s="8"/>
      <c r="O46" s="8"/>
    </row>
    <row r="47" spans="1:15" x14ac:dyDescent="0.2">
      <c r="A47" s="26" t="s">
        <v>4</v>
      </c>
      <c r="B47" s="78">
        <v>0.65</v>
      </c>
      <c r="C47" s="8" t="s">
        <v>24</v>
      </c>
      <c r="D47" s="1">
        <v>20135</v>
      </c>
      <c r="E47" s="9">
        <v>2.141</v>
      </c>
      <c r="F47" s="10">
        <v>4.4874462334977317E-6</v>
      </c>
      <c r="G47" s="10">
        <v>6.9029052792981716E-5</v>
      </c>
      <c r="H47" s="11">
        <v>15.382703034455556</v>
      </c>
      <c r="I47" s="12">
        <v>5.7848127520532068E-2</v>
      </c>
      <c r="J47" s="13">
        <f t="shared" si="5"/>
        <v>-0.3621518724794679</v>
      </c>
      <c r="K47" s="11">
        <v>-28.008390015335799</v>
      </c>
      <c r="L47" s="36">
        <f t="shared" si="6"/>
        <v>5.7616099846642044</v>
      </c>
      <c r="M47" s="13"/>
      <c r="N47" s="8"/>
      <c r="O47" s="8"/>
    </row>
    <row r="48" spans="1:15" x14ac:dyDescent="0.2">
      <c r="A48" s="26" t="s">
        <v>4</v>
      </c>
      <c r="B48" s="78">
        <v>0.65</v>
      </c>
      <c r="C48" s="8" t="s">
        <v>25</v>
      </c>
      <c r="D48" s="1">
        <v>20260</v>
      </c>
      <c r="E48" s="9">
        <v>1.1839999999999999</v>
      </c>
      <c r="F48" s="10">
        <v>2.7658397874790533E-6</v>
      </c>
      <c r="G48" s="10">
        <v>3.8471160587468587E-5</v>
      </c>
      <c r="H48" s="11">
        <v>13.909395895462707</v>
      </c>
      <c r="I48" s="12">
        <v>0.11824208941986351</v>
      </c>
      <c r="J48" s="13">
        <f t="shared" si="5"/>
        <v>-0.30175791058013646</v>
      </c>
      <c r="K48" s="11">
        <v>-27.290785201308992</v>
      </c>
      <c r="L48" s="36">
        <f t="shared" si="6"/>
        <v>6.4792147986910109</v>
      </c>
      <c r="M48" s="13">
        <f>AVERAGE(L48:L50)</f>
        <v>6.609131646197592</v>
      </c>
      <c r="N48" s="8"/>
      <c r="O48" s="8"/>
    </row>
    <row r="49" spans="1:15" x14ac:dyDescent="0.2">
      <c r="A49" s="26" t="s">
        <v>4</v>
      </c>
      <c r="B49" s="78">
        <v>0.65</v>
      </c>
      <c r="C49" s="8" t="s">
        <v>26</v>
      </c>
      <c r="D49" s="1">
        <v>20261</v>
      </c>
      <c r="E49" s="9">
        <v>1.623</v>
      </c>
      <c r="F49" s="10">
        <v>3.9042020892747225E-6</v>
      </c>
      <c r="G49" s="10">
        <v>5.2923019580459746E-5</v>
      </c>
      <c r="H49" s="11">
        <v>13.555399636162576</v>
      </c>
      <c r="I49" s="12">
        <v>6.9155190079403434E-2</v>
      </c>
      <c r="J49" s="13">
        <f t="shared" si="5"/>
        <v>-0.35084480992059652</v>
      </c>
      <c r="K49" s="11">
        <v>-27.068251576400911</v>
      </c>
      <c r="L49" s="36">
        <f t="shared" si="6"/>
        <v>6.7017484235990921</v>
      </c>
      <c r="M49" s="13"/>
      <c r="N49" s="8"/>
      <c r="O49" s="8"/>
    </row>
    <row r="50" spans="1:15" x14ac:dyDescent="0.2">
      <c r="A50" s="26" t="s">
        <v>4</v>
      </c>
      <c r="B50" s="78">
        <v>0.65</v>
      </c>
      <c r="C50" s="8" t="s">
        <v>27</v>
      </c>
      <c r="D50" s="1">
        <v>20262</v>
      </c>
      <c r="E50" s="9">
        <v>1.22</v>
      </c>
      <c r="F50" s="10">
        <v>2.9952886259424199E-6</v>
      </c>
      <c r="G50" s="10">
        <v>3.9836550946315604E-5</v>
      </c>
      <c r="H50" s="11">
        <v>13.29973699405401</v>
      </c>
      <c r="I50" s="12">
        <v>0.18975513818033662</v>
      </c>
      <c r="J50" s="13">
        <f t="shared" si="5"/>
        <v>-0.23024486181966336</v>
      </c>
      <c r="K50" s="11">
        <v>-27.123568283697331</v>
      </c>
      <c r="L50" s="36">
        <f t="shared" si="6"/>
        <v>6.646431716302672</v>
      </c>
      <c r="M50" s="13"/>
      <c r="N50" s="8"/>
      <c r="O50" s="8"/>
    </row>
    <row r="51" spans="1:15" x14ac:dyDescent="0.2">
      <c r="A51" s="26" t="s">
        <v>4</v>
      </c>
      <c r="B51" s="78">
        <v>1.35</v>
      </c>
      <c r="C51" s="8" t="s">
        <v>28</v>
      </c>
      <c r="D51" s="37">
        <v>20136</v>
      </c>
      <c r="E51" s="9">
        <v>1.2929999999999999</v>
      </c>
      <c r="F51" s="10">
        <v>4.0833202147848347E-6</v>
      </c>
      <c r="G51" s="10">
        <v>4.3398218561415609E-5</v>
      </c>
      <c r="H51" s="11">
        <v>10.628169303078383</v>
      </c>
      <c r="I51" s="12">
        <v>8.1763548804007741E-2</v>
      </c>
      <c r="J51" s="13">
        <f t="shared" si="5"/>
        <v>-0.33823645119599222</v>
      </c>
      <c r="K51" s="11">
        <v>-27.539780540645573</v>
      </c>
      <c r="L51" s="36">
        <f t="shared" si="6"/>
        <v>6.23021945935443</v>
      </c>
      <c r="M51" s="13">
        <f>AVERAGE(L51:L53)</f>
        <v>6.1870252764786544</v>
      </c>
      <c r="N51" s="14">
        <f>AVERAGE(L51:L56)</f>
        <v>6.0292292315822591</v>
      </c>
      <c r="O51" s="8">
        <f>STDEV(L51:L56)</f>
        <v>0.37606265406413281</v>
      </c>
    </row>
    <row r="52" spans="1:15" x14ac:dyDescent="0.2">
      <c r="A52" s="26" t="s">
        <v>4</v>
      </c>
      <c r="B52" s="78">
        <v>1.35</v>
      </c>
      <c r="C52" s="8" t="s">
        <v>29</v>
      </c>
      <c r="D52" s="37">
        <v>20141</v>
      </c>
      <c r="E52" s="9">
        <v>1.079</v>
      </c>
      <c r="F52" s="10">
        <v>3.5222807968647321E-6</v>
      </c>
      <c r="G52" s="10">
        <v>3.5932902443563739E-5</v>
      </c>
      <c r="H52" s="11">
        <v>10.201600756972155</v>
      </c>
      <c r="I52" s="12">
        <v>6.0782043354957002E-2</v>
      </c>
      <c r="J52" s="13">
        <f t="shared" si="5"/>
        <v>-0.35921795664504297</v>
      </c>
      <c r="K52" s="11">
        <v>-27.454595778065386</v>
      </c>
      <c r="L52" s="36">
        <f t="shared" si="6"/>
        <v>6.3154042219346174</v>
      </c>
      <c r="M52" s="13"/>
      <c r="N52" s="8"/>
      <c r="O52" s="8"/>
    </row>
    <row r="53" spans="1:15" x14ac:dyDescent="0.2">
      <c r="A53" s="26" t="s">
        <v>4</v>
      </c>
      <c r="B53" s="78">
        <v>1.35</v>
      </c>
      <c r="C53" s="8" t="s">
        <v>30</v>
      </c>
      <c r="D53" s="37">
        <v>20142</v>
      </c>
      <c r="E53" s="9">
        <v>1.3</v>
      </c>
      <c r="F53" s="10">
        <v>4.0892414751322764E-6</v>
      </c>
      <c r="G53" s="10">
        <v>4.3803529243077064E-5</v>
      </c>
      <c r="H53" s="11">
        <v>10.711895961502281</v>
      </c>
      <c r="I53" s="12">
        <v>0.14069913293371461</v>
      </c>
      <c r="J53" s="13">
        <f t="shared" si="5"/>
        <v>-0.27930086706628537</v>
      </c>
      <c r="K53" s="11">
        <v>-27.754547851853086</v>
      </c>
      <c r="L53" s="36">
        <f t="shared" si="6"/>
        <v>6.0154521481469168</v>
      </c>
      <c r="M53" s="13"/>
      <c r="N53" s="8"/>
      <c r="O53" s="8"/>
    </row>
    <row r="54" spans="1:15" x14ac:dyDescent="0.2">
      <c r="A54" s="26" t="s">
        <v>4</v>
      </c>
      <c r="B54" s="78">
        <v>1.35</v>
      </c>
      <c r="C54" s="8" t="s">
        <v>31</v>
      </c>
      <c r="D54" s="37">
        <v>20263</v>
      </c>
      <c r="E54" s="9">
        <v>2.7719999999999998</v>
      </c>
      <c r="F54" s="10">
        <v>7.0987220467195274E-6</v>
      </c>
      <c r="G54" s="10">
        <v>9.0789170014680951E-5</v>
      </c>
      <c r="H54" s="38">
        <v>12.789509071796463</v>
      </c>
      <c r="I54" s="12">
        <v>-6.5382743364119809E-3</v>
      </c>
      <c r="J54" s="13">
        <f t="shared" si="5"/>
        <v>-0.42653827433641195</v>
      </c>
      <c r="K54" s="11">
        <v>-28.460816676806424</v>
      </c>
      <c r="L54" s="36">
        <f>K54--33.77</f>
        <v>5.3091833231935794</v>
      </c>
      <c r="M54" s="13">
        <f>AVERAGE(L54:L56)</f>
        <v>5.8714331866858638</v>
      </c>
      <c r="N54" s="8"/>
      <c r="O54" s="8"/>
    </row>
    <row r="55" spans="1:15" x14ac:dyDescent="0.2">
      <c r="A55" s="26" t="s">
        <v>4</v>
      </c>
      <c r="B55" s="78">
        <v>1.35</v>
      </c>
      <c r="C55" s="8" t="s">
        <v>32</v>
      </c>
      <c r="D55" s="37">
        <v>20268</v>
      </c>
      <c r="E55" s="9">
        <v>2.0910000000000002</v>
      </c>
      <c r="F55" s="10">
        <v>6.716800754309537E-6</v>
      </c>
      <c r="G55" s="10">
        <v>7.0989743215518989E-5</v>
      </c>
      <c r="H55" s="11">
        <v>10.56898154526492</v>
      </c>
      <c r="I55" s="12">
        <v>6.277174802791087E-2</v>
      </c>
      <c r="J55" s="13">
        <f t="shared" si="5"/>
        <v>-0.35722825197208913</v>
      </c>
      <c r="K55" s="11">
        <v>-27.483751090435515</v>
      </c>
      <c r="L55" s="36">
        <f t="shared" si="6"/>
        <v>6.2862489095644882</v>
      </c>
      <c r="M55" s="13"/>
      <c r="N55" s="8"/>
      <c r="O55" s="8"/>
    </row>
    <row r="56" spans="1:15" x14ac:dyDescent="0.2">
      <c r="A56" s="26" t="s">
        <v>4</v>
      </c>
      <c r="B56" s="78">
        <v>1.35</v>
      </c>
      <c r="C56" s="8" t="s">
        <v>33</v>
      </c>
      <c r="D56" s="37">
        <v>20269</v>
      </c>
      <c r="E56" s="9">
        <v>2.36</v>
      </c>
      <c r="F56" s="10">
        <v>7.0602338544611569E-6</v>
      </c>
      <c r="G56" s="10">
        <v>7.8655181482441215E-5</v>
      </c>
      <c r="H56" s="11">
        <v>11.140591530511598</v>
      </c>
      <c r="I56" s="12">
        <v>4.6130919166907917E-2</v>
      </c>
      <c r="J56" s="13">
        <f t="shared" si="5"/>
        <v>-0.37386908083309206</v>
      </c>
      <c r="K56" s="11">
        <v>-27.751132672700479</v>
      </c>
      <c r="L56" s="36">
        <f t="shared" si="6"/>
        <v>6.0188673272995246</v>
      </c>
      <c r="M56" s="13"/>
      <c r="N56" s="8"/>
      <c r="O56" s="8"/>
    </row>
    <row r="57" spans="1:15" x14ac:dyDescent="0.2">
      <c r="A57" s="26" t="s">
        <v>4</v>
      </c>
      <c r="B57" s="78">
        <v>2.69</v>
      </c>
      <c r="C57" s="8" t="s">
        <v>34</v>
      </c>
      <c r="D57" s="1">
        <v>20143</v>
      </c>
      <c r="E57" s="9">
        <v>1.242</v>
      </c>
      <c r="F57" s="10">
        <v>4.5836667141436593E-6</v>
      </c>
      <c r="G57" s="10">
        <v>4.3294357699239866E-5</v>
      </c>
      <c r="H57" s="11">
        <v>9.4453546471099195</v>
      </c>
      <c r="I57" s="12">
        <v>0.16314991785972849</v>
      </c>
      <c r="J57" s="13">
        <f t="shared" si="5"/>
        <v>-0.2568500821402715</v>
      </c>
      <c r="K57" s="11">
        <v>-27.087587683595878</v>
      </c>
      <c r="L57" s="36">
        <f t="shared" si="6"/>
        <v>6.6824123164041254</v>
      </c>
      <c r="M57" s="13">
        <f>AVERAGE(L57:L62)</f>
        <v>6.6811739528544321</v>
      </c>
      <c r="N57" s="14">
        <f>AVERAGE(L57:L61)</f>
        <v>6.6811739528544321</v>
      </c>
      <c r="O57" s="8">
        <f>STDEV(L57:L61)</f>
        <v>0.34894129900906906</v>
      </c>
    </row>
    <row r="58" spans="1:15" x14ac:dyDescent="0.2">
      <c r="A58" s="26" t="s">
        <v>4</v>
      </c>
      <c r="B58" s="78">
        <v>2.69</v>
      </c>
      <c r="C58" s="8" t="s">
        <v>35</v>
      </c>
      <c r="D58" s="1">
        <v>20144</v>
      </c>
      <c r="E58" s="9">
        <v>1.296</v>
      </c>
      <c r="F58" s="10">
        <v>4.8086746073464451E-6</v>
      </c>
      <c r="G58" s="10">
        <v>4.5184118752486387E-5</v>
      </c>
      <c r="H58" s="11">
        <v>9.3963768485096537</v>
      </c>
      <c r="I58" s="12">
        <v>0.14787903257127363</v>
      </c>
      <c r="J58" s="13">
        <f t="shared" si="5"/>
        <v>-0.27212096742872638</v>
      </c>
      <c r="K58" s="11">
        <v>-27.122544649294362</v>
      </c>
      <c r="L58" s="36">
        <f t="shared" si="6"/>
        <v>6.6474553507056413</v>
      </c>
      <c r="M58" s="13"/>
      <c r="N58" s="8"/>
      <c r="O58" s="8"/>
    </row>
    <row r="59" spans="1:15" x14ac:dyDescent="0.2">
      <c r="A59" s="26" t="s">
        <v>4</v>
      </c>
      <c r="B59" s="78">
        <v>2.69</v>
      </c>
      <c r="C59" s="8" t="s">
        <v>36</v>
      </c>
      <c r="D59" s="1">
        <v>20270</v>
      </c>
      <c r="E59" s="9">
        <v>1.5329999999999999</v>
      </c>
      <c r="F59" s="10">
        <v>5.8271313871064196E-6</v>
      </c>
      <c r="G59" s="10">
        <v>5.3713375409699575E-5</v>
      </c>
      <c r="H59" s="11">
        <v>9.2178075010544838</v>
      </c>
      <c r="I59" s="12">
        <v>0.1119109016135434</v>
      </c>
      <c r="J59" s="13">
        <f t="shared" si="5"/>
        <v>-0.30808909838645659</v>
      </c>
      <c r="K59" s="11">
        <v>-26.847737301505937</v>
      </c>
      <c r="L59" s="36">
        <f t="shared" si="6"/>
        <v>6.9222626984940661</v>
      </c>
      <c r="M59" s="13">
        <f>AVERAGE(L59:L61)</f>
        <v>6.6920006990541312</v>
      </c>
      <c r="N59" s="8"/>
      <c r="O59" s="8"/>
    </row>
    <row r="60" spans="1:15" x14ac:dyDescent="0.2">
      <c r="A60" s="26" t="s">
        <v>4</v>
      </c>
      <c r="B60" s="78">
        <v>2.69</v>
      </c>
      <c r="C60" s="8" t="s">
        <v>37</v>
      </c>
      <c r="D60" s="1">
        <v>20271</v>
      </c>
      <c r="E60" s="9">
        <v>2.1110000000000002</v>
      </c>
      <c r="F60" s="10">
        <v>8.1201394566532229E-6</v>
      </c>
      <c r="G60" s="10">
        <v>7.3723057124973411E-5</v>
      </c>
      <c r="H60" s="11">
        <v>9.0790382995908452</v>
      </c>
      <c r="I60" s="12">
        <v>0.13623761202534646</v>
      </c>
      <c r="J60" s="13">
        <f t="shared" si="5"/>
        <v>-0.28376238797465353</v>
      </c>
      <c r="K60" s="11">
        <v>-26.742564486903596</v>
      </c>
      <c r="L60" s="36">
        <f t="shared" si="6"/>
        <v>7.0274355130964068</v>
      </c>
      <c r="M60" s="13"/>
      <c r="N60" s="8"/>
      <c r="O60" s="8"/>
    </row>
    <row r="61" spans="1:15" ht="17" thickBot="1" x14ac:dyDescent="0.25">
      <c r="A61" s="26" t="s">
        <v>4</v>
      </c>
      <c r="B61" s="78">
        <v>2.69</v>
      </c>
      <c r="C61" s="44" t="s">
        <v>38</v>
      </c>
      <c r="D61" s="45">
        <v>20272</v>
      </c>
      <c r="E61" s="46">
        <v>2.4300000000000002</v>
      </c>
      <c r="F61" s="47">
        <v>7.8684858918869501E-6</v>
      </c>
      <c r="G61" s="47">
        <v>8.3658235209199764E-5</v>
      </c>
      <c r="H61" s="48">
        <v>10.632062681266063</v>
      </c>
      <c r="I61" s="49">
        <v>9.8007904165905171E-2</v>
      </c>
      <c r="J61" s="50">
        <f t="shared" si="5"/>
        <v>-0.32199209583409483</v>
      </c>
      <c r="K61" s="48">
        <v>-27.643696114428082</v>
      </c>
      <c r="L61" s="51">
        <f t="shared" si="6"/>
        <v>6.1263038855719216</v>
      </c>
      <c r="M61" s="13"/>
      <c r="N61" s="8"/>
      <c r="O61" s="8"/>
    </row>
    <row r="62" spans="1:15" x14ac:dyDescent="0.2">
      <c r="A62" s="26" t="s">
        <v>4</v>
      </c>
      <c r="B62" s="39"/>
      <c r="C62" s="15" t="s">
        <v>78</v>
      </c>
      <c r="D62" s="40">
        <v>20145</v>
      </c>
      <c r="E62" s="41">
        <v>2.1869999999999998</v>
      </c>
      <c r="F62" s="42">
        <v>4.8160761827807473E-6</v>
      </c>
      <c r="G62" s="42">
        <v>7.2545122956394812E-5</v>
      </c>
      <c r="H62" s="43">
        <v>15.063117816900498</v>
      </c>
      <c r="I62" s="12">
        <v>8.0650133312425362E-2</v>
      </c>
      <c r="J62" s="13">
        <f>I62-(0.42)</f>
        <v>-0.33934986668757461</v>
      </c>
      <c r="K62" s="11">
        <v>-29.466562482165408</v>
      </c>
      <c r="L62" s="36"/>
      <c r="M62" s="13"/>
      <c r="N62" s="15"/>
      <c r="O62" s="15"/>
    </row>
    <row r="63" spans="1:15" x14ac:dyDescent="0.2">
      <c r="A63" s="3" t="s">
        <v>2</v>
      </c>
      <c r="B63" s="1">
        <v>-1</v>
      </c>
      <c r="C63" s="5" t="s">
        <v>39</v>
      </c>
      <c r="D63">
        <v>20114</v>
      </c>
      <c r="E63" s="9">
        <v>2.145</v>
      </c>
      <c r="F63" s="10">
        <v>8.7241080120922782E-6</v>
      </c>
      <c r="G63" s="10">
        <v>7.3393742196123482E-5</v>
      </c>
      <c r="H63" s="11">
        <v>8.4127502885560528</v>
      </c>
      <c r="I63" s="12">
        <v>5.4074580870293217E-2</v>
      </c>
      <c r="J63" s="13">
        <f t="shared" si="5"/>
        <v>-0.36592541912970677</v>
      </c>
      <c r="K63" s="11">
        <v>-8.2762360697441864</v>
      </c>
      <c r="L63" s="13">
        <f>K63--10.77</f>
        <v>2.4937639302558132</v>
      </c>
      <c r="M63" s="13"/>
      <c r="N63" s="5"/>
      <c r="O63" s="5"/>
    </row>
    <row r="64" spans="1:15" x14ac:dyDescent="0.2">
      <c r="A64" s="3" t="s">
        <v>2</v>
      </c>
      <c r="B64" s="1">
        <v>-1</v>
      </c>
      <c r="C64" s="5" t="s">
        <v>40</v>
      </c>
      <c r="D64">
        <v>20234</v>
      </c>
      <c r="E64" s="9">
        <v>1.823</v>
      </c>
      <c r="F64" s="10">
        <v>8.1660292243458973E-6</v>
      </c>
      <c r="G64" s="10">
        <v>6.71696900408598E-5</v>
      </c>
      <c r="H64" s="11">
        <v>8.2255020396697294</v>
      </c>
      <c r="I64" s="12">
        <v>-0.74523064244096948</v>
      </c>
      <c r="J64" s="13">
        <f t="shared" si="5"/>
        <v>-1.1652306424409695</v>
      </c>
      <c r="K64" s="11">
        <v>-8.2765759088506812</v>
      </c>
      <c r="L64" s="13">
        <f t="shared" ref="L64:L93" si="7">K64--10.77</f>
        <v>2.4934240911493184</v>
      </c>
      <c r="M64" s="13"/>
      <c r="N64" s="5"/>
      <c r="O64" s="5"/>
    </row>
    <row r="65" spans="1:15" x14ac:dyDescent="0.2">
      <c r="A65" s="3" t="s">
        <v>2</v>
      </c>
      <c r="B65" s="1">
        <v>-1</v>
      </c>
      <c r="C65" s="5" t="s">
        <v>41</v>
      </c>
      <c r="D65">
        <v>20235</v>
      </c>
      <c r="E65" s="9">
        <v>2.2629999999999999</v>
      </c>
      <c r="F65" s="10">
        <v>9.5575254059947006E-6</v>
      </c>
      <c r="G65" s="10">
        <v>8.4461256997241525E-5</v>
      </c>
      <c r="H65" s="11">
        <v>8.8371470029538681</v>
      </c>
      <c r="I65" s="12">
        <v>-2.295181169099362</v>
      </c>
      <c r="J65" s="13">
        <f t="shared" si="5"/>
        <v>-2.7151811690993619</v>
      </c>
      <c r="K65" s="11">
        <v>-8.5845668851571872</v>
      </c>
      <c r="L65" s="13">
        <f t="shared" si="7"/>
        <v>2.1854331148428123</v>
      </c>
      <c r="M65" s="13"/>
      <c r="N65" s="5"/>
      <c r="O65" s="5"/>
    </row>
    <row r="66" spans="1:15" x14ac:dyDescent="0.2">
      <c r="A66" s="3" t="s">
        <v>2</v>
      </c>
      <c r="B66" s="1">
        <v>-1</v>
      </c>
      <c r="C66" s="5" t="s">
        <v>42</v>
      </c>
      <c r="D66">
        <v>20240</v>
      </c>
      <c r="E66" s="9">
        <v>1.665</v>
      </c>
      <c r="F66" s="10">
        <v>6.7552889465679083E-6</v>
      </c>
      <c r="G66" s="10">
        <v>6.5510449437808233E-5</v>
      </c>
      <c r="H66" s="11">
        <v>9.697653195292478</v>
      </c>
      <c r="I66" s="12">
        <v>-1.1682258314661038</v>
      </c>
      <c r="J66" s="13">
        <f t="shared" si="5"/>
        <v>-1.5882258314661037</v>
      </c>
      <c r="K66" s="11">
        <v>-8.49334130814416</v>
      </c>
      <c r="L66" s="13">
        <f t="shared" si="7"/>
        <v>2.2766586918558396</v>
      </c>
      <c r="M66" s="13"/>
      <c r="N66" s="5"/>
      <c r="O66" s="5"/>
    </row>
    <row r="67" spans="1:15" x14ac:dyDescent="0.2">
      <c r="A67" s="3" t="s">
        <v>2</v>
      </c>
      <c r="B67" s="1">
        <v>-1</v>
      </c>
      <c r="C67" s="5" t="s">
        <v>43</v>
      </c>
      <c r="D67">
        <v>20109</v>
      </c>
      <c r="E67" s="9">
        <v>1.754</v>
      </c>
      <c r="F67" s="10">
        <v>5.0706903777207409E-6</v>
      </c>
      <c r="G67" s="10">
        <v>6.2675807857938442E-5</v>
      </c>
      <c r="H67" s="11">
        <v>12.360409172944024</v>
      </c>
      <c r="I67" s="12">
        <v>0.28560410791594781</v>
      </c>
      <c r="J67" s="13">
        <f t="shared" si="5"/>
        <v>-0.13439589208405217</v>
      </c>
      <c r="K67" s="11">
        <v>-8.906630132114806</v>
      </c>
      <c r="L67" s="13">
        <f t="shared" si="7"/>
        <v>1.8633698678851935</v>
      </c>
      <c r="M67" s="13"/>
      <c r="N67" s="5"/>
      <c r="O67" s="5"/>
    </row>
    <row r="68" spans="1:15" ht="17" thickBot="1" x14ac:dyDescent="0.25">
      <c r="A68" s="3" t="s">
        <v>92</v>
      </c>
      <c r="B68" s="1">
        <v>-1</v>
      </c>
      <c r="C68" s="5" t="s">
        <v>44</v>
      </c>
      <c r="D68">
        <v>20241</v>
      </c>
      <c r="E68" s="9">
        <v>2.1619999999999999</v>
      </c>
      <c r="F68" s="10">
        <v>4.1913832161256458E-6</v>
      </c>
      <c r="G68" s="10">
        <v>8.4471389764283062E-5</v>
      </c>
      <c r="H68" s="11">
        <v>20.153583055658935</v>
      </c>
      <c r="I68" s="12">
        <v>-0.41829563392577873</v>
      </c>
      <c r="J68" s="13">
        <f t="shared" si="5"/>
        <v>-0.83829563392577877</v>
      </c>
      <c r="K68" s="11">
        <v>-8.0755809018244449</v>
      </c>
      <c r="L68" s="13">
        <f t="shared" si="7"/>
        <v>2.6944190981755547</v>
      </c>
      <c r="M68" s="13"/>
      <c r="N68" s="5"/>
      <c r="O68" s="5"/>
    </row>
    <row r="69" spans="1:15" x14ac:dyDescent="0.2">
      <c r="A69" s="3" t="s">
        <v>2</v>
      </c>
      <c r="B69" s="5">
        <v>0.55000000000000004</v>
      </c>
      <c r="C69" s="28" t="s">
        <v>45</v>
      </c>
      <c r="D69" s="52">
        <v>20115</v>
      </c>
      <c r="E69" s="30">
        <v>0.997</v>
      </c>
      <c r="F69" s="31">
        <v>1.6348790611176861E-6</v>
      </c>
      <c r="G69" s="31">
        <v>3.4144469060732581E-5</v>
      </c>
      <c r="H69" s="32">
        <v>20.88501215336974</v>
      </c>
      <c r="I69" s="33">
        <v>-0.29711769913705138</v>
      </c>
      <c r="J69" s="34">
        <f t="shared" si="5"/>
        <v>-0.71711769913705137</v>
      </c>
      <c r="K69" s="32">
        <v>-8.3190325768876789</v>
      </c>
      <c r="L69" s="35">
        <f t="shared" si="7"/>
        <v>2.4509674231123206</v>
      </c>
      <c r="M69" s="13">
        <f>AVERAGE(L69:L71)</f>
        <v>2.4096919031809598</v>
      </c>
      <c r="N69" s="14">
        <f>AVERAGE(L69:L74)</f>
        <v>2.5884597517474668</v>
      </c>
      <c r="O69" s="8">
        <f>STDEV(L69:L74)</f>
        <v>0.19884982704561052</v>
      </c>
    </row>
    <row r="70" spans="1:15" x14ac:dyDescent="0.2">
      <c r="A70" s="3" t="s">
        <v>2</v>
      </c>
      <c r="B70" s="5">
        <v>0.55000000000000004</v>
      </c>
      <c r="C70" s="8" t="s">
        <v>46</v>
      </c>
      <c r="D70" s="2">
        <v>20116</v>
      </c>
      <c r="E70" s="9">
        <v>1.155</v>
      </c>
      <c r="F70" s="10">
        <v>1.7518239529796598E-6</v>
      </c>
      <c r="G70" s="10">
        <v>3.9656694331328335E-5</v>
      </c>
      <c r="H70" s="11">
        <v>22.637374185845935</v>
      </c>
      <c r="I70" s="12">
        <v>-0.17265439978952524</v>
      </c>
      <c r="J70" s="13">
        <f t="shared" si="5"/>
        <v>-0.59265439978952528</v>
      </c>
      <c r="K70" s="11">
        <v>-8.4123292809603498</v>
      </c>
      <c r="L70" s="36">
        <f t="shared" si="7"/>
        <v>2.3576707190396498</v>
      </c>
      <c r="M70" s="13"/>
      <c r="N70" s="8"/>
      <c r="O70" s="8"/>
    </row>
    <row r="71" spans="1:15" x14ac:dyDescent="0.2">
      <c r="A71" s="3" t="s">
        <v>2</v>
      </c>
      <c r="B71" s="5">
        <v>0.55000000000000004</v>
      </c>
      <c r="C71" s="8" t="s">
        <v>47</v>
      </c>
      <c r="D71" s="2">
        <v>20117</v>
      </c>
      <c r="E71" s="9">
        <v>1.371</v>
      </c>
      <c r="F71" s="10">
        <v>2.1885169036034863E-6</v>
      </c>
      <c r="G71" s="10">
        <v>4.7917432661940809E-5</v>
      </c>
      <c r="H71" s="11">
        <v>21.894933771378561</v>
      </c>
      <c r="I71" s="12">
        <v>-9.142789036561827E-2</v>
      </c>
      <c r="J71" s="13">
        <f t="shared" si="5"/>
        <v>-0.5114278903656182</v>
      </c>
      <c r="K71" s="11">
        <v>-8.3495624326090905</v>
      </c>
      <c r="L71" s="36">
        <f t="shared" si="7"/>
        <v>2.4204375673909091</v>
      </c>
      <c r="M71" s="13"/>
      <c r="N71" s="8"/>
      <c r="O71" s="8"/>
    </row>
    <row r="72" spans="1:15" x14ac:dyDescent="0.2">
      <c r="A72" s="3" t="s">
        <v>2</v>
      </c>
      <c r="B72" s="5">
        <v>0.55000000000000004</v>
      </c>
      <c r="C72" s="8" t="s">
        <v>48</v>
      </c>
      <c r="D72" s="2">
        <v>20242</v>
      </c>
      <c r="E72" s="9">
        <v>1.728</v>
      </c>
      <c r="F72" s="10">
        <v>3.045619338895674E-6</v>
      </c>
      <c r="G72" s="10">
        <v>6.0983635762001884E-5</v>
      </c>
      <c r="H72" s="11">
        <v>20.023393922930055</v>
      </c>
      <c r="I72" s="12">
        <v>0.12747375298444324</v>
      </c>
      <c r="J72" s="13">
        <f t="shared" si="5"/>
        <v>-0.29252624701555674</v>
      </c>
      <c r="K72" s="11">
        <v>-8.0264444707775979</v>
      </c>
      <c r="L72" s="36">
        <f t="shared" si="7"/>
        <v>2.7435555292224016</v>
      </c>
      <c r="M72" s="13">
        <f>AVERAGE(L72:L74)</f>
        <v>2.7672276003139742</v>
      </c>
      <c r="N72" s="8"/>
      <c r="O72" s="8"/>
    </row>
    <row r="73" spans="1:15" x14ac:dyDescent="0.2">
      <c r="A73" s="3" t="s">
        <v>2</v>
      </c>
      <c r="B73" s="5">
        <v>0.55000000000000004</v>
      </c>
      <c r="C73" s="8" t="s">
        <v>49</v>
      </c>
      <c r="D73" s="2">
        <v>20243</v>
      </c>
      <c r="E73" s="9">
        <v>2.0939999999999999</v>
      </c>
      <c r="F73" s="10">
        <v>3.5918556059471722E-6</v>
      </c>
      <c r="G73" s="10">
        <v>7.386238267179454E-5</v>
      </c>
      <c r="H73" s="11">
        <v>20.563850771032605</v>
      </c>
      <c r="I73" s="12">
        <v>2.3379260641331616E-3</v>
      </c>
      <c r="J73" s="13">
        <f t="shared" si="5"/>
        <v>-0.4176620739358668</v>
      </c>
      <c r="K73" s="11">
        <v>-7.9737213325583269</v>
      </c>
      <c r="L73" s="36">
        <f t="shared" si="7"/>
        <v>2.7962786674416726</v>
      </c>
      <c r="M73" s="13"/>
      <c r="N73" s="8"/>
      <c r="O73" s="8"/>
    </row>
    <row r="74" spans="1:15" x14ac:dyDescent="0.2">
      <c r="A74" s="3" t="s">
        <v>2</v>
      </c>
      <c r="B74" s="5">
        <v>0.55000000000000004</v>
      </c>
      <c r="C74" s="8" t="s">
        <v>50</v>
      </c>
      <c r="D74" s="2">
        <v>20244</v>
      </c>
      <c r="E74" s="9">
        <v>1.8480000000000001</v>
      </c>
      <c r="F74" s="10">
        <v>3.2425012454481114E-6</v>
      </c>
      <c r="G74" s="10">
        <v>6.4818888087223378E-5</v>
      </c>
      <c r="H74" s="11">
        <v>19.990397283028784</v>
      </c>
      <c r="I74" s="12">
        <v>1.4521511111564711E-2</v>
      </c>
      <c r="J74" s="13">
        <f t="shared" si="5"/>
        <v>-0.4054784888884353</v>
      </c>
      <c r="K74" s="11">
        <v>-8.0081513957221517</v>
      </c>
      <c r="L74" s="36">
        <f t="shared" si="7"/>
        <v>2.7618486042778478</v>
      </c>
      <c r="M74" s="13"/>
      <c r="N74" s="8"/>
      <c r="O74" s="8"/>
    </row>
    <row r="75" spans="1:15" x14ac:dyDescent="0.2">
      <c r="A75" s="3" t="s">
        <v>2</v>
      </c>
      <c r="B75" s="5">
        <v>1.1599999999999999</v>
      </c>
      <c r="C75" s="8" t="s">
        <v>51</v>
      </c>
      <c r="D75" s="3">
        <v>20118</v>
      </c>
      <c r="E75" s="9">
        <v>0.93600000000000005</v>
      </c>
      <c r="F75" s="10">
        <v>1.9161389276211674E-6</v>
      </c>
      <c r="G75" s="10">
        <v>3.1988722872645727E-5</v>
      </c>
      <c r="H75" s="11">
        <v>16.694365117021462</v>
      </c>
      <c r="I75" s="12">
        <v>-0.15606508331508509</v>
      </c>
      <c r="J75" s="13">
        <f t="shared" si="5"/>
        <v>-0.5760650833150851</v>
      </c>
      <c r="K75" s="11">
        <v>-8.5547513429399942</v>
      </c>
      <c r="L75" s="36">
        <f t="shared" si="7"/>
        <v>2.2152486570600054</v>
      </c>
      <c r="M75" s="13">
        <f>AVERAGE(L75:L77)</f>
        <v>2.207363801180064</v>
      </c>
      <c r="N75" s="14">
        <f>AVERAGE(L75:L80)</f>
        <v>2.2255523252501384</v>
      </c>
      <c r="O75" s="8">
        <f>STDEV(L75:L80)</f>
        <v>0.1301346119125156</v>
      </c>
    </row>
    <row r="76" spans="1:15" x14ac:dyDescent="0.2">
      <c r="A76" s="3" t="s">
        <v>2</v>
      </c>
      <c r="B76" s="5">
        <v>1.1599999999999999</v>
      </c>
      <c r="C76" s="8" t="s">
        <v>52</v>
      </c>
      <c r="D76" s="3">
        <v>20123</v>
      </c>
      <c r="E76" s="9">
        <v>1.004</v>
      </c>
      <c r="F76" s="10">
        <v>2.0567688608729082E-6</v>
      </c>
      <c r="G76" s="10">
        <v>3.3929147761099932E-5</v>
      </c>
      <c r="H76" s="11">
        <v>16.49633481260512</v>
      </c>
      <c r="I76" s="12">
        <v>-0.22090595229629001</v>
      </c>
      <c r="J76" s="13">
        <f t="shared" si="5"/>
        <v>-0.64090595229628999</v>
      </c>
      <c r="K76" s="11">
        <v>-8.5627981847050805</v>
      </c>
      <c r="L76" s="36">
        <f t="shared" si="7"/>
        <v>2.2072018152949191</v>
      </c>
      <c r="M76" s="13"/>
      <c r="N76" s="8"/>
      <c r="O76" s="8"/>
    </row>
    <row r="77" spans="1:15" x14ac:dyDescent="0.2">
      <c r="A77" s="3" t="s">
        <v>2</v>
      </c>
      <c r="B77" s="5">
        <v>1.1599999999999999</v>
      </c>
      <c r="C77" s="8" t="s">
        <v>53</v>
      </c>
      <c r="D77" s="3">
        <v>20124</v>
      </c>
      <c r="E77" s="9">
        <v>1.0309999999999999</v>
      </c>
      <c r="F77" s="10">
        <v>1.9857137367036076E-6</v>
      </c>
      <c r="G77" s="10">
        <v>3.3356646423253132E-5</v>
      </c>
      <c r="H77" s="11">
        <v>16.798315792802526</v>
      </c>
      <c r="I77" s="12">
        <v>-0.10266619550134175</v>
      </c>
      <c r="J77" s="13">
        <f t="shared" si="5"/>
        <v>-0.52266619550134175</v>
      </c>
      <c r="K77" s="11">
        <v>-8.5703590688147315</v>
      </c>
      <c r="L77" s="36">
        <f t="shared" si="7"/>
        <v>2.199640931185268</v>
      </c>
      <c r="M77" s="13"/>
      <c r="N77" s="8"/>
      <c r="O77" s="8"/>
    </row>
    <row r="78" spans="1:15" x14ac:dyDescent="0.2">
      <c r="A78" s="3" t="s">
        <v>2</v>
      </c>
      <c r="B78" s="5">
        <v>1.1599999999999999</v>
      </c>
      <c r="C78" s="8" t="s">
        <v>54</v>
      </c>
      <c r="D78" s="3">
        <v>20245</v>
      </c>
      <c r="E78" s="9">
        <v>2.069</v>
      </c>
      <c r="F78" s="10">
        <v>3.3061547941831098E-6</v>
      </c>
      <c r="G78" s="10">
        <v>6.7032897685799059E-5</v>
      </c>
      <c r="H78" s="11">
        <v>20.275184272598967</v>
      </c>
      <c r="I78" s="12">
        <v>-3.4451955063803545E-2</v>
      </c>
      <c r="J78" s="13">
        <f t="shared" si="5"/>
        <v>-0.45445195506380354</v>
      </c>
      <c r="K78" s="11">
        <v>-8.6993212009336958</v>
      </c>
      <c r="L78" s="36">
        <f t="shared" si="7"/>
        <v>2.0706787990663038</v>
      </c>
      <c r="M78" s="13">
        <f>AVERAGE(L78:L80)</f>
        <v>2.2437408493202127</v>
      </c>
      <c r="N78" s="8"/>
      <c r="O78" s="8"/>
    </row>
    <row r="79" spans="1:15" x14ac:dyDescent="0.2">
      <c r="A79" s="3" t="s">
        <v>2</v>
      </c>
      <c r="B79" s="5">
        <v>1.1599999999999999</v>
      </c>
      <c r="C79" s="8" t="s">
        <v>55</v>
      </c>
      <c r="D79" s="3">
        <v>20250</v>
      </c>
      <c r="E79" s="9">
        <v>2.3319999999999999</v>
      </c>
      <c r="F79" s="10">
        <v>4.6325171120100538E-6</v>
      </c>
      <c r="G79" s="10">
        <v>7.9653259036032537E-5</v>
      </c>
      <c r="H79" s="11">
        <v>17.19437988248918</v>
      </c>
      <c r="I79" s="12">
        <v>-1.9120298710398859E-2</v>
      </c>
      <c r="J79" s="13">
        <f t="shared" si="5"/>
        <v>-0.43912029871039882</v>
      </c>
      <c r="K79" s="11">
        <v>-8.3025373790149217</v>
      </c>
      <c r="L79" s="36">
        <f t="shared" si="7"/>
        <v>2.4674626209850778</v>
      </c>
      <c r="M79" s="13"/>
      <c r="N79" s="8"/>
      <c r="O79" s="8"/>
    </row>
    <row r="80" spans="1:15" x14ac:dyDescent="0.2">
      <c r="A80" s="3" t="s">
        <v>92</v>
      </c>
      <c r="B80" s="5">
        <v>1.1599999999999999</v>
      </c>
      <c r="C80" s="8" t="s">
        <v>56</v>
      </c>
      <c r="D80" s="3">
        <v>20251</v>
      </c>
      <c r="E80" s="9">
        <v>3.59</v>
      </c>
      <c r="F80" s="10">
        <v>6.4681078197169851E-6</v>
      </c>
      <c r="G80" s="10">
        <v>1.1944463520814564E-4</v>
      </c>
      <c r="H80" s="11">
        <v>18.466704411456764</v>
      </c>
      <c r="I80" s="12">
        <v>-6.8001999442431293E-2</v>
      </c>
      <c r="J80" s="13">
        <f t="shared" si="5"/>
        <v>-0.48800199944243128</v>
      </c>
      <c r="K80" s="11">
        <v>-8.5769188720907437</v>
      </c>
      <c r="L80" s="36">
        <f t="shared" si="7"/>
        <v>2.1930811279092559</v>
      </c>
      <c r="M80" s="13"/>
      <c r="N80" s="8"/>
      <c r="O80" s="8"/>
    </row>
    <row r="81" spans="1:15" x14ac:dyDescent="0.2">
      <c r="A81" s="3" t="s">
        <v>2</v>
      </c>
      <c r="B81" s="5">
        <v>2.37</v>
      </c>
      <c r="C81" s="8" t="s">
        <v>57</v>
      </c>
      <c r="D81" s="2">
        <v>20125</v>
      </c>
      <c r="E81" s="9">
        <v>1.0980000000000001</v>
      </c>
      <c r="F81" s="10">
        <v>2.7673201025659138E-6</v>
      </c>
      <c r="G81" s="10">
        <v>3.6305281632340196E-5</v>
      </c>
      <c r="H81" s="11">
        <v>13.119292415314449</v>
      </c>
      <c r="I81" s="12">
        <v>-7.345663925506761E-2</v>
      </c>
      <c r="J81" s="13">
        <f t="shared" si="5"/>
        <v>-0.49345663925506761</v>
      </c>
      <c r="K81" s="11">
        <v>-8.6741691286671809</v>
      </c>
      <c r="L81" s="36">
        <f t="shared" si="7"/>
        <v>2.0958308713328186</v>
      </c>
      <c r="M81" s="13">
        <f>AVERAGE(L81:L86)</f>
        <v>2.0502616830628959</v>
      </c>
      <c r="N81" s="14">
        <f>AVERAGE(L81:L85)</f>
        <v>2.1761096389540122</v>
      </c>
      <c r="O81" s="8">
        <f>STDEV(L81:L85)</f>
        <v>0.14594833795751952</v>
      </c>
    </row>
    <row r="82" spans="1:15" x14ac:dyDescent="0.2">
      <c r="A82" s="3" t="s">
        <v>2</v>
      </c>
      <c r="B82" s="5">
        <v>2.37</v>
      </c>
      <c r="C82" s="8" t="s">
        <v>58</v>
      </c>
      <c r="D82" s="2">
        <v>20126</v>
      </c>
      <c r="E82" s="9">
        <v>1.032</v>
      </c>
      <c r="F82" s="10">
        <v>2.5378712641025476E-6</v>
      </c>
      <c r="G82" s="10">
        <v>3.4266062265231017E-5</v>
      </c>
      <c r="H82" s="11">
        <v>13.50189142763643</v>
      </c>
      <c r="I82" s="12">
        <v>-5.8706702631324562E-2</v>
      </c>
      <c r="J82" s="13">
        <f t="shared" si="5"/>
        <v>-0.47870670263132453</v>
      </c>
      <c r="K82" s="11">
        <v>-8.803801548870176</v>
      </c>
      <c r="L82" s="36">
        <f t="shared" si="7"/>
        <v>1.9661984511298236</v>
      </c>
      <c r="M82" s="13"/>
      <c r="N82" s="8"/>
      <c r="O82" s="8"/>
    </row>
    <row r="83" spans="1:15" x14ac:dyDescent="0.2">
      <c r="A83" s="3" t="s">
        <v>2</v>
      </c>
      <c r="B83" s="5">
        <v>2.37</v>
      </c>
      <c r="C83" s="8" t="s">
        <v>60</v>
      </c>
      <c r="D83" s="2">
        <v>20252</v>
      </c>
      <c r="E83" s="9">
        <v>2.2160000000000002</v>
      </c>
      <c r="F83" s="10">
        <v>5.572517192166426E-6</v>
      </c>
      <c r="G83" s="10">
        <v>7.3335478785634649E-5</v>
      </c>
      <c r="H83" s="11">
        <v>13.160206825153649</v>
      </c>
      <c r="I83" s="12">
        <v>-3.8159565313321988E-3</v>
      </c>
      <c r="J83" s="13">
        <f t="shared" si="5"/>
        <v>-0.42381595653133219</v>
      </c>
      <c r="K83" s="11">
        <v>-8.4312060428601043</v>
      </c>
      <c r="L83" s="36">
        <f t="shared" si="7"/>
        <v>2.3387939571398952</v>
      </c>
      <c r="M83" s="13">
        <f>AVERAGE(L83:L85)</f>
        <v>2.2728396241024726</v>
      </c>
      <c r="N83" s="8"/>
      <c r="O83" s="8"/>
    </row>
    <row r="84" spans="1:15" x14ac:dyDescent="0.2">
      <c r="A84" s="3" t="s">
        <v>2</v>
      </c>
      <c r="B84" s="5">
        <v>2.37</v>
      </c>
      <c r="C84" s="8" t="s">
        <v>61</v>
      </c>
      <c r="D84" s="2">
        <v>20253</v>
      </c>
      <c r="E84" s="9">
        <v>1.9430000000000001</v>
      </c>
      <c r="F84" s="10">
        <v>4.7894305112172594E-6</v>
      </c>
      <c r="G84" s="10">
        <v>6.5794166914971252E-5</v>
      </c>
      <c r="H84" s="11">
        <v>13.737367472160967</v>
      </c>
      <c r="I84" s="12">
        <v>4.6620866851241269E-2</v>
      </c>
      <c r="J84" s="13">
        <f t="shared" si="5"/>
        <v>-0.3733791331487587</v>
      </c>
      <c r="K84" s="11">
        <v>-8.5230223841035624</v>
      </c>
      <c r="L84" s="36">
        <f t="shared" si="7"/>
        <v>2.2469776158964372</v>
      </c>
      <c r="M84" s="13"/>
      <c r="N84" s="8"/>
      <c r="O84" s="8"/>
    </row>
    <row r="85" spans="1:15" ht="17" thickBot="1" x14ac:dyDescent="0.25">
      <c r="A85" s="3" t="s">
        <v>2</v>
      </c>
      <c r="B85" s="5">
        <v>2.37</v>
      </c>
      <c r="C85" s="44" t="s">
        <v>62</v>
      </c>
      <c r="D85" s="56">
        <v>20254</v>
      </c>
      <c r="E85" s="46">
        <v>3.3769999999999998</v>
      </c>
      <c r="F85" s="47">
        <v>8.2030371015174074E-6</v>
      </c>
      <c r="G85" s="47">
        <v>1.1297992983564547E-4</v>
      </c>
      <c r="H85" s="48">
        <v>13.772939027027721</v>
      </c>
      <c r="I85" s="49">
        <v>-4.1349842911030318E-2</v>
      </c>
      <c r="J85" s="50">
        <f t="shared" si="5"/>
        <v>-0.46134984291103032</v>
      </c>
      <c r="K85" s="48">
        <v>-8.5372527007289136</v>
      </c>
      <c r="L85" s="51">
        <f t="shared" si="7"/>
        <v>2.232747299271086</v>
      </c>
      <c r="M85" s="13"/>
      <c r="N85" s="8"/>
      <c r="O85" s="8"/>
    </row>
    <row r="86" spans="1:15" x14ac:dyDescent="0.2">
      <c r="A86" s="3" t="s">
        <v>2</v>
      </c>
      <c r="B86" s="53"/>
      <c r="C86" s="15" t="s">
        <v>59</v>
      </c>
      <c r="D86" s="55">
        <v>20127</v>
      </c>
      <c r="E86" s="41">
        <v>1.0309999999999999</v>
      </c>
      <c r="F86" s="42">
        <v>2.0804539022626752E-6</v>
      </c>
      <c r="G86" s="42">
        <v>4.2078425654255508E-5</v>
      </c>
      <c r="H86" s="43">
        <v>20.225598658298338</v>
      </c>
      <c r="I86" s="12">
        <v>-0.44297803307018252</v>
      </c>
      <c r="J86" s="13">
        <f>I86-(0.42)</f>
        <v>-0.8629780330701825</v>
      </c>
      <c r="K86" s="11">
        <v>-9.3489780963926847</v>
      </c>
      <c r="L86" s="36">
        <f>K86--10.77</f>
        <v>1.4210219036073148</v>
      </c>
      <c r="M86" s="13"/>
      <c r="N86" s="15"/>
      <c r="O86" s="15"/>
    </row>
    <row r="87" spans="1:15" x14ac:dyDescent="0.2">
      <c r="A87" s="3" t="s">
        <v>2</v>
      </c>
      <c r="B87" s="2">
        <v>-1</v>
      </c>
      <c r="C87" s="5" t="s">
        <v>63</v>
      </c>
      <c r="D87">
        <v>20277</v>
      </c>
      <c r="E87" s="9">
        <v>2.6549999999999998</v>
      </c>
      <c r="F87" s="10">
        <v>7.0631944846348778E-6</v>
      </c>
      <c r="G87" s="10">
        <v>8.2057258016637031E-5</v>
      </c>
      <c r="H87" s="11">
        <v>11.617584394022087</v>
      </c>
      <c r="I87" s="12">
        <v>0.1029216293244669</v>
      </c>
      <c r="J87" s="13">
        <f t="shared" si="5"/>
        <v>-0.31707837067553307</v>
      </c>
      <c r="K87" s="11">
        <v>-8.8821434705742135</v>
      </c>
      <c r="L87" s="13">
        <f t="shared" si="7"/>
        <v>1.8878565294257861</v>
      </c>
      <c r="M87" s="13"/>
      <c r="N87" s="5"/>
      <c r="O87" s="5"/>
    </row>
    <row r="88" spans="1:15" x14ac:dyDescent="0.2">
      <c r="A88" s="3" t="s">
        <v>2</v>
      </c>
      <c r="B88" s="2">
        <v>-1</v>
      </c>
      <c r="C88" s="5" t="s">
        <v>64</v>
      </c>
      <c r="D88">
        <v>20278</v>
      </c>
      <c r="E88" s="9">
        <v>1.8109999999999999</v>
      </c>
      <c r="F88" s="10">
        <v>7.2393519799712682E-6</v>
      </c>
      <c r="G88" s="10">
        <v>5.9625844978436016E-5</v>
      </c>
      <c r="H88" s="11">
        <v>8.2363511462627716</v>
      </c>
      <c r="I88" s="12">
        <v>-0.4254944160572306</v>
      </c>
      <c r="J88" s="13">
        <f t="shared" si="5"/>
        <v>-0.84549441605723064</v>
      </c>
      <c r="K88" s="11">
        <v>-8.2681236944732177</v>
      </c>
      <c r="L88" s="13">
        <f t="shared" si="7"/>
        <v>2.5018763055267819</v>
      </c>
      <c r="M88" s="13"/>
      <c r="N88" s="5"/>
      <c r="O88" s="5"/>
    </row>
    <row r="89" spans="1:15" x14ac:dyDescent="0.2">
      <c r="A89" s="3" t="s">
        <v>2</v>
      </c>
      <c r="B89" s="2">
        <v>-1</v>
      </c>
      <c r="C89" s="5" t="s">
        <v>65</v>
      </c>
      <c r="D89">
        <v>20279</v>
      </c>
      <c r="E89" s="9">
        <v>1.988</v>
      </c>
      <c r="F89" s="10">
        <v>1.0407226265852585E-5</v>
      </c>
      <c r="G89" s="10">
        <v>6.7825786706799283E-5</v>
      </c>
      <c r="H89" s="11">
        <v>6.5171819055519329</v>
      </c>
      <c r="I89" s="12">
        <v>-2.1772016187289083</v>
      </c>
      <c r="J89" s="13">
        <f t="shared" si="5"/>
        <v>-2.5972016187289082</v>
      </c>
      <c r="K89" s="11">
        <v>-7.6686212106552318</v>
      </c>
      <c r="L89" s="13">
        <f t="shared" si="7"/>
        <v>3.1013787893447677</v>
      </c>
      <c r="M89" s="13"/>
      <c r="N89" s="5"/>
      <c r="O89" s="5"/>
    </row>
    <row r="90" spans="1:15" x14ac:dyDescent="0.2">
      <c r="A90" s="3" t="s">
        <v>2</v>
      </c>
      <c r="B90" s="2">
        <v>-1</v>
      </c>
      <c r="C90" s="5" t="s">
        <v>66</v>
      </c>
      <c r="D90">
        <v>20280</v>
      </c>
      <c r="E90" s="9">
        <v>1.847</v>
      </c>
      <c r="F90" s="10">
        <v>7.9410213311431124E-6</v>
      </c>
      <c r="G90" s="10">
        <v>6.2574480187523087E-5</v>
      </c>
      <c r="H90" s="11">
        <v>7.8799032993550053</v>
      </c>
      <c r="I90" s="12">
        <v>-0.35266672032655766</v>
      </c>
      <c r="J90" s="13">
        <f t="shared" si="5"/>
        <v>-0.77266672032655759</v>
      </c>
      <c r="K90" s="11">
        <v>-8.2109012075575194</v>
      </c>
      <c r="L90" s="13">
        <f t="shared" si="7"/>
        <v>2.5590987924424802</v>
      </c>
      <c r="M90" s="13"/>
      <c r="N90" s="5"/>
      <c r="O90" s="5"/>
    </row>
    <row r="91" spans="1:15" x14ac:dyDescent="0.2">
      <c r="A91" s="3" t="s">
        <v>2</v>
      </c>
      <c r="B91" s="2">
        <v>-1</v>
      </c>
      <c r="C91" s="5" t="s">
        <v>67</v>
      </c>
      <c r="D91">
        <v>20281</v>
      </c>
      <c r="E91" s="9">
        <v>2.6970000000000001</v>
      </c>
      <c r="F91" s="10">
        <v>3.7902178275864696E-6</v>
      </c>
      <c r="G91" s="10">
        <v>8.5892510341858519E-5</v>
      </c>
      <c r="H91" s="11">
        <v>22.661629027414776</v>
      </c>
      <c r="I91" s="12">
        <v>0.17708435936955824</v>
      </c>
      <c r="J91" s="13">
        <f t="shared" si="5"/>
        <v>-0.24291564063044174</v>
      </c>
      <c r="K91" s="11">
        <v>-9.3118532079742025</v>
      </c>
      <c r="L91" s="13">
        <f t="shared" si="7"/>
        <v>1.4581467920257971</v>
      </c>
      <c r="M91" s="13"/>
      <c r="N91" s="5"/>
      <c r="O91" s="5"/>
    </row>
    <row r="92" spans="1:15" x14ac:dyDescent="0.2">
      <c r="A92" s="3" t="s">
        <v>92</v>
      </c>
      <c r="B92" s="2">
        <v>-1</v>
      </c>
      <c r="C92" s="5" t="s">
        <v>68</v>
      </c>
      <c r="D92">
        <v>20286</v>
      </c>
      <c r="E92" s="9">
        <v>1.897</v>
      </c>
      <c r="F92" s="10">
        <v>2.6178082787930108E-6</v>
      </c>
      <c r="G92" s="10">
        <v>6.7463540285064356E-5</v>
      </c>
      <c r="H92" s="11">
        <v>25.771001196531351</v>
      </c>
      <c r="I92" s="12">
        <v>0.44368404489346591</v>
      </c>
      <c r="J92" s="13">
        <f t="shared" si="5"/>
        <v>2.3684044893465928E-2</v>
      </c>
      <c r="K92" s="11">
        <v>-8.8837509268340966</v>
      </c>
      <c r="L92" s="13">
        <f t="shared" si="7"/>
        <v>1.886249073165903</v>
      </c>
      <c r="M92" s="13"/>
      <c r="N92" s="5"/>
      <c r="O92" s="5"/>
    </row>
    <row r="93" spans="1:15" x14ac:dyDescent="0.2">
      <c r="A93" s="3" t="s">
        <v>2</v>
      </c>
      <c r="B93" s="2">
        <v>-1</v>
      </c>
      <c r="C93" s="8" t="s">
        <v>69</v>
      </c>
      <c r="D93">
        <v>20287</v>
      </c>
      <c r="E93" s="9">
        <v>1.4039999999999999</v>
      </c>
      <c r="F93" s="10">
        <v>1.852485378886169E-6</v>
      </c>
      <c r="G93" s="10">
        <v>4.9971851179612294E-5</v>
      </c>
      <c r="H93" s="11">
        <v>26.97557117004536</v>
      </c>
      <c r="I93" s="12">
        <v>0.4265106541079981</v>
      </c>
      <c r="J93" s="13">
        <f t="shared" ref="J93:J125" si="8">I93-(0.42)</f>
        <v>6.5106541079981151E-3</v>
      </c>
      <c r="K93" s="11">
        <v>-8.8114972428300149</v>
      </c>
      <c r="L93" s="13">
        <f t="shared" si="7"/>
        <v>1.9585027571699847</v>
      </c>
      <c r="M93" s="13"/>
      <c r="N93" s="5"/>
      <c r="O93" s="5"/>
    </row>
    <row r="94" spans="1:15" x14ac:dyDescent="0.2">
      <c r="J94" s="13"/>
      <c r="L94" s="13"/>
    </row>
    <row r="95" spans="1:15" ht="17" thickBot="1" x14ac:dyDescent="0.25">
      <c r="A95" s="3" t="s">
        <v>2</v>
      </c>
      <c r="B95" s="3">
        <v>-1</v>
      </c>
      <c r="C95" s="3" t="s">
        <v>82</v>
      </c>
      <c r="D95" s="3">
        <v>15704</v>
      </c>
      <c r="E95" t="s">
        <v>114</v>
      </c>
      <c r="H95" s="18">
        <v>11.518701127790784</v>
      </c>
      <c r="I95" s="22">
        <v>11.094350155133398</v>
      </c>
      <c r="J95" s="13">
        <f t="shared" si="8"/>
        <v>10.674350155133398</v>
      </c>
      <c r="K95" s="22">
        <v>-10.085324379999999</v>
      </c>
      <c r="L95" s="13">
        <f>K95--10.77</f>
        <v>0.68467562000000015</v>
      </c>
    </row>
    <row r="96" spans="1:15" x14ac:dyDescent="0.2">
      <c r="A96" s="68" t="s">
        <v>2</v>
      </c>
      <c r="B96" s="76">
        <v>1.18</v>
      </c>
      <c r="C96" s="69" t="s">
        <v>83</v>
      </c>
      <c r="D96" s="69">
        <v>15616</v>
      </c>
      <c r="E96" s="59" t="s">
        <v>114</v>
      </c>
      <c r="F96" s="59"/>
      <c r="G96" s="59"/>
      <c r="H96" s="70">
        <v>14.670907314523625</v>
      </c>
      <c r="I96" s="71">
        <v>0.92992231599054431</v>
      </c>
      <c r="J96" s="34">
        <f t="shared" si="8"/>
        <v>0.50992231599054438</v>
      </c>
      <c r="K96" s="71">
        <v>-9.0647378379999992</v>
      </c>
      <c r="L96" s="35">
        <f t="shared" ref="L96:L106" si="9">K96--10.77</f>
        <v>1.7052621620000004</v>
      </c>
    </row>
    <row r="97" spans="1:18" x14ac:dyDescent="0.2">
      <c r="A97" s="54" t="s">
        <v>2</v>
      </c>
      <c r="B97" s="76">
        <v>1.18</v>
      </c>
      <c r="C97" s="3" t="s">
        <v>84</v>
      </c>
      <c r="D97" s="3">
        <v>15676</v>
      </c>
      <c r="E97" t="s">
        <v>114</v>
      </c>
      <c r="H97" s="18">
        <v>13.359105448062504</v>
      </c>
      <c r="I97" s="22">
        <v>0.66430789165549342</v>
      </c>
      <c r="J97" s="13">
        <f t="shared" si="8"/>
        <v>0.24430789165549344</v>
      </c>
      <c r="K97" s="22">
        <v>-8.6098225070000005</v>
      </c>
      <c r="L97" s="36">
        <f t="shared" si="9"/>
        <v>2.1601774929999991</v>
      </c>
    </row>
    <row r="98" spans="1:18" x14ac:dyDescent="0.2">
      <c r="A98" s="54" t="s">
        <v>2</v>
      </c>
      <c r="B98" s="76">
        <v>1.18</v>
      </c>
      <c r="C98" s="3" t="s">
        <v>85</v>
      </c>
      <c r="D98" s="3">
        <v>15677</v>
      </c>
      <c r="E98" t="s">
        <v>114</v>
      </c>
      <c r="H98" s="18">
        <v>13.547676040467534</v>
      </c>
      <c r="I98" s="22">
        <v>0.80181793042431426</v>
      </c>
      <c r="J98" s="13">
        <f t="shared" si="8"/>
        <v>0.38181793042431428</v>
      </c>
      <c r="K98" s="22">
        <v>-8.4229922819999992</v>
      </c>
      <c r="L98" s="36">
        <f t="shared" si="9"/>
        <v>2.3470077180000004</v>
      </c>
    </row>
    <row r="99" spans="1:18" x14ac:dyDescent="0.2">
      <c r="A99" s="54" t="s">
        <v>2</v>
      </c>
      <c r="B99" s="77">
        <v>3.36</v>
      </c>
      <c r="C99" s="3" t="s">
        <v>86</v>
      </c>
      <c r="D99" s="3">
        <v>15680</v>
      </c>
      <c r="E99" t="s">
        <v>114</v>
      </c>
      <c r="H99" s="18">
        <v>10.98551568418892</v>
      </c>
      <c r="I99" s="22">
        <v>0.64509509550307431</v>
      </c>
      <c r="J99" s="13">
        <f t="shared" si="8"/>
        <v>0.22509509550307433</v>
      </c>
      <c r="K99" s="22">
        <v>-9.2452135220000002</v>
      </c>
      <c r="L99" s="36">
        <f t="shared" si="9"/>
        <v>1.5247864779999993</v>
      </c>
    </row>
    <row r="100" spans="1:18" x14ac:dyDescent="0.2">
      <c r="A100" s="54" t="s">
        <v>2</v>
      </c>
      <c r="B100" s="77">
        <v>3.36</v>
      </c>
      <c r="C100" s="3" t="s">
        <v>87</v>
      </c>
      <c r="D100" s="3">
        <v>15681</v>
      </c>
      <c r="E100" t="s">
        <v>114</v>
      </c>
      <c r="H100" s="18">
        <v>10.120999803712168</v>
      </c>
      <c r="I100" s="22">
        <v>0.60877197596499499</v>
      </c>
      <c r="J100" s="13">
        <f t="shared" si="8"/>
        <v>0.18877197596499501</v>
      </c>
      <c r="K100" s="22">
        <v>-9.2098621539999996</v>
      </c>
      <c r="L100" s="36">
        <f t="shared" si="9"/>
        <v>1.5601378459999999</v>
      </c>
    </row>
    <row r="101" spans="1:18" x14ac:dyDescent="0.2">
      <c r="A101" s="54" t="s">
        <v>2</v>
      </c>
      <c r="B101" s="77">
        <v>3.36</v>
      </c>
      <c r="C101" s="3" t="s">
        <v>88</v>
      </c>
      <c r="D101" s="3">
        <v>15684</v>
      </c>
      <c r="E101" t="s">
        <v>114</v>
      </c>
      <c r="H101" s="18">
        <v>11.279973832063419</v>
      </c>
      <c r="I101" s="22">
        <v>0.81665997017951408</v>
      </c>
      <c r="J101" s="13">
        <f t="shared" si="8"/>
        <v>0.3966599701795141</v>
      </c>
      <c r="K101" s="22">
        <v>-9.5001268999999997</v>
      </c>
      <c r="L101" s="36">
        <f t="shared" si="9"/>
        <v>1.2698730999999999</v>
      </c>
    </row>
    <row r="102" spans="1:18" x14ac:dyDescent="0.2">
      <c r="A102" s="54" t="s">
        <v>2</v>
      </c>
      <c r="B102" s="76">
        <v>5.73</v>
      </c>
      <c r="C102" s="3" t="s">
        <v>89</v>
      </c>
      <c r="D102" s="3">
        <v>15685</v>
      </c>
      <c r="E102" t="s">
        <v>114</v>
      </c>
      <c r="H102" s="18">
        <v>8.4767761071903447</v>
      </c>
      <c r="I102" s="22">
        <v>0.46626264478187718</v>
      </c>
      <c r="J102" s="13">
        <f t="shared" si="8"/>
        <v>4.6262644781877194E-2</v>
      </c>
      <c r="K102" s="22">
        <v>-9.643359877</v>
      </c>
      <c r="L102" s="36">
        <f t="shared" si="9"/>
        <v>1.1266401229999996</v>
      </c>
      <c r="Q102">
        <v>-100</v>
      </c>
      <c r="R102">
        <v>0</v>
      </c>
    </row>
    <row r="103" spans="1:18" x14ac:dyDescent="0.2">
      <c r="A103" s="54" t="s">
        <v>2</v>
      </c>
      <c r="B103" s="76">
        <v>5.67</v>
      </c>
      <c r="C103" s="3" t="s">
        <v>90</v>
      </c>
      <c r="D103" s="3">
        <v>15686</v>
      </c>
      <c r="E103" t="s">
        <v>114</v>
      </c>
      <c r="H103" s="18">
        <v>7.8693020644192142</v>
      </c>
      <c r="I103" s="22">
        <v>0.49328637715489432</v>
      </c>
      <c r="J103" s="13">
        <f t="shared" si="8"/>
        <v>7.3286377154894333E-2</v>
      </c>
      <c r="K103" s="22">
        <v>-10.071301719999999</v>
      </c>
      <c r="L103" s="36">
        <f t="shared" si="9"/>
        <v>0.69869828000000034</v>
      </c>
      <c r="Q103">
        <v>100</v>
      </c>
      <c r="R103">
        <v>0</v>
      </c>
    </row>
    <row r="104" spans="1:18" ht="17" thickBot="1" x14ac:dyDescent="0.25">
      <c r="A104" s="72" t="s">
        <v>2</v>
      </c>
      <c r="B104" s="76">
        <v>5.65</v>
      </c>
      <c r="C104" s="73" t="s">
        <v>91</v>
      </c>
      <c r="D104" s="73">
        <v>15687</v>
      </c>
      <c r="E104" s="65" t="s">
        <v>114</v>
      </c>
      <c r="F104" s="65"/>
      <c r="G104" s="65"/>
      <c r="H104" s="74">
        <v>9.5543514928820166</v>
      </c>
      <c r="I104" s="75">
        <v>0.67968003975128433</v>
      </c>
      <c r="J104" s="50">
        <f t="shared" si="8"/>
        <v>0.25968003975128434</v>
      </c>
      <c r="K104" s="75">
        <v>-9.6468191539999992</v>
      </c>
      <c r="L104" s="51">
        <f t="shared" si="9"/>
        <v>1.1231808460000003</v>
      </c>
    </row>
    <row r="105" spans="1:18" x14ac:dyDescent="0.2">
      <c r="A105" s="3" t="s">
        <v>92</v>
      </c>
      <c r="B105" s="3"/>
      <c r="C105" s="3" t="s">
        <v>93</v>
      </c>
      <c r="D105" s="3">
        <v>15705</v>
      </c>
      <c r="E105" t="s">
        <v>114</v>
      </c>
      <c r="H105" s="18">
        <v>7.6855622908379111</v>
      </c>
      <c r="I105" s="22">
        <v>-3.9079805602632955</v>
      </c>
      <c r="J105" s="13">
        <f t="shared" si="8"/>
        <v>-4.3279805602632955</v>
      </c>
      <c r="K105" s="22">
        <v>-9.4997212070000003</v>
      </c>
      <c r="L105" s="13">
        <f t="shared" si="9"/>
        <v>1.2702787929999992</v>
      </c>
    </row>
    <row r="106" spans="1:18" x14ac:dyDescent="0.2">
      <c r="A106" s="3" t="s">
        <v>2</v>
      </c>
      <c r="B106" s="3"/>
      <c r="C106" s="3" t="s">
        <v>94</v>
      </c>
      <c r="D106" s="3">
        <v>15706</v>
      </c>
      <c r="E106" t="s">
        <v>114</v>
      </c>
      <c r="H106" s="18">
        <v>7.5149982122750005</v>
      </c>
      <c r="I106" s="22">
        <v>-4.708850402709869</v>
      </c>
      <c r="J106" s="13">
        <f t="shared" si="8"/>
        <v>-5.1288504027098689</v>
      </c>
      <c r="K106" s="22">
        <v>-9.9266286869999991</v>
      </c>
      <c r="L106" s="13">
        <f t="shared" si="9"/>
        <v>0.84337131300000046</v>
      </c>
    </row>
    <row r="107" spans="1:18" x14ac:dyDescent="0.2">
      <c r="A107" s="4"/>
      <c r="B107" s="4"/>
      <c r="C107" s="4"/>
      <c r="D107" s="4"/>
      <c r="H107" s="19"/>
      <c r="I107" s="23"/>
      <c r="J107" s="13"/>
      <c r="K107" s="23"/>
    </row>
    <row r="108" spans="1:18" ht="17" thickBot="1" x14ac:dyDescent="0.25">
      <c r="A108" s="16" t="s">
        <v>95</v>
      </c>
      <c r="B108" s="16">
        <v>-1</v>
      </c>
      <c r="C108" s="16" t="s">
        <v>96</v>
      </c>
      <c r="D108" s="16">
        <v>15711</v>
      </c>
      <c r="E108" t="s">
        <v>114</v>
      </c>
      <c r="H108" s="20">
        <v>10.276141617581862</v>
      </c>
      <c r="I108" s="24">
        <v>9.0385197577921801</v>
      </c>
      <c r="J108" s="13">
        <f t="shared" si="8"/>
        <v>8.6185197577921802</v>
      </c>
      <c r="K108" s="24">
        <v>-21.900017609999999</v>
      </c>
      <c r="L108" s="13">
        <f>K108--22.85</f>
        <v>0.9499823900000024</v>
      </c>
    </row>
    <row r="109" spans="1:18" x14ac:dyDescent="0.2">
      <c r="A109" s="57" t="s">
        <v>95</v>
      </c>
      <c r="B109" s="76">
        <v>1.34</v>
      </c>
      <c r="C109" s="58" t="s">
        <v>97</v>
      </c>
      <c r="D109" s="58">
        <v>15690</v>
      </c>
      <c r="E109" s="59" t="s">
        <v>114</v>
      </c>
      <c r="F109" s="59"/>
      <c r="G109" s="59"/>
      <c r="H109" s="60">
        <v>12.119384020227432</v>
      </c>
      <c r="I109" s="61">
        <v>0.91948490973270403</v>
      </c>
      <c r="J109" s="34">
        <f t="shared" si="8"/>
        <v>0.49948490973270404</v>
      </c>
      <c r="K109" s="61">
        <v>-20.61588416</v>
      </c>
      <c r="L109" s="35">
        <f t="shared" ref="L109:L125" si="10">K109--22.85</f>
        <v>2.2341158400000012</v>
      </c>
    </row>
    <row r="110" spans="1:18" x14ac:dyDescent="0.2">
      <c r="A110" s="62" t="s">
        <v>95</v>
      </c>
      <c r="B110" s="76">
        <v>1.34</v>
      </c>
      <c r="C110" s="16" t="s">
        <v>98</v>
      </c>
      <c r="D110" s="16">
        <v>15691</v>
      </c>
      <c r="E110" t="s">
        <v>114</v>
      </c>
      <c r="H110" s="20">
        <v>12.074232168931543</v>
      </c>
      <c r="I110" s="24">
        <v>0.84606241868180732</v>
      </c>
      <c r="J110" s="13">
        <f t="shared" si="8"/>
        <v>0.42606241868180733</v>
      </c>
      <c r="K110" s="24">
        <v>-20.564482399999999</v>
      </c>
      <c r="L110" s="36">
        <f t="shared" si="10"/>
        <v>2.2855176000000021</v>
      </c>
    </row>
    <row r="111" spans="1:18" x14ac:dyDescent="0.2">
      <c r="A111" s="62" t="s">
        <v>95</v>
      </c>
      <c r="B111" s="76">
        <v>1.34</v>
      </c>
      <c r="C111" s="16" t="s">
        <v>99</v>
      </c>
      <c r="D111" s="16">
        <v>15692</v>
      </c>
      <c r="E111" t="s">
        <v>114</v>
      </c>
      <c r="H111" s="20">
        <v>12.347158005410883</v>
      </c>
      <c r="I111" s="24">
        <v>0.72405574029506514</v>
      </c>
      <c r="J111" s="13">
        <f t="shared" si="8"/>
        <v>0.30405574029506516</v>
      </c>
      <c r="K111" s="24">
        <v>-20.648627860000001</v>
      </c>
      <c r="L111" s="36">
        <f t="shared" si="10"/>
        <v>2.2013721400000001</v>
      </c>
    </row>
    <row r="112" spans="1:18" x14ac:dyDescent="0.2">
      <c r="A112" s="62" t="s">
        <v>95</v>
      </c>
      <c r="B112" s="76">
        <v>3.59</v>
      </c>
      <c r="C112" s="16" t="s">
        <v>100</v>
      </c>
      <c r="D112" s="16">
        <v>15693</v>
      </c>
      <c r="E112" t="s">
        <v>114</v>
      </c>
      <c r="H112" s="20">
        <v>10.986797446676007</v>
      </c>
      <c r="I112" s="24">
        <v>0.65748905058500284</v>
      </c>
      <c r="J112" s="13">
        <f t="shared" si="8"/>
        <v>0.23748905058500286</v>
      </c>
      <c r="K112" s="24">
        <v>-21.131575439999999</v>
      </c>
      <c r="L112" s="36">
        <f t="shared" si="10"/>
        <v>1.7184245600000025</v>
      </c>
    </row>
    <row r="113" spans="1:12" x14ac:dyDescent="0.2">
      <c r="A113" s="62" t="s">
        <v>95</v>
      </c>
      <c r="B113" s="76">
        <v>3.59</v>
      </c>
      <c r="C113" s="16" t="s">
        <v>101</v>
      </c>
      <c r="D113" s="16">
        <v>15699</v>
      </c>
      <c r="E113" t="s">
        <v>114</v>
      </c>
      <c r="H113" s="20">
        <v>9.3609207422208112</v>
      </c>
      <c r="I113" s="24">
        <v>0.49524116475189484</v>
      </c>
      <c r="J113" s="13">
        <f t="shared" si="8"/>
        <v>7.5241164751894851E-2</v>
      </c>
      <c r="K113" s="24">
        <v>-21.02831523</v>
      </c>
      <c r="L113" s="36">
        <f t="shared" si="10"/>
        <v>1.821684770000001</v>
      </c>
    </row>
    <row r="114" spans="1:12" x14ac:dyDescent="0.2">
      <c r="A114" s="62" t="s">
        <v>95</v>
      </c>
      <c r="B114" s="76">
        <v>3.59</v>
      </c>
      <c r="C114" s="16" t="s">
        <v>102</v>
      </c>
      <c r="D114" s="16">
        <v>15700</v>
      </c>
      <c r="E114" t="s">
        <v>114</v>
      </c>
      <c r="H114" s="20">
        <v>10.805719375359043</v>
      </c>
      <c r="I114" s="24">
        <v>0.7549823691231774</v>
      </c>
      <c r="J114" s="13">
        <f t="shared" si="8"/>
        <v>0.33498236912317741</v>
      </c>
      <c r="K114" s="24">
        <v>-21.185222889999999</v>
      </c>
      <c r="L114" s="36">
        <f t="shared" si="10"/>
        <v>1.6647771100000028</v>
      </c>
    </row>
    <row r="115" spans="1:12" x14ac:dyDescent="0.2">
      <c r="A115" s="62" t="s">
        <v>95</v>
      </c>
      <c r="B115" s="5">
        <v>6.51</v>
      </c>
      <c r="C115" s="16" t="s">
        <v>103</v>
      </c>
      <c r="D115" s="16">
        <v>15701</v>
      </c>
      <c r="E115" t="s">
        <v>114</v>
      </c>
      <c r="H115" s="20">
        <v>7.4335971180030915</v>
      </c>
      <c r="I115" s="24">
        <v>6.6963238583264584E-2</v>
      </c>
      <c r="J115" s="13">
        <f t="shared" si="8"/>
        <v>-0.3530367614167354</v>
      </c>
      <c r="K115" s="24">
        <v>-21.605104910000001</v>
      </c>
      <c r="L115" s="36">
        <f t="shared" si="10"/>
        <v>1.24489509</v>
      </c>
    </row>
    <row r="116" spans="1:12" x14ac:dyDescent="0.2">
      <c r="A116" s="62" t="s">
        <v>95</v>
      </c>
      <c r="B116" s="5">
        <v>6.51</v>
      </c>
      <c r="C116" s="16" t="s">
        <v>104</v>
      </c>
      <c r="D116" s="16">
        <v>15702</v>
      </c>
      <c r="E116" t="s">
        <v>114</v>
      </c>
      <c r="H116" s="20">
        <v>7.1391030890919209</v>
      </c>
      <c r="I116" s="24">
        <v>8.5058705307176297E-2</v>
      </c>
      <c r="J116" s="13">
        <f t="shared" si="8"/>
        <v>-0.33494129469282369</v>
      </c>
      <c r="K116" s="24">
        <v>-21.57484131</v>
      </c>
      <c r="L116" s="36">
        <f t="shared" si="10"/>
        <v>1.2751586900000014</v>
      </c>
    </row>
    <row r="117" spans="1:12" ht="17" thickBot="1" x14ac:dyDescent="0.25">
      <c r="A117" s="63" t="s">
        <v>95</v>
      </c>
      <c r="B117" s="5">
        <v>6.51</v>
      </c>
      <c r="C117" s="64" t="s">
        <v>105</v>
      </c>
      <c r="D117" s="64">
        <v>15703</v>
      </c>
      <c r="E117" s="65" t="s">
        <v>114</v>
      </c>
      <c r="F117" s="65"/>
      <c r="G117" s="65"/>
      <c r="H117" s="66">
        <v>7.616334222897307</v>
      </c>
      <c r="I117" s="67">
        <v>-0.22329886586978809</v>
      </c>
      <c r="J117" s="50">
        <f t="shared" si="8"/>
        <v>-0.64329886586978802</v>
      </c>
      <c r="K117" s="67">
        <v>-21.531861169999999</v>
      </c>
      <c r="L117" s="51">
        <f t="shared" si="10"/>
        <v>1.3181388300000023</v>
      </c>
    </row>
    <row r="118" spans="1:12" x14ac:dyDescent="0.2">
      <c r="A118" s="17" t="s">
        <v>95</v>
      </c>
      <c r="B118" s="17">
        <v>-1</v>
      </c>
      <c r="C118" s="17" t="s">
        <v>106</v>
      </c>
      <c r="D118" s="17">
        <v>15664</v>
      </c>
      <c r="E118" t="s">
        <v>114</v>
      </c>
      <c r="H118" s="21">
        <v>9.5066631504922654</v>
      </c>
      <c r="I118" s="25">
        <v>0.62571431002599098</v>
      </c>
      <c r="J118" s="13">
        <f t="shared" si="8"/>
        <v>0.205714310025991</v>
      </c>
      <c r="K118" s="25">
        <v>-21.531082560000002</v>
      </c>
      <c r="L118" s="13">
        <f t="shared" si="10"/>
        <v>1.3189174399999999</v>
      </c>
    </row>
    <row r="119" spans="1:12" x14ac:dyDescent="0.2">
      <c r="A119" s="17" t="s">
        <v>95</v>
      </c>
      <c r="B119" s="17">
        <v>-1</v>
      </c>
      <c r="C119" s="17" t="s">
        <v>107</v>
      </c>
      <c r="D119" s="17">
        <v>15665</v>
      </c>
      <c r="E119" t="s">
        <v>114</v>
      </c>
      <c r="H119" s="21">
        <v>9.4235068621426272</v>
      </c>
      <c r="I119" s="25">
        <v>0.55488930025441352</v>
      </c>
      <c r="J119" s="13">
        <f t="shared" si="8"/>
        <v>0.13488930025441354</v>
      </c>
      <c r="K119" s="25">
        <v>-21.427974020000001</v>
      </c>
      <c r="L119" s="13">
        <f t="shared" si="10"/>
        <v>1.4220259800000008</v>
      </c>
    </row>
    <row r="120" spans="1:12" x14ac:dyDescent="0.2">
      <c r="A120" s="17" t="s">
        <v>95</v>
      </c>
      <c r="B120" s="17">
        <v>-1</v>
      </c>
      <c r="C120" s="17" t="s">
        <v>108</v>
      </c>
      <c r="D120" s="17">
        <v>15666</v>
      </c>
      <c r="E120" t="s">
        <v>114</v>
      </c>
      <c r="H120" s="21">
        <v>8.848339699037842</v>
      </c>
      <c r="I120" s="25">
        <v>0.67455194207621272</v>
      </c>
      <c r="J120" s="13">
        <f t="shared" si="8"/>
        <v>0.25455194207621273</v>
      </c>
      <c r="K120" s="25">
        <v>-21.409216390000001</v>
      </c>
      <c r="L120" s="13">
        <f t="shared" si="10"/>
        <v>1.4407836100000004</v>
      </c>
    </row>
    <row r="121" spans="1:12" x14ac:dyDescent="0.2">
      <c r="A121" s="17" t="s">
        <v>95</v>
      </c>
      <c r="B121" s="17">
        <v>-1</v>
      </c>
      <c r="C121" s="17" t="s">
        <v>109</v>
      </c>
      <c r="D121" s="17">
        <v>15667</v>
      </c>
      <c r="E121" t="s">
        <v>114</v>
      </c>
      <c r="H121" s="21">
        <v>9.0027582509748996</v>
      </c>
      <c r="I121" s="25"/>
      <c r="J121" s="13"/>
      <c r="K121" s="25">
        <v>-21.379241329999999</v>
      </c>
      <c r="L121" s="13">
        <f t="shared" si="10"/>
        <v>1.4707586700000022</v>
      </c>
    </row>
    <row r="122" spans="1:12" x14ac:dyDescent="0.2">
      <c r="A122" s="17" t="s">
        <v>95</v>
      </c>
      <c r="B122" s="17">
        <v>-1</v>
      </c>
      <c r="C122" s="17" t="s">
        <v>110</v>
      </c>
      <c r="D122" s="17">
        <v>15668</v>
      </c>
      <c r="E122" t="s">
        <v>114</v>
      </c>
      <c r="H122" s="21">
        <v>16.677086725279498</v>
      </c>
      <c r="I122" s="25">
        <v>1.0672989474002064</v>
      </c>
      <c r="J122" s="13">
        <f t="shared" si="8"/>
        <v>0.64729894740020644</v>
      </c>
      <c r="K122" s="25">
        <v>-21.29957065</v>
      </c>
      <c r="L122" s="13">
        <f t="shared" si="10"/>
        <v>1.5504293500000017</v>
      </c>
    </row>
    <row r="123" spans="1:12" x14ac:dyDescent="0.2">
      <c r="A123" s="17" t="s">
        <v>95</v>
      </c>
      <c r="B123" s="17">
        <v>-1</v>
      </c>
      <c r="C123" s="17" t="s">
        <v>111</v>
      </c>
      <c r="D123" s="17">
        <v>15673</v>
      </c>
      <c r="E123" t="s">
        <v>114</v>
      </c>
      <c r="H123" s="21">
        <v>15.103502601986071</v>
      </c>
      <c r="I123" s="25">
        <v>0.91264244378570236</v>
      </c>
      <c r="J123" s="13">
        <f t="shared" si="8"/>
        <v>0.49264244378570238</v>
      </c>
      <c r="K123" s="25">
        <v>-21.30628484</v>
      </c>
      <c r="L123" s="13">
        <f t="shared" si="10"/>
        <v>1.5437151600000014</v>
      </c>
    </row>
    <row r="124" spans="1:12" x14ac:dyDescent="0.2">
      <c r="A124" s="17" t="s">
        <v>95</v>
      </c>
      <c r="B124" s="17">
        <v>-1</v>
      </c>
      <c r="C124" s="17" t="s">
        <v>112</v>
      </c>
      <c r="D124" s="17">
        <v>15674</v>
      </c>
      <c r="E124" t="s">
        <v>114</v>
      </c>
      <c r="H124" s="21">
        <v>12.443618202678744</v>
      </c>
      <c r="I124" s="25">
        <v>0.81898138274937082</v>
      </c>
      <c r="J124" s="13">
        <f t="shared" si="8"/>
        <v>0.39898138274937084</v>
      </c>
      <c r="K124" s="25">
        <v>-21.216151020000002</v>
      </c>
      <c r="L124" s="13">
        <f t="shared" si="10"/>
        <v>1.6338489799999998</v>
      </c>
    </row>
    <row r="125" spans="1:12" x14ac:dyDescent="0.2">
      <c r="A125" s="17" t="s">
        <v>95</v>
      </c>
      <c r="B125" s="17">
        <v>-1</v>
      </c>
      <c r="C125" s="17" t="s">
        <v>113</v>
      </c>
      <c r="D125" s="17">
        <v>15675</v>
      </c>
      <c r="E125" t="s">
        <v>114</v>
      </c>
      <c r="H125" s="21">
        <v>13.364322757242478</v>
      </c>
      <c r="I125" s="25">
        <v>0.85714949167196952</v>
      </c>
      <c r="J125" s="13">
        <f t="shared" si="8"/>
        <v>0.43714949167196954</v>
      </c>
      <c r="K125" s="25">
        <v>-21.18974399</v>
      </c>
      <c r="L125" s="13">
        <f t="shared" si="10"/>
        <v>1.6602560100000012</v>
      </c>
    </row>
  </sheetData>
  <conditionalFormatting sqref="H95:H125">
    <cfRule type="containsErrors" dxfId="1" priority="1">
      <formula>ISERROR(H95)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5803-6846-D64F-AA59-100D99675334}">
  <dimension ref="A1:X124"/>
  <sheetViews>
    <sheetView tabSelected="1" workbookViewId="0">
      <pane ySplit="1" topLeftCell="A69" activePane="bottomLeft" state="frozen"/>
      <selection pane="bottomLeft" activeCell="E1" sqref="E1:E1048576"/>
    </sheetView>
  </sheetViews>
  <sheetFormatPr baseColWidth="10" defaultRowHeight="16" x14ac:dyDescent="0.2"/>
  <cols>
    <col min="1" max="1" width="8.83203125" bestFit="1" customWidth="1"/>
    <col min="2" max="3" width="8.83203125" customWidth="1"/>
    <col min="5" max="5" width="22.1640625" bestFit="1" customWidth="1"/>
    <col min="6" max="6" width="6.83203125" bestFit="1" customWidth="1"/>
    <col min="7" max="7" width="7" bestFit="1" customWidth="1"/>
    <col min="8" max="8" width="11" bestFit="1" customWidth="1"/>
    <col min="9" max="9" width="10.83203125" bestFit="1" customWidth="1"/>
    <col min="10" max="10" width="5.5" bestFit="1" customWidth="1"/>
    <col min="11" max="11" width="6.33203125" bestFit="1" customWidth="1"/>
    <col min="12" max="14" width="6.1640625" customWidth="1"/>
    <col min="15" max="15" width="8.1640625" bestFit="1" customWidth="1"/>
    <col min="16" max="16" width="12.1640625" bestFit="1" customWidth="1"/>
    <col min="17" max="17" width="6.33203125" bestFit="1" customWidth="1"/>
    <col min="18" max="19" width="6.1640625" customWidth="1"/>
    <col min="20" max="21" width="6.83203125" bestFit="1" customWidth="1"/>
    <col min="22" max="22" width="7.33203125" customWidth="1"/>
    <col min="23" max="23" width="12.1640625" bestFit="1" customWidth="1"/>
  </cols>
  <sheetData>
    <row r="1" spans="1:24" x14ac:dyDescent="0.2">
      <c r="A1" t="s">
        <v>128</v>
      </c>
      <c r="B1" t="s">
        <v>140</v>
      </c>
      <c r="C1" t="s">
        <v>151</v>
      </c>
      <c r="D1" t="s">
        <v>158</v>
      </c>
      <c r="E1" s="5" t="s">
        <v>80</v>
      </c>
      <c r="F1" s="5" t="s">
        <v>126</v>
      </c>
      <c r="G1" s="6" t="s">
        <v>76</v>
      </c>
      <c r="H1" s="7" t="s">
        <v>74</v>
      </c>
      <c r="I1" s="7" t="s">
        <v>75</v>
      </c>
      <c r="J1" s="7" t="s">
        <v>73</v>
      </c>
      <c r="K1" s="8" t="s">
        <v>153</v>
      </c>
      <c r="L1" s="8" t="s">
        <v>131</v>
      </c>
      <c r="M1" s="8" t="s">
        <v>130</v>
      </c>
      <c r="N1" s="8" t="s">
        <v>134</v>
      </c>
      <c r="O1" s="5" t="s">
        <v>136</v>
      </c>
      <c r="P1" s="5" t="s">
        <v>138</v>
      </c>
      <c r="Q1" s="7" t="s">
        <v>152</v>
      </c>
      <c r="R1" s="8" t="s">
        <v>132</v>
      </c>
      <c r="S1" s="8" t="s">
        <v>133</v>
      </c>
      <c r="T1" s="7" t="s">
        <v>135</v>
      </c>
      <c r="U1" s="7" t="s">
        <v>129</v>
      </c>
      <c r="V1" s="5" t="s">
        <v>137</v>
      </c>
      <c r="W1" s="5" t="s">
        <v>139</v>
      </c>
      <c r="X1" s="7" t="s">
        <v>144</v>
      </c>
    </row>
    <row r="2" spans="1:24" x14ac:dyDescent="0.2">
      <c r="A2" t="s">
        <v>81</v>
      </c>
      <c r="C2" t="s">
        <v>143</v>
      </c>
      <c r="E2" s="4" t="s">
        <v>115</v>
      </c>
      <c r="F2" s="4">
        <v>15712</v>
      </c>
      <c r="G2" s="4">
        <v>2.4460000000000002</v>
      </c>
      <c r="H2" s="7"/>
      <c r="I2" s="7"/>
      <c r="J2" s="7"/>
      <c r="K2" s="8"/>
      <c r="L2" s="8"/>
      <c r="M2" s="8"/>
      <c r="N2" s="8"/>
      <c r="O2" s="5"/>
      <c r="P2" s="5"/>
      <c r="Q2" s="19">
        <v>-17.425183109999999</v>
      </c>
      <c r="R2" s="27">
        <f>AVERAGE(Q2:Q5)</f>
        <v>-17.322000164999999</v>
      </c>
      <c r="S2" s="8">
        <f>STDEV(Q2:Q5)</f>
        <v>0.3696128647722578</v>
      </c>
      <c r="T2" s="7"/>
      <c r="U2" s="7"/>
      <c r="V2" s="5"/>
      <c r="W2" s="5"/>
    </row>
    <row r="3" spans="1:24" x14ac:dyDescent="0.2">
      <c r="A3" t="s">
        <v>81</v>
      </c>
      <c r="C3" t="s">
        <v>143</v>
      </c>
      <c r="E3" s="4" t="s">
        <v>115</v>
      </c>
      <c r="F3" s="4">
        <v>15713</v>
      </c>
      <c r="G3" s="4">
        <v>3.3889999999999998</v>
      </c>
      <c r="H3" s="7"/>
      <c r="I3" s="7"/>
      <c r="J3" s="7"/>
      <c r="K3" s="8"/>
      <c r="L3" s="8"/>
      <c r="M3" s="8"/>
      <c r="N3" s="8"/>
      <c r="O3" s="5"/>
      <c r="P3" s="5"/>
      <c r="Q3" s="19">
        <v>-17.061605920000002</v>
      </c>
      <c r="R3" s="19"/>
      <c r="S3" s="19"/>
      <c r="T3" s="7"/>
      <c r="U3" s="7"/>
      <c r="V3" s="5"/>
      <c r="W3" s="5"/>
    </row>
    <row r="4" spans="1:24" x14ac:dyDescent="0.2">
      <c r="A4" t="s">
        <v>81</v>
      </c>
      <c r="C4" t="s">
        <v>143</v>
      </c>
      <c r="E4" s="4" t="s">
        <v>115</v>
      </c>
      <c r="F4" s="4">
        <v>15714</v>
      </c>
      <c r="G4" s="4">
        <v>3.7949999999999999</v>
      </c>
      <c r="H4" s="7"/>
      <c r="I4" s="7"/>
      <c r="J4" s="7"/>
      <c r="K4" s="8"/>
      <c r="L4" s="8"/>
      <c r="M4" s="8"/>
      <c r="N4" s="8"/>
      <c r="O4" s="5"/>
      <c r="P4" s="5"/>
      <c r="Q4" s="19">
        <v>-17.00121163</v>
      </c>
      <c r="R4" s="19"/>
      <c r="S4" s="19"/>
      <c r="T4" s="7"/>
      <c r="U4" s="7"/>
      <c r="V4" s="5"/>
      <c r="W4" s="5"/>
    </row>
    <row r="5" spans="1:24" x14ac:dyDescent="0.2">
      <c r="A5" t="s">
        <v>81</v>
      </c>
      <c r="C5" t="s">
        <v>143</v>
      </c>
      <c r="E5" s="5" t="s">
        <v>0</v>
      </c>
      <c r="F5">
        <v>20016</v>
      </c>
      <c r="G5" s="9">
        <v>3.0870000000000002</v>
      </c>
      <c r="H5" s="10">
        <v>1.1311515182516527E-7</v>
      </c>
      <c r="I5" s="10">
        <v>1.1141816970845814E-6</v>
      </c>
      <c r="J5" s="11">
        <v>9.8499774708051451</v>
      </c>
      <c r="K5" s="12"/>
      <c r="L5" s="12"/>
      <c r="M5" s="12"/>
      <c r="N5" s="12"/>
      <c r="O5" s="5"/>
      <c r="P5" s="5"/>
      <c r="Q5" s="11">
        <v>-17.8</v>
      </c>
      <c r="R5" s="11"/>
      <c r="S5" s="11"/>
      <c r="T5" s="7"/>
      <c r="U5" s="7"/>
      <c r="V5" s="5"/>
      <c r="W5" s="5"/>
    </row>
    <row r="6" spans="1:24" x14ac:dyDescent="0.2">
      <c r="A6" t="s">
        <v>81</v>
      </c>
      <c r="C6" s="5" t="s">
        <v>1</v>
      </c>
      <c r="E6" s="4" t="s">
        <v>154</v>
      </c>
      <c r="F6" s="4">
        <v>15646</v>
      </c>
      <c r="G6" s="4">
        <v>0.249</v>
      </c>
      <c r="K6" s="19"/>
      <c r="L6" s="19"/>
      <c r="M6" s="19"/>
      <c r="N6" s="19"/>
      <c r="O6" s="5"/>
      <c r="P6" s="5"/>
      <c r="U6" s="7"/>
      <c r="V6" s="5"/>
      <c r="W6" s="5"/>
    </row>
    <row r="7" spans="1:24" x14ac:dyDescent="0.2">
      <c r="A7" t="s">
        <v>81</v>
      </c>
      <c r="C7" s="5" t="s">
        <v>1</v>
      </c>
      <c r="E7" s="4" t="s">
        <v>155</v>
      </c>
      <c r="F7" s="4">
        <v>15647</v>
      </c>
      <c r="G7" s="4">
        <v>2.7E-2</v>
      </c>
      <c r="K7" s="19"/>
      <c r="L7" s="19"/>
      <c r="M7" s="19"/>
      <c r="N7" s="19"/>
      <c r="O7" s="5"/>
      <c r="P7" s="5"/>
      <c r="U7" s="7"/>
      <c r="V7" s="5"/>
      <c r="W7" s="5"/>
    </row>
    <row r="8" spans="1:24" x14ac:dyDescent="0.2">
      <c r="A8" t="s">
        <v>81</v>
      </c>
      <c r="C8" s="5" t="s">
        <v>1</v>
      </c>
      <c r="E8" s="4" t="s">
        <v>156</v>
      </c>
      <c r="F8" s="4">
        <v>15648</v>
      </c>
      <c r="G8" s="4">
        <v>0.14099999999999999</v>
      </c>
      <c r="K8" s="19"/>
      <c r="L8" s="19"/>
      <c r="M8" s="19"/>
      <c r="N8" s="19"/>
      <c r="O8" s="5"/>
      <c r="P8" s="5"/>
      <c r="U8" s="7"/>
      <c r="V8" s="5"/>
      <c r="W8" s="5"/>
    </row>
    <row r="9" spans="1:24" x14ac:dyDescent="0.2">
      <c r="A9" t="s">
        <v>81</v>
      </c>
      <c r="C9" s="5" t="s">
        <v>1</v>
      </c>
      <c r="E9" s="4" t="s">
        <v>157</v>
      </c>
      <c r="F9" s="4">
        <v>15649</v>
      </c>
      <c r="G9" s="4">
        <v>0.20799999999999999</v>
      </c>
      <c r="K9" s="19"/>
      <c r="L9" s="19"/>
      <c r="M9" s="19"/>
      <c r="N9" s="19"/>
      <c r="O9" s="5"/>
      <c r="P9" s="5"/>
      <c r="T9" s="13"/>
      <c r="U9" s="13"/>
      <c r="V9" s="5"/>
      <c r="W9" s="5"/>
    </row>
    <row r="10" spans="1:24" x14ac:dyDescent="0.2">
      <c r="A10" t="s">
        <v>81</v>
      </c>
      <c r="C10" s="5" t="s">
        <v>1</v>
      </c>
      <c r="E10" s="5" t="s">
        <v>1</v>
      </c>
      <c r="F10">
        <v>20187</v>
      </c>
      <c r="G10" s="9">
        <v>0.92</v>
      </c>
      <c r="H10" s="10">
        <v>1.3428549358134721E-5</v>
      </c>
      <c r="I10" s="10"/>
      <c r="J10" s="11"/>
      <c r="K10" s="12">
        <v>0.11577208418002623</v>
      </c>
      <c r="L10" s="27">
        <f>AVERAGE(K10:K13)</f>
        <v>0.42136844179730498</v>
      </c>
      <c r="M10" s="8">
        <f>STDEV(K10:K13)</f>
        <v>0.46692511951081772</v>
      </c>
      <c r="Q10" s="11"/>
      <c r="R10" s="11"/>
      <c r="S10" s="11"/>
      <c r="T10" s="5"/>
    </row>
    <row r="11" spans="1:24" x14ac:dyDescent="0.2">
      <c r="A11" t="s">
        <v>81</v>
      </c>
      <c r="C11" s="5" t="s">
        <v>1</v>
      </c>
      <c r="E11" s="5" t="s">
        <v>1</v>
      </c>
      <c r="F11">
        <v>20225</v>
      </c>
      <c r="G11" s="9">
        <v>0.16500000000000001</v>
      </c>
      <c r="H11" s="10">
        <v>1.9812727914430263E-6</v>
      </c>
      <c r="I11" s="10"/>
      <c r="J11" s="11"/>
      <c r="K11" s="12">
        <v>0.73521312708034148</v>
      </c>
      <c r="L11" s="12"/>
      <c r="M11" s="12"/>
      <c r="N11" s="12"/>
      <c r="O11" s="5"/>
      <c r="P11" s="5"/>
      <c r="Q11" s="11"/>
      <c r="R11" s="11"/>
      <c r="S11" s="11"/>
      <c r="T11" s="5"/>
      <c r="U11" s="13"/>
      <c r="V11" s="5"/>
      <c r="W11" s="5"/>
    </row>
    <row r="12" spans="1:24" x14ac:dyDescent="0.2">
      <c r="A12" t="s">
        <v>81</v>
      </c>
      <c r="C12" s="5" t="s">
        <v>1</v>
      </c>
      <c r="E12" s="5" t="s">
        <v>1</v>
      </c>
      <c r="F12">
        <v>20226</v>
      </c>
      <c r="G12" s="9">
        <v>0.125</v>
      </c>
      <c r="H12" s="10">
        <v>1.5727058274695481E-6</v>
      </c>
      <c r="I12" s="10"/>
      <c r="J12" s="11"/>
      <c r="K12" s="12">
        <v>0.89793938089692815</v>
      </c>
      <c r="L12" s="12"/>
      <c r="M12" s="12"/>
      <c r="N12" s="12"/>
      <c r="O12" s="5"/>
      <c r="P12" s="5"/>
      <c r="Q12" s="11"/>
      <c r="R12" s="11"/>
      <c r="S12" s="11"/>
      <c r="T12" s="5"/>
      <c r="U12" s="13"/>
      <c r="V12" s="5"/>
      <c r="W12" s="5"/>
    </row>
    <row r="13" spans="1:24" x14ac:dyDescent="0.2">
      <c r="A13" t="s">
        <v>81</v>
      </c>
      <c r="C13" s="5" t="s">
        <v>1</v>
      </c>
      <c r="E13" s="5" t="s">
        <v>1</v>
      </c>
      <c r="F13">
        <v>20289</v>
      </c>
      <c r="G13" s="9">
        <v>1.49</v>
      </c>
      <c r="H13" s="10">
        <v>2.2418502880638103E-5</v>
      </c>
      <c r="I13" s="10"/>
      <c r="J13" s="11"/>
      <c r="K13" s="12">
        <v>-6.3450824968075956E-2</v>
      </c>
      <c r="L13" s="12"/>
      <c r="M13" s="12"/>
      <c r="N13" s="12"/>
      <c r="O13" s="5"/>
      <c r="P13" s="5"/>
      <c r="Q13" s="11"/>
      <c r="R13" s="11"/>
      <c r="S13" s="11"/>
      <c r="T13" s="5"/>
      <c r="U13" s="13"/>
      <c r="V13" s="5"/>
      <c r="W13" s="5"/>
    </row>
    <row r="14" spans="1:24" x14ac:dyDescent="0.2">
      <c r="A14" t="s">
        <v>81</v>
      </c>
      <c r="C14" t="s">
        <v>2</v>
      </c>
      <c r="E14" s="5" t="s">
        <v>2</v>
      </c>
      <c r="F14">
        <v>20186</v>
      </c>
      <c r="G14" s="9">
        <v>0.89200000000000002</v>
      </c>
      <c r="H14" s="10"/>
      <c r="I14" s="10">
        <v>3.0045764792431141E-5</v>
      </c>
      <c r="J14" s="11"/>
      <c r="K14" s="12"/>
      <c r="L14" s="12"/>
      <c r="M14" s="12"/>
      <c r="N14" s="12"/>
      <c r="O14" s="5"/>
      <c r="P14" s="5"/>
      <c r="Q14" s="11">
        <v>-10.778245749960988</v>
      </c>
      <c r="R14" s="27">
        <f>AVERAGE(Q14:Q20)</f>
        <v>-10.774210344944452</v>
      </c>
      <c r="S14" s="8">
        <f>STDEV(Q14:Q20)</f>
        <v>6.6885524079210071E-2</v>
      </c>
      <c r="T14" s="5"/>
    </row>
    <row r="15" spans="1:24" x14ac:dyDescent="0.2">
      <c r="A15" t="s">
        <v>81</v>
      </c>
      <c r="C15" t="s">
        <v>2</v>
      </c>
      <c r="E15" s="5" t="s">
        <v>2</v>
      </c>
      <c r="F15">
        <v>20231</v>
      </c>
      <c r="G15" s="9">
        <v>0.95199999999999996</v>
      </c>
      <c r="H15" s="10"/>
      <c r="I15" s="10">
        <v>3.2125515227706468E-5</v>
      </c>
      <c r="J15" s="11"/>
      <c r="K15" s="12"/>
      <c r="L15" s="12"/>
      <c r="M15" s="12"/>
      <c r="N15" s="12"/>
      <c r="O15" s="5"/>
      <c r="P15" s="5"/>
      <c r="Q15" s="11">
        <v>-10.71668869260985</v>
      </c>
      <c r="R15" s="13"/>
      <c r="S15" s="5"/>
      <c r="T15" s="5"/>
    </row>
    <row r="16" spans="1:24" x14ac:dyDescent="0.2">
      <c r="A16" t="s">
        <v>81</v>
      </c>
      <c r="C16" t="s">
        <v>2</v>
      </c>
      <c r="E16" s="5" t="s">
        <v>2</v>
      </c>
      <c r="F16">
        <v>20232</v>
      </c>
      <c r="G16" s="9">
        <v>0.47899999999999998</v>
      </c>
      <c r="H16" s="10"/>
      <c r="I16" s="10">
        <v>1.5984017330539118E-5</v>
      </c>
      <c r="J16" s="11"/>
      <c r="K16" s="12"/>
      <c r="L16" s="12"/>
      <c r="M16" s="12"/>
      <c r="N16" s="12"/>
      <c r="O16" s="5"/>
      <c r="P16" s="5"/>
      <c r="Q16" s="11">
        <v>-10.745914261866861</v>
      </c>
      <c r="R16" s="13"/>
      <c r="S16" s="5"/>
      <c r="T16" s="5"/>
    </row>
    <row r="17" spans="1:23" x14ac:dyDescent="0.2">
      <c r="A17" t="s">
        <v>81</v>
      </c>
      <c r="C17" t="s">
        <v>2</v>
      </c>
      <c r="E17" s="5" t="s">
        <v>2</v>
      </c>
      <c r="F17">
        <v>20288</v>
      </c>
      <c r="G17" s="9">
        <v>2.1160000000000001</v>
      </c>
      <c r="H17" s="10"/>
      <c r="I17" s="10">
        <v>7.5630550520542624E-5</v>
      </c>
      <c r="J17" s="11"/>
      <c r="K17" s="12"/>
      <c r="L17" s="12"/>
      <c r="M17" s="12"/>
      <c r="N17" s="12"/>
      <c r="O17" s="5"/>
      <c r="P17" s="5"/>
      <c r="Q17" s="11">
        <v>-10.675572340173474</v>
      </c>
      <c r="R17" s="13"/>
      <c r="S17" s="5"/>
      <c r="T17" s="5"/>
    </row>
    <row r="18" spans="1:23" x14ac:dyDescent="0.2">
      <c r="A18" t="s">
        <v>81</v>
      </c>
      <c r="C18" t="s">
        <v>2</v>
      </c>
      <c r="E18" s="4" t="s">
        <v>120</v>
      </c>
      <c r="F18" s="4">
        <v>15633</v>
      </c>
      <c r="G18" s="4">
        <v>0.38800000000000001</v>
      </c>
      <c r="O18" s="5"/>
      <c r="P18" s="5"/>
      <c r="Q18" s="19">
        <v>-10.842844019999999</v>
      </c>
      <c r="S18" s="5"/>
    </row>
    <row r="19" spans="1:23" x14ac:dyDescent="0.2">
      <c r="A19" t="s">
        <v>81</v>
      </c>
      <c r="C19" t="s">
        <v>2</v>
      </c>
      <c r="E19" s="4" t="s">
        <v>121</v>
      </c>
      <c r="F19" s="4">
        <v>15634</v>
      </c>
      <c r="G19" s="4">
        <v>0.79100000000000004</v>
      </c>
      <c r="O19" s="5"/>
      <c r="P19" s="5"/>
      <c r="Q19" s="19">
        <v>-10.79825889</v>
      </c>
      <c r="S19" s="5"/>
    </row>
    <row r="20" spans="1:23" x14ac:dyDescent="0.2">
      <c r="A20" t="s">
        <v>81</v>
      </c>
      <c r="C20" t="s">
        <v>2</v>
      </c>
      <c r="E20" s="4" t="s">
        <v>122</v>
      </c>
      <c r="F20" s="4">
        <v>15635</v>
      </c>
      <c r="G20" s="4">
        <v>0.59499999999999997</v>
      </c>
      <c r="O20" s="5"/>
      <c r="P20" s="5"/>
      <c r="Q20" s="19">
        <v>-10.861948460000001</v>
      </c>
      <c r="S20" s="5"/>
    </row>
    <row r="21" spans="1:23" x14ac:dyDescent="0.2">
      <c r="A21" t="s">
        <v>81</v>
      </c>
      <c r="C21" t="s">
        <v>95</v>
      </c>
      <c r="E21" s="4" t="s">
        <v>123</v>
      </c>
      <c r="F21" s="4">
        <v>15636</v>
      </c>
      <c r="G21" s="4">
        <v>0.56599999999999995</v>
      </c>
      <c r="O21" s="5"/>
      <c r="P21" s="5"/>
      <c r="Q21" s="19">
        <v>-22.840713690000001</v>
      </c>
      <c r="R21" s="27">
        <f>AVERAGE(Q21:Q23)</f>
        <v>-22.845110696666666</v>
      </c>
      <c r="S21" s="8">
        <f>STDEV(Q21:Q23)</f>
        <v>2.4025220836882848E-2</v>
      </c>
    </row>
    <row r="22" spans="1:23" x14ac:dyDescent="0.2">
      <c r="A22" t="s">
        <v>81</v>
      </c>
      <c r="C22" t="s">
        <v>95</v>
      </c>
      <c r="E22" s="4" t="s">
        <v>124</v>
      </c>
      <c r="F22" s="4">
        <v>15637</v>
      </c>
      <c r="G22" s="4">
        <v>0.496</v>
      </c>
      <c r="O22" s="5"/>
      <c r="P22" s="5"/>
      <c r="Q22" s="19">
        <v>-22.823587669999998</v>
      </c>
      <c r="S22" s="5"/>
    </row>
    <row r="23" spans="1:23" x14ac:dyDescent="0.2">
      <c r="A23" t="s">
        <v>81</v>
      </c>
      <c r="C23" t="s">
        <v>95</v>
      </c>
      <c r="E23" s="4" t="s">
        <v>125</v>
      </c>
      <c r="F23" s="4">
        <v>15638</v>
      </c>
      <c r="G23" s="4">
        <v>0.995</v>
      </c>
      <c r="O23" s="5"/>
      <c r="P23" s="5"/>
      <c r="Q23" s="19">
        <v>-22.871030730000001</v>
      </c>
      <c r="S23" s="5"/>
    </row>
    <row r="24" spans="1:23" x14ac:dyDescent="0.2">
      <c r="A24" t="s">
        <v>81</v>
      </c>
      <c r="C24" t="s">
        <v>4</v>
      </c>
      <c r="E24" s="5" t="s">
        <v>3</v>
      </c>
      <c r="F24">
        <v>20012</v>
      </c>
      <c r="G24" s="9">
        <v>2.706</v>
      </c>
      <c r="H24" s="10"/>
      <c r="I24" s="10">
        <v>8.5056557060931773E-5</v>
      </c>
      <c r="J24" s="11"/>
      <c r="K24" s="12"/>
      <c r="L24" s="12"/>
      <c r="M24" s="12"/>
      <c r="N24" s="12"/>
      <c r="O24" s="5"/>
      <c r="P24" s="5"/>
      <c r="Q24" s="11">
        <v>-34.413295807111183</v>
      </c>
      <c r="R24" s="27">
        <f>AVERAGE(Q24:Q27)</f>
        <v>-33.768944620175056</v>
      </c>
      <c r="S24" s="8">
        <f>STDEV(Q24:Q27)</f>
        <v>0.45509073788374615</v>
      </c>
      <c r="T24" s="5"/>
    </row>
    <row r="25" spans="1:23" x14ac:dyDescent="0.2">
      <c r="A25" t="s">
        <v>81</v>
      </c>
      <c r="C25" t="s">
        <v>4</v>
      </c>
      <c r="E25" s="5" t="s">
        <v>3</v>
      </c>
      <c r="F25">
        <v>20013</v>
      </c>
      <c r="G25" s="9">
        <v>1.093</v>
      </c>
      <c r="H25" s="10"/>
      <c r="I25" s="10">
        <v>3.4744835507943604E-5</v>
      </c>
      <c r="J25" s="11"/>
      <c r="K25" s="12"/>
      <c r="L25" s="12"/>
      <c r="M25" s="12"/>
      <c r="N25" s="12"/>
      <c r="O25" s="5"/>
      <c r="P25" s="5"/>
      <c r="Q25" s="11">
        <v>-33.345379427676527</v>
      </c>
      <c r="R25" s="11"/>
      <c r="S25" s="11"/>
      <c r="T25" s="5"/>
      <c r="U25" s="13"/>
      <c r="V25" s="5"/>
      <c r="W25" s="5"/>
    </row>
    <row r="26" spans="1:23" x14ac:dyDescent="0.2">
      <c r="A26" t="s">
        <v>81</v>
      </c>
      <c r="C26" t="s">
        <v>4</v>
      </c>
      <c r="E26" s="5" t="s">
        <v>4</v>
      </c>
      <c r="F26">
        <v>20222</v>
      </c>
      <c r="G26" s="9">
        <v>0.51800000000000002</v>
      </c>
      <c r="H26" s="10"/>
      <c r="I26" s="10">
        <v>1.6774373159778951E-5</v>
      </c>
      <c r="J26" s="11"/>
      <c r="K26" s="12"/>
      <c r="L26" s="12"/>
      <c r="M26" s="12"/>
      <c r="N26" s="12"/>
      <c r="O26" s="5"/>
      <c r="P26" s="5"/>
      <c r="Q26" s="11">
        <v>-33.624247198675242</v>
      </c>
      <c r="R26" s="11"/>
      <c r="S26" s="11"/>
      <c r="T26" s="5"/>
      <c r="U26" s="13"/>
      <c r="V26" s="5"/>
      <c r="W26" s="5"/>
    </row>
    <row r="27" spans="1:23" x14ac:dyDescent="0.2">
      <c r="A27" t="s">
        <v>81</v>
      </c>
      <c r="C27" t="s">
        <v>4</v>
      </c>
      <c r="E27" s="5" t="s">
        <v>4</v>
      </c>
      <c r="F27">
        <v>20223</v>
      </c>
      <c r="G27" s="9">
        <v>1.0249999999999999</v>
      </c>
      <c r="H27" s="10"/>
      <c r="I27" s="10">
        <v>3.3001999576799361E-5</v>
      </c>
      <c r="J27" s="11"/>
      <c r="K27" s="12"/>
      <c r="L27" s="12"/>
      <c r="M27" s="12"/>
      <c r="N27" s="12"/>
      <c r="O27" s="5"/>
      <c r="P27" s="5"/>
      <c r="Q27" s="11">
        <v>-33.692856047237257</v>
      </c>
      <c r="R27" s="11"/>
      <c r="S27" s="11"/>
      <c r="T27" s="5"/>
      <c r="U27" s="13"/>
      <c r="V27" s="5"/>
      <c r="W27" s="5"/>
    </row>
    <row r="28" spans="1:23" x14ac:dyDescent="0.2">
      <c r="A28" s="26" t="s">
        <v>4</v>
      </c>
      <c r="B28" s="79" t="s">
        <v>141</v>
      </c>
      <c r="C28" s="26" t="s">
        <v>169</v>
      </c>
      <c r="D28">
        <v>-1</v>
      </c>
      <c r="E28" s="5" t="s">
        <v>5</v>
      </c>
      <c r="F28">
        <v>20151</v>
      </c>
      <c r="G28" s="9">
        <v>1.62</v>
      </c>
      <c r="H28" s="10">
        <v>3.6747532508113563E-6</v>
      </c>
      <c r="I28" s="10">
        <v>5.3954028626936066E-5</v>
      </c>
      <c r="J28" s="11">
        <v>14.682354145825558</v>
      </c>
      <c r="K28" s="12">
        <v>-7.5459075022309889</v>
      </c>
      <c r="L28" s="12"/>
      <c r="M28" s="12"/>
      <c r="N28" s="13">
        <f>K28-(0.42)</f>
        <v>-7.9659075022309889</v>
      </c>
      <c r="O28" s="5"/>
      <c r="P28" s="5"/>
      <c r="Q28" s="11">
        <v>-31.694201535648268</v>
      </c>
      <c r="R28" s="11"/>
      <c r="S28" s="11"/>
      <c r="T28" s="13">
        <f>Q28-(-33.77)</f>
        <v>2.0757984643517347</v>
      </c>
      <c r="U28" s="13"/>
      <c r="V28" s="5"/>
      <c r="W28" s="5"/>
    </row>
    <row r="29" spans="1:23" x14ac:dyDescent="0.2">
      <c r="A29" s="26" t="s">
        <v>4</v>
      </c>
      <c r="B29" s="79" t="s">
        <v>141</v>
      </c>
      <c r="C29" s="26" t="s">
        <v>169</v>
      </c>
      <c r="D29">
        <v>-1</v>
      </c>
      <c r="E29" s="5" t="s">
        <v>6</v>
      </c>
      <c r="F29">
        <v>20152</v>
      </c>
      <c r="G29" s="9">
        <v>1.8620000000000001</v>
      </c>
      <c r="H29" s="10">
        <v>7.1090842523275505E-6</v>
      </c>
      <c r="I29" s="10">
        <v>6.8727602973496011E-5</v>
      </c>
      <c r="J29" s="11">
        <v>9.6675746881174245</v>
      </c>
      <c r="K29" s="12">
        <v>-6.6499675724573661</v>
      </c>
      <c r="L29" s="12"/>
      <c r="M29" s="12"/>
      <c r="N29" s="13">
        <f t="shared" ref="N29:N92" si="0">K29-(0.42)</f>
        <v>-7.0699675724573661</v>
      </c>
      <c r="O29" s="5"/>
      <c r="P29" s="5"/>
      <c r="Q29" s="11">
        <v>-30.746705823118731</v>
      </c>
      <c r="R29" s="11"/>
      <c r="S29" s="11"/>
      <c r="T29" s="13">
        <f>Q29--33.77</f>
        <v>3.0232941768812722</v>
      </c>
      <c r="U29" s="13"/>
      <c r="V29" s="5"/>
      <c r="W29" s="5"/>
    </row>
    <row r="30" spans="1:23" x14ac:dyDescent="0.2">
      <c r="A30" s="26" t="s">
        <v>4</v>
      </c>
      <c r="B30" s="79" t="s">
        <v>141</v>
      </c>
      <c r="C30" s="26" t="s">
        <v>169</v>
      </c>
      <c r="D30">
        <v>-1</v>
      </c>
      <c r="E30" s="5" t="s">
        <v>7</v>
      </c>
      <c r="F30">
        <v>20153</v>
      </c>
      <c r="G30" s="9">
        <v>1.246</v>
      </c>
      <c r="H30" s="10">
        <v>3.818343814236818E-6</v>
      </c>
      <c r="I30" s="10">
        <v>4.3441282821342137E-5</v>
      </c>
      <c r="J30" s="11">
        <v>11.376996136222703</v>
      </c>
      <c r="K30" s="12">
        <v>-6.2159926777803189</v>
      </c>
      <c r="L30" s="12"/>
      <c r="M30" s="12"/>
      <c r="N30" s="13">
        <f t="shared" si="0"/>
        <v>-6.6359926777803189</v>
      </c>
      <c r="O30" s="5"/>
      <c r="P30" s="5"/>
      <c r="Q30" s="11">
        <v>-31.137940759399697</v>
      </c>
      <c r="R30" s="11"/>
      <c r="S30" s="11"/>
      <c r="T30" s="13">
        <f t="shared" ref="T30:T62" si="1">Q30--33.77</f>
        <v>2.6320592406003058</v>
      </c>
      <c r="U30" s="13"/>
      <c r="V30" s="5"/>
      <c r="W30" s="5"/>
    </row>
    <row r="31" spans="1:23" x14ac:dyDescent="0.2">
      <c r="A31" s="26" t="s">
        <v>4</v>
      </c>
      <c r="B31" s="79" t="s">
        <v>141</v>
      </c>
      <c r="C31" s="26" t="s">
        <v>169</v>
      </c>
      <c r="D31">
        <v>-1</v>
      </c>
      <c r="E31" s="5" t="s">
        <v>8</v>
      </c>
      <c r="F31">
        <v>20154</v>
      </c>
      <c r="G31" s="9">
        <v>2.1720000000000002</v>
      </c>
      <c r="H31" s="10">
        <v>7.6834465060293979E-6</v>
      </c>
      <c r="I31" s="10">
        <v>7.6785685963277761E-5</v>
      </c>
      <c r="J31" s="11">
        <v>9.9936514040960738</v>
      </c>
      <c r="K31" s="12">
        <v>-5.4671763007100411</v>
      </c>
      <c r="L31" s="12"/>
      <c r="M31" s="12"/>
      <c r="N31" s="13">
        <f t="shared" si="0"/>
        <v>-5.8871763007100411</v>
      </c>
      <c r="O31" s="5"/>
      <c r="P31" s="5"/>
      <c r="Q31" s="11">
        <v>-30.814118663561693</v>
      </c>
      <c r="R31" s="11"/>
      <c r="S31" s="11"/>
      <c r="T31" s="13">
        <f t="shared" si="1"/>
        <v>2.9558813364383099</v>
      </c>
      <c r="U31" s="13"/>
      <c r="V31" s="5"/>
      <c r="W31" s="5"/>
    </row>
    <row r="32" spans="1:23" x14ac:dyDescent="0.2">
      <c r="A32" s="26" t="s">
        <v>4</v>
      </c>
      <c r="B32" s="79" t="s">
        <v>141</v>
      </c>
      <c r="C32" s="26" t="s">
        <v>169</v>
      </c>
      <c r="D32">
        <v>-1</v>
      </c>
      <c r="E32" s="5" t="s">
        <v>9</v>
      </c>
      <c r="F32">
        <v>20159</v>
      </c>
      <c r="G32" s="9">
        <v>3.5529999999999999</v>
      </c>
      <c r="H32" s="10">
        <v>1.4834848690652127E-5</v>
      </c>
      <c r="I32" s="10">
        <v>1.2724179944660784E-4</v>
      </c>
      <c r="J32" s="11">
        <v>8.5772225992966558</v>
      </c>
      <c r="K32" s="12">
        <v>-4.963766177251637</v>
      </c>
      <c r="L32" s="12"/>
      <c r="M32" s="12"/>
      <c r="N32" s="13">
        <f t="shared" si="0"/>
        <v>-5.383766177251637</v>
      </c>
      <c r="O32" s="5"/>
      <c r="P32" s="5"/>
      <c r="Q32" s="11">
        <v>-30.532541645368394</v>
      </c>
      <c r="R32" s="11"/>
      <c r="S32" s="11"/>
      <c r="T32" s="13">
        <f t="shared" si="1"/>
        <v>3.2374583546316096</v>
      </c>
      <c r="U32" s="13"/>
      <c r="V32" s="5"/>
      <c r="W32" s="5"/>
    </row>
    <row r="33" spans="1:24" x14ac:dyDescent="0.2">
      <c r="A33" s="26" t="s">
        <v>4</v>
      </c>
      <c r="B33" s="79" t="s">
        <v>141</v>
      </c>
      <c r="C33" s="26" t="s">
        <v>169</v>
      </c>
      <c r="D33">
        <v>-1</v>
      </c>
      <c r="E33" s="5" t="s">
        <v>10</v>
      </c>
      <c r="F33">
        <v>20160</v>
      </c>
      <c r="G33" s="9">
        <v>1.4690000000000001</v>
      </c>
      <c r="H33" s="10">
        <v>5.9100290319706033E-6</v>
      </c>
      <c r="I33" s="10">
        <v>5.3644979232169205E-5</v>
      </c>
      <c r="J33" s="11">
        <v>9.0769400525740149</v>
      </c>
      <c r="K33" s="12">
        <v>-3.3235282574159783</v>
      </c>
      <c r="L33" s="12"/>
      <c r="M33" s="12"/>
      <c r="N33" s="13">
        <f t="shared" si="0"/>
        <v>-3.7435282574159783</v>
      </c>
      <c r="O33" s="5"/>
      <c r="P33" s="5"/>
      <c r="Q33" s="11">
        <v>-30.614248426257419</v>
      </c>
      <c r="R33" s="11"/>
      <c r="S33" s="11"/>
      <c r="T33" s="13">
        <f t="shared" si="1"/>
        <v>3.1557515737425845</v>
      </c>
      <c r="U33" s="13"/>
      <c r="V33" s="5"/>
      <c r="W33" s="5"/>
    </row>
    <row r="34" spans="1:24" x14ac:dyDescent="0.2">
      <c r="A34" s="26" t="s">
        <v>4</v>
      </c>
      <c r="B34" s="79" t="s">
        <v>141</v>
      </c>
      <c r="C34" s="26" t="s">
        <v>169</v>
      </c>
      <c r="D34">
        <v>-1</v>
      </c>
      <c r="E34" s="5" t="s">
        <v>11</v>
      </c>
      <c r="F34">
        <v>20161</v>
      </c>
      <c r="G34" s="9">
        <v>1.248</v>
      </c>
      <c r="H34" s="10">
        <v>4.2402336139920403E-6</v>
      </c>
      <c r="I34" s="10">
        <v>6.2837932130603032E-5</v>
      </c>
      <c r="J34" s="11">
        <v>14.819450495191747</v>
      </c>
      <c r="K34" s="12">
        <v>0.22627955842653813</v>
      </c>
      <c r="L34" s="12"/>
      <c r="M34" s="12"/>
      <c r="N34" s="13">
        <f t="shared" si="0"/>
        <v>-0.19372044157346185</v>
      </c>
      <c r="O34" s="5"/>
      <c r="P34" s="5"/>
      <c r="Q34" s="11">
        <v>-31.137668234570796</v>
      </c>
      <c r="R34" s="11"/>
      <c r="S34" s="11"/>
      <c r="T34" s="13">
        <f t="shared" si="1"/>
        <v>2.6323317654292069</v>
      </c>
      <c r="U34" s="13"/>
      <c r="V34" s="5"/>
      <c r="W34" s="5"/>
    </row>
    <row r="35" spans="1:24" x14ac:dyDescent="0.2">
      <c r="A35" s="26" t="s">
        <v>4</v>
      </c>
      <c r="B35" s="79" t="s">
        <v>141</v>
      </c>
      <c r="C35" s="26" t="s">
        <v>148</v>
      </c>
      <c r="D35" s="39"/>
      <c r="E35" s="15" t="s">
        <v>170</v>
      </c>
      <c r="F35" s="40">
        <v>20145</v>
      </c>
      <c r="G35" s="41">
        <v>2.1869999999999998</v>
      </c>
      <c r="H35" s="42">
        <v>4.8160761827807473E-6</v>
      </c>
      <c r="I35" s="42">
        <v>7.2545122956394812E-5</v>
      </c>
      <c r="J35" s="43">
        <v>15.063117816900498</v>
      </c>
      <c r="K35" s="12">
        <v>8.0650133312425362E-2</v>
      </c>
      <c r="L35" s="12"/>
      <c r="M35" s="12"/>
      <c r="N35" s="13">
        <f>K35-(0.42)</f>
        <v>-0.33934986668757461</v>
      </c>
      <c r="O35" s="15"/>
      <c r="P35" s="15"/>
      <c r="Q35" s="11">
        <v>-29.466562482165408</v>
      </c>
      <c r="R35" s="11"/>
      <c r="S35" s="11"/>
      <c r="T35" s="36"/>
      <c r="U35" s="13"/>
      <c r="V35" s="15"/>
      <c r="W35" s="15"/>
    </row>
    <row r="36" spans="1:24" x14ac:dyDescent="0.2">
      <c r="A36" s="26" t="s">
        <v>4</v>
      </c>
      <c r="B36" s="79" t="s">
        <v>141</v>
      </c>
      <c r="C36" s="26" t="s">
        <v>150</v>
      </c>
      <c r="D36">
        <v>-1</v>
      </c>
      <c r="E36" s="5" t="s">
        <v>12</v>
      </c>
      <c r="F36">
        <v>20099</v>
      </c>
      <c r="G36" s="9">
        <v>2.173</v>
      </c>
      <c r="H36" s="10">
        <v>6.2712259131645485E-6</v>
      </c>
      <c r="I36" s="10">
        <v>8.2705755107295351E-5</v>
      </c>
      <c r="J36" s="11">
        <v>13.188131994045941</v>
      </c>
      <c r="K36" s="12">
        <v>0.2413877536949231</v>
      </c>
      <c r="L36" s="12"/>
      <c r="M36" s="12"/>
      <c r="N36" s="13">
        <f t="shared" si="0"/>
        <v>-0.17861224630507688</v>
      </c>
      <c r="O36" s="5"/>
      <c r="P36" s="5"/>
      <c r="Q36" s="11">
        <v>-30.077701926801069</v>
      </c>
      <c r="R36" s="11"/>
      <c r="S36" s="11"/>
      <c r="T36" s="13">
        <f t="shared" si="1"/>
        <v>3.6922980731989341</v>
      </c>
      <c r="U36" s="13"/>
      <c r="V36" s="5"/>
      <c r="W36" s="5"/>
    </row>
    <row r="37" spans="1:24" x14ac:dyDescent="0.2">
      <c r="A37" s="26" t="s">
        <v>4</v>
      </c>
      <c r="B37" s="79" t="s">
        <v>141</v>
      </c>
      <c r="C37" s="26" t="s">
        <v>150</v>
      </c>
      <c r="D37">
        <v>-1</v>
      </c>
      <c r="E37" s="5" t="s">
        <v>13</v>
      </c>
      <c r="F37">
        <v>20105</v>
      </c>
      <c r="G37" s="9">
        <v>1.8180000000000001</v>
      </c>
      <c r="H37" s="10">
        <v>4.2639186553818073E-6</v>
      </c>
      <c r="I37" s="10">
        <v>6.9523025186256609E-5</v>
      </c>
      <c r="J37" s="11">
        <v>16.304960484765921</v>
      </c>
      <c r="K37" s="12">
        <v>0.31825515628718387</v>
      </c>
      <c r="L37" s="12"/>
      <c r="M37" s="12"/>
      <c r="N37" s="13">
        <f t="shared" si="0"/>
        <v>-0.10174484371281611</v>
      </c>
      <c r="O37" s="5"/>
      <c r="P37" s="5"/>
      <c r="Q37" s="11">
        <v>-29.071909033021814</v>
      </c>
      <c r="R37" s="11"/>
      <c r="S37" s="11"/>
      <c r="T37" s="13">
        <f t="shared" si="1"/>
        <v>4.6980909669781887</v>
      </c>
      <c r="U37" s="13"/>
      <c r="V37" s="5"/>
      <c r="W37" s="5"/>
    </row>
    <row r="38" spans="1:24" x14ac:dyDescent="0.2">
      <c r="A38" s="26" t="s">
        <v>4</v>
      </c>
      <c r="B38" s="79" t="s">
        <v>141</v>
      </c>
      <c r="C38" s="26" t="s">
        <v>150</v>
      </c>
      <c r="D38">
        <v>-1</v>
      </c>
      <c r="E38" s="5" t="s">
        <v>14</v>
      </c>
      <c r="F38">
        <v>20107</v>
      </c>
      <c r="G38" s="9">
        <v>1.5089999999999999</v>
      </c>
      <c r="H38" s="10">
        <v>4.0773989544373929E-6</v>
      </c>
      <c r="I38" s="10">
        <v>5.6094575664460615E-5</v>
      </c>
      <c r="J38" s="11">
        <v>13.75744102828433</v>
      </c>
      <c r="K38" s="12">
        <v>0.40025816386020413</v>
      </c>
      <c r="L38" s="12"/>
      <c r="M38" s="12"/>
      <c r="N38" s="13">
        <f t="shared" si="0"/>
        <v>-1.9741836139795854E-2</v>
      </c>
      <c r="O38" s="5"/>
      <c r="P38" s="5"/>
      <c r="Q38" s="11">
        <v>-30.305106559302786</v>
      </c>
      <c r="R38" s="11"/>
      <c r="S38" s="11"/>
      <c r="T38" s="13">
        <f t="shared" si="1"/>
        <v>3.4648934406972174</v>
      </c>
      <c r="U38" s="13"/>
      <c r="V38" s="5"/>
      <c r="W38" s="5"/>
    </row>
    <row r="39" spans="1:24" x14ac:dyDescent="0.2">
      <c r="A39" s="26" t="s">
        <v>4</v>
      </c>
      <c r="B39" s="79" t="s">
        <v>141</v>
      </c>
      <c r="C39" s="26" t="s">
        <v>150</v>
      </c>
      <c r="D39">
        <v>-1</v>
      </c>
      <c r="E39" s="5" t="s">
        <v>15</v>
      </c>
      <c r="F39">
        <v>20100</v>
      </c>
      <c r="G39" s="9">
        <v>2.5179999999999998</v>
      </c>
      <c r="H39" s="10">
        <v>5.6894620840283998E-6</v>
      </c>
      <c r="I39" s="10">
        <v>7.5050449607414675E-5</v>
      </c>
      <c r="J39" s="11">
        <v>13.191132746643689</v>
      </c>
      <c r="K39" s="12">
        <v>0.22139325052214814</v>
      </c>
      <c r="L39" s="12"/>
      <c r="M39" s="12"/>
      <c r="N39" s="13">
        <f t="shared" si="0"/>
        <v>-0.19860674947785184</v>
      </c>
      <c r="O39" s="5"/>
      <c r="P39" s="5"/>
      <c r="Q39" s="11">
        <v>-30.211977590193619</v>
      </c>
      <c r="R39" s="11"/>
      <c r="S39" s="11"/>
      <c r="T39" s="13">
        <f t="shared" si="1"/>
        <v>3.5580224098063837</v>
      </c>
      <c r="U39" s="13"/>
      <c r="V39" s="5"/>
      <c r="W39" s="5"/>
    </row>
    <row r="40" spans="1:24" x14ac:dyDescent="0.2">
      <c r="A40" s="26" t="s">
        <v>4</v>
      </c>
      <c r="B40" s="79" t="s">
        <v>141</v>
      </c>
      <c r="C40" s="26" t="s">
        <v>150</v>
      </c>
      <c r="D40">
        <v>-1</v>
      </c>
      <c r="E40" s="5" t="s">
        <v>16</v>
      </c>
      <c r="F40">
        <v>20097</v>
      </c>
      <c r="G40" s="9">
        <v>1.9790000000000001</v>
      </c>
      <c r="H40" s="10">
        <v>6.0373361294406001E-6</v>
      </c>
      <c r="I40" s="10">
        <v>7.518977515423579E-5</v>
      </c>
      <c r="J40" s="11">
        <v>12.454131017747827</v>
      </c>
      <c r="K40" s="12">
        <v>0.19732929284842801</v>
      </c>
      <c r="L40" s="12"/>
      <c r="M40" s="12"/>
      <c r="N40" s="13">
        <f t="shared" si="0"/>
        <v>-0.22267070715157197</v>
      </c>
      <c r="O40" s="5"/>
      <c r="P40" s="5"/>
      <c r="Q40" s="11">
        <v>-30.01821460043945</v>
      </c>
      <c r="R40" s="11"/>
      <c r="S40" s="11"/>
      <c r="T40" s="13">
        <f t="shared" si="1"/>
        <v>3.7517853995605535</v>
      </c>
      <c r="U40" s="13"/>
      <c r="V40" s="5"/>
      <c r="W40" s="5"/>
    </row>
    <row r="41" spans="1:24" x14ac:dyDescent="0.2">
      <c r="A41" s="26" t="s">
        <v>4</v>
      </c>
      <c r="B41" s="79" t="s">
        <v>141</v>
      </c>
      <c r="C41" s="26" t="s">
        <v>150</v>
      </c>
      <c r="D41">
        <v>-1</v>
      </c>
      <c r="E41" s="5" t="s">
        <v>17</v>
      </c>
      <c r="F41">
        <v>20098</v>
      </c>
      <c r="G41" s="9">
        <v>1.0409999999999999</v>
      </c>
      <c r="H41" s="10">
        <v>3.0959500518489289E-6</v>
      </c>
      <c r="I41" s="10">
        <v>3.9519901976267593E-5</v>
      </c>
      <c r="J41" s="11">
        <v>12.765032159567935</v>
      </c>
      <c r="K41" s="12">
        <v>0.3188939040286326</v>
      </c>
      <c r="L41" s="12"/>
      <c r="M41" s="12"/>
      <c r="N41" s="13">
        <f t="shared" si="0"/>
        <v>-0.10110609597136738</v>
      </c>
      <c r="O41" s="5"/>
      <c r="P41" s="5"/>
      <c r="Q41" s="11">
        <v>-30.136830614863904</v>
      </c>
      <c r="R41" s="11"/>
      <c r="S41" s="11"/>
      <c r="T41" s="13">
        <f t="shared" si="1"/>
        <v>3.6331693851360995</v>
      </c>
      <c r="U41" s="13"/>
      <c r="V41" s="5"/>
      <c r="W41" s="5"/>
    </row>
    <row r="42" spans="1:24" x14ac:dyDescent="0.2">
      <c r="A42" s="26" t="s">
        <v>4</v>
      </c>
      <c r="B42" s="79" t="s">
        <v>141</v>
      </c>
      <c r="C42" s="26" t="s">
        <v>150</v>
      </c>
      <c r="D42">
        <v>-1</v>
      </c>
      <c r="E42" s="5" t="s">
        <v>18</v>
      </c>
      <c r="F42">
        <v>20096</v>
      </c>
      <c r="G42" s="9">
        <v>2.1909999999999998</v>
      </c>
      <c r="H42" s="10">
        <v>6.3926117502871036E-6</v>
      </c>
      <c r="I42" s="10">
        <v>8.3161729624164484E-5</v>
      </c>
      <c r="J42" s="11">
        <v>13.009038069679352</v>
      </c>
      <c r="K42" s="12">
        <v>0.14218447182603305</v>
      </c>
      <c r="L42" s="12"/>
      <c r="M42" s="12"/>
      <c r="N42" s="13">
        <f t="shared" si="0"/>
        <v>-0.27781552817396693</v>
      </c>
      <c r="O42" s="5"/>
      <c r="P42" s="5"/>
      <c r="Q42" s="11">
        <v>-30.130981310327702</v>
      </c>
      <c r="R42" s="11"/>
      <c r="S42" s="11"/>
      <c r="T42" s="13">
        <f t="shared" si="1"/>
        <v>3.6390186896723016</v>
      </c>
      <c r="U42" s="13"/>
      <c r="V42" s="5"/>
      <c r="W42" s="5"/>
    </row>
    <row r="43" spans="1:24" x14ac:dyDescent="0.2">
      <c r="A43" s="26" t="s">
        <v>4</v>
      </c>
      <c r="B43" s="79" t="s">
        <v>141</v>
      </c>
      <c r="C43" s="26" t="s">
        <v>150</v>
      </c>
      <c r="D43">
        <v>-1</v>
      </c>
      <c r="E43" s="5" t="s">
        <v>19</v>
      </c>
      <c r="F43">
        <v>20108</v>
      </c>
      <c r="G43" s="9">
        <v>1.5429999999999999</v>
      </c>
      <c r="H43" s="10">
        <v>4.0848005298716951E-6</v>
      </c>
      <c r="I43" s="10">
        <v>5.6978659588834657E-5</v>
      </c>
      <c r="J43" s="11">
        <v>13.948945406796737</v>
      </c>
      <c r="K43" s="12">
        <v>0.29918264184494886</v>
      </c>
      <c r="L43" s="12"/>
      <c r="M43" s="12"/>
      <c r="N43" s="13">
        <f t="shared" si="0"/>
        <v>-0.12081735815505112</v>
      </c>
      <c r="O43" s="5"/>
      <c r="P43" s="5"/>
      <c r="Q43" s="11">
        <v>-30.398801313207969</v>
      </c>
      <c r="R43" s="11"/>
      <c r="S43" s="11"/>
      <c r="T43" s="13">
        <f t="shared" si="1"/>
        <v>3.3711986867920345</v>
      </c>
      <c r="U43" s="13"/>
      <c r="V43" s="5"/>
      <c r="W43" s="5"/>
    </row>
    <row r="44" spans="1:24" x14ac:dyDescent="0.2">
      <c r="A44" s="26" t="s">
        <v>4</v>
      </c>
      <c r="B44" s="79" t="s">
        <v>141</v>
      </c>
      <c r="C44" s="26" t="s">
        <v>150</v>
      </c>
      <c r="D44">
        <v>-1</v>
      </c>
      <c r="E44" s="5" t="s">
        <v>20</v>
      </c>
      <c r="F44">
        <v>20106</v>
      </c>
      <c r="G44" s="9">
        <v>1.88</v>
      </c>
      <c r="H44" s="10">
        <v>4.6946903456581913E-6</v>
      </c>
      <c r="I44" s="10">
        <v>6.0598590614423502E-5</v>
      </c>
      <c r="J44" s="11">
        <v>12.907899382643443</v>
      </c>
      <c r="K44" s="12">
        <v>0.29173262058145655</v>
      </c>
      <c r="L44" s="12"/>
      <c r="M44" s="12"/>
      <c r="N44" s="13">
        <f t="shared" si="0"/>
        <v>-0.12826737941854344</v>
      </c>
      <c r="O44" s="5"/>
      <c r="P44" s="5"/>
      <c r="Q44" s="11">
        <v>-30.063207371954395</v>
      </c>
      <c r="R44" s="11"/>
      <c r="S44" s="11"/>
      <c r="T44" s="13">
        <f t="shared" si="1"/>
        <v>3.7067926280456085</v>
      </c>
      <c r="U44" s="13"/>
      <c r="V44" s="5"/>
      <c r="W44" s="5"/>
    </row>
    <row r="45" spans="1:24" ht="17" thickBot="1" x14ac:dyDescent="0.25">
      <c r="A45" s="26" t="s">
        <v>4</v>
      </c>
      <c r="B45" s="79" t="s">
        <v>141</v>
      </c>
      <c r="C45" s="26" t="s">
        <v>168</v>
      </c>
      <c r="D45">
        <v>-1</v>
      </c>
      <c r="E45" s="5" t="s">
        <v>21</v>
      </c>
      <c r="F45">
        <v>20259</v>
      </c>
      <c r="G45" s="9">
        <v>2.5960000000000001</v>
      </c>
      <c r="H45" s="10">
        <v>7.8462811655840444E-6</v>
      </c>
      <c r="I45" s="10">
        <v>1.0072941448242807E-4</v>
      </c>
      <c r="J45" s="11">
        <v>12.837854310428625</v>
      </c>
      <c r="K45" s="12">
        <v>-0.12331662219625394</v>
      </c>
      <c r="L45" s="12"/>
      <c r="M45" s="12"/>
      <c r="N45" s="13">
        <f t="shared" si="0"/>
        <v>-0.54331662219625398</v>
      </c>
      <c r="O45" s="5"/>
      <c r="P45" s="5"/>
      <c r="Q45" s="11">
        <v>-30.10239282004148</v>
      </c>
      <c r="R45" s="11"/>
      <c r="S45" s="11"/>
      <c r="T45" s="13">
        <f t="shared" si="1"/>
        <v>3.667607179958523</v>
      </c>
      <c r="U45" s="13"/>
      <c r="V45" s="5"/>
      <c r="W45" s="5"/>
    </row>
    <row r="46" spans="1:24" x14ac:dyDescent="0.2">
      <c r="A46" s="26" t="s">
        <v>4</v>
      </c>
      <c r="B46" s="79" t="s">
        <v>141</v>
      </c>
      <c r="C46" s="26" t="s">
        <v>146</v>
      </c>
      <c r="D46" s="78">
        <v>0.65</v>
      </c>
      <c r="E46" s="28" t="s">
        <v>22</v>
      </c>
      <c r="F46" s="29">
        <v>20133</v>
      </c>
      <c r="G46" s="30">
        <v>1.196</v>
      </c>
      <c r="H46" s="31">
        <v>2.4934618114967348E-6</v>
      </c>
      <c r="I46" s="31">
        <v>3.8965132980743479E-5</v>
      </c>
      <c r="J46" s="32">
        <v>15.626921896732046</v>
      </c>
      <c r="K46" s="33">
        <v>-0.15324461943609397</v>
      </c>
      <c r="L46" s="33"/>
      <c r="M46" s="33"/>
      <c r="N46" s="34">
        <f t="shared" si="0"/>
        <v>-0.57324461943609395</v>
      </c>
      <c r="O46" s="14">
        <f>AVERAGE(N46:N51)</f>
        <v>-0.38173330091263757</v>
      </c>
      <c r="P46" s="8">
        <f>STDEV(N46:N51)</f>
        <v>0.12291065249341558</v>
      </c>
      <c r="Q46" s="32">
        <v>-27.780093644146302</v>
      </c>
      <c r="R46" s="32"/>
      <c r="S46" s="32"/>
      <c r="T46" s="35">
        <f>Q46--33.77</f>
        <v>5.9899063558537016</v>
      </c>
      <c r="U46" s="13">
        <f>AVERAGE(T46:T48)</f>
        <v>5.7610371171487786</v>
      </c>
      <c r="V46" s="14">
        <f>AVERAGE(T46:T51)</f>
        <v>6.1850843816731853</v>
      </c>
      <c r="W46" s="8">
        <f>STDEV(T46:T51)</f>
        <v>0.49209128867829249</v>
      </c>
      <c r="X46">
        <f>COUNT(T46:T51)</f>
        <v>6</v>
      </c>
    </row>
    <row r="47" spans="1:24" x14ac:dyDescent="0.2">
      <c r="A47" s="26" t="s">
        <v>4</v>
      </c>
      <c r="B47" s="79" t="s">
        <v>141</v>
      </c>
      <c r="C47" s="26" t="s">
        <v>146</v>
      </c>
      <c r="D47" s="78">
        <v>0.65</v>
      </c>
      <c r="E47" s="8" t="s">
        <v>23</v>
      </c>
      <c r="F47" s="1">
        <v>20134</v>
      </c>
      <c r="G47" s="9">
        <v>1.744</v>
      </c>
      <c r="H47" s="10">
        <v>3.4808319744326402E-6</v>
      </c>
      <c r="I47" s="10">
        <v>5.7264910257758057E-5</v>
      </c>
      <c r="J47" s="11">
        <v>16.451500870590564</v>
      </c>
      <c r="K47" s="12">
        <v>-5.2155731239867074E-2</v>
      </c>
      <c r="L47" s="12"/>
      <c r="M47" s="12"/>
      <c r="N47" s="13">
        <f t="shared" si="0"/>
        <v>-0.47215573123986704</v>
      </c>
      <c r="O47" s="8"/>
      <c r="P47" s="8"/>
      <c r="Q47" s="11">
        <v>-28.238404989071572</v>
      </c>
      <c r="R47" s="11"/>
      <c r="S47" s="11"/>
      <c r="T47" s="36">
        <f t="shared" si="1"/>
        <v>5.5315950109284309</v>
      </c>
      <c r="U47" s="13"/>
      <c r="V47" s="8"/>
      <c r="W47" s="8"/>
    </row>
    <row r="48" spans="1:24" x14ac:dyDescent="0.2">
      <c r="A48" s="26" t="s">
        <v>4</v>
      </c>
      <c r="B48" s="79" t="s">
        <v>141</v>
      </c>
      <c r="C48" s="26" t="s">
        <v>146</v>
      </c>
      <c r="D48" s="78">
        <v>0.65</v>
      </c>
      <c r="E48" s="8" t="s">
        <v>24</v>
      </c>
      <c r="F48" s="1">
        <v>20135</v>
      </c>
      <c r="G48" s="9">
        <v>2.141</v>
      </c>
      <c r="H48" s="10">
        <v>4.4874462334977317E-6</v>
      </c>
      <c r="I48" s="10">
        <v>6.9029052792981716E-5</v>
      </c>
      <c r="J48" s="11">
        <v>15.382703034455556</v>
      </c>
      <c r="K48" s="12">
        <v>5.7848127520532068E-2</v>
      </c>
      <c r="L48" s="12"/>
      <c r="M48" s="12"/>
      <c r="N48" s="13">
        <f t="shared" si="0"/>
        <v>-0.3621518724794679</v>
      </c>
      <c r="O48" s="8"/>
      <c r="P48" s="8"/>
      <c r="Q48" s="11">
        <v>-28.008390015335799</v>
      </c>
      <c r="R48" s="11"/>
      <c r="S48" s="11"/>
      <c r="T48" s="36">
        <f t="shared" si="1"/>
        <v>5.7616099846642044</v>
      </c>
      <c r="U48" s="13"/>
      <c r="V48" s="8"/>
      <c r="W48" s="8"/>
    </row>
    <row r="49" spans="1:24" x14ac:dyDescent="0.2">
      <c r="A49" s="26" t="s">
        <v>4</v>
      </c>
      <c r="B49" s="79" t="s">
        <v>141</v>
      </c>
      <c r="C49" s="26" t="s">
        <v>146</v>
      </c>
      <c r="D49" s="78">
        <v>0.65</v>
      </c>
      <c r="E49" s="8" t="s">
        <v>25</v>
      </c>
      <c r="F49" s="1">
        <v>20260</v>
      </c>
      <c r="G49" s="9">
        <v>1.1839999999999999</v>
      </c>
      <c r="H49" s="10">
        <v>2.7658397874790533E-6</v>
      </c>
      <c r="I49" s="10">
        <v>3.8471160587468587E-5</v>
      </c>
      <c r="J49" s="11">
        <v>13.909395895462707</v>
      </c>
      <c r="K49" s="12">
        <v>0.11824208941986351</v>
      </c>
      <c r="L49" s="12"/>
      <c r="M49" s="12"/>
      <c r="N49" s="13">
        <f t="shared" si="0"/>
        <v>-0.30175791058013646</v>
      </c>
      <c r="O49" s="8"/>
      <c r="P49" s="8"/>
      <c r="Q49" s="11">
        <v>-27.290785201308992</v>
      </c>
      <c r="R49" s="11"/>
      <c r="S49" s="11"/>
      <c r="T49" s="36">
        <f t="shared" si="1"/>
        <v>6.4792147986910109</v>
      </c>
      <c r="U49" s="13">
        <f>AVERAGE(T49:T51)</f>
        <v>6.609131646197592</v>
      </c>
      <c r="V49" s="8"/>
      <c r="W49" s="8"/>
    </row>
    <row r="50" spans="1:24" x14ac:dyDescent="0.2">
      <c r="A50" s="26" t="s">
        <v>4</v>
      </c>
      <c r="B50" s="79" t="s">
        <v>141</v>
      </c>
      <c r="C50" s="26" t="s">
        <v>146</v>
      </c>
      <c r="D50" s="78">
        <v>0.65</v>
      </c>
      <c r="E50" s="8" t="s">
        <v>26</v>
      </c>
      <c r="F50" s="1">
        <v>20261</v>
      </c>
      <c r="G50" s="9">
        <v>1.623</v>
      </c>
      <c r="H50" s="10">
        <v>3.9042020892747225E-6</v>
      </c>
      <c r="I50" s="10">
        <v>5.2923019580459746E-5</v>
      </c>
      <c r="J50" s="11">
        <v>13.555399636162576</v>
      </c>
      <c r="K50" s="12">
        <v>6.9155190079403434E-2</v>
      </c>
      <c r="L50" s="12"/>
      <c r="M50" s="12"/>
      <c r="N50" s="13">
        <f t="shared" si="0"/>
        <v>-0.35084480992059652</v>
      </c>
      <c r="O50" s="8"/>
      <c r="P50" s="8"/>
      <c r="Q50" s="11">
        <v>-27.068251576400911</v>
      </c>
      <c r="R50" s="11"/>
      <c r="S50" s="11"/>
      <c r="T50" s="36">
        <f t="shared" si="1"/>
        <v>6.7017484235990921</v>
      </c>
      <c r="U50" s="13"/>
      <c r="V50" s="8"/>
      <c r="W50" s="8"/>
    </row>
    <row r="51" spans="1:24" x14ac:dyDescent="0.2">
      <c r="A51" s="26" t="s">
        <v>4</v>
      </c>
      <c r="B51" s="79" t="s">
        <v>141</v>
      </c>
      <c r="C51" s="26" t="s">
        <v>146</v>
      </c>
      <c r="D51" s="78">
        <v>0.65</v>
      </c>
      <c r="E51" s="8" t="s">
        <v>27</v>
      </c>
      <c r="F51" s="1">
        <v>20262</v>
      </c>
      <c r="G51" s="9">
        <v>1.22</v>
      </c>
      <c r="H51" s="10">
        <v>2.9952886259424199E-6</v>
      </c>
      <c r="I51" s="10">
        <v>3.9836550946315604E-5</v>
      </c>
      <c r="J51" s="11">
        <v>13.29973699405401</v>
      </c>
      <c r="K51" s="12">
        <v>0.18975513818033662</v>
      </c>
      <c r="L51" s="12"/>
      <c r="M51" s="12"/>
      <c r="N51" s="13">
        <f t="shared" si="0"/>
        <v>-0.23024486181966336</v>
      </c>
      <c r="O51" s="8"/>
      <c r="P51" s="8"/>
      <c r="Q51" s="11">
        <v>-27.123568283697331</v>
      </c>
      <c r="R51" s="11"/>
      <c r="S51" s="11"/>
      <c r="T51" s="36">
        <f t="shared" si="1"/>
        <v>6.646431716302672</v>
      </c>
      <c r="U51" s="13"/>
      <c r="V51" s="8"/>
      <c r="W51" s="8"/>
    </row>
    <row r="52" spans="1:24" x14ac:dyDescent="0.2">
      <c r="A52" s="26" t="s">
        <v>4</v>
      </c>
      <c r="B52" s="79" t="s">
        <v>141</v>
      </c>
      <c r="C52" s="26" t="s">
        <v>146</v>
      </c>
      <c r="D52" s="78">
        <v>1.35</v>
      </c>
      <c r="E52" s="8" t="s">
        <v>28</v>
      </c>
      <c r="F52" s="37">
        <v>20136</v>
      </c>
      <c r="G52" s="9">
        <v>1.2929999999999999</v>
      </c>
      <c r="H52" s="10">
        <v>4.0833202147848347E-6</v>
      </c>
      <c r="I52" s="10">
        <v>4.3398218561415609E-5</v>
      </c>
      <c r="J52" s="11">
        <v>10.628169303078383</v>
      </c>
      <c r="K52" s="12">
        <v>8.1763548804007741E-2</v>
      </c>
      <c r="L52" s="12"/>
      <c r="M52" s="12"/>
      <c r="N52" s="13">
        <f t="shared" si="0"/>
        <v>-0.33823645119599222</v>
      </c>
      <c r="O52" s="14">
        <f>AVERAGE(N52:N57)</f>
        <v>-0.35573181367481893</v>
      </c>
      <c r="P52" s="8">
        <f>STDEV(N52:N57)</f>
        <v>4.7968083471242907E-2</v>
      </c>
      <c r="Q52" s="11">
        <v>-27.539780540645573</v>
      </c>
      <c r="R52" s="11"/>
      <c r="S52" s="11"/>
      <c r="T52" s="36">
        <f t="shared" si="1"/>
        <v>6.23021945935443</v>
      </c>
      <c r="U52" s="13">
        <f>AVERAGE(T52:T54)</f>
        <v>6.1870252764786544</v>
      </c>
      <c r="V52" s="14">
        <f>AVERAGE(T52:T57)</f>
        <v>6.0292292315822591</v>
      </c>
      <c r="W52" s="8">
        <f>STDEV(T52:T57)</f>
        <v>0.37606265406413281</v>
      </c>
      <c r="X52">
        <f>COUNT(T52:T57)</f>
        <v>6</v>
      </c>
    </row>
    <row r="53" spans="1:24" x14ac:dyDescent="0.2">
      <c r="A53" s="26" t="s">
        <v>4</v>
      </c>
      <c r="B53" s="79" t="s">
        <v>141</v>
      </c>
      <c r="C53" s="26" t="s">
        <v>146</v>
      </c>
      <c r="D53" s="78">
        <v>1.35</v>
      </c>
      <c r="E53" s="8" t="s">
        <v>29</v>
      </c>
      <c r="F53" s="37">
        <v>20141</v>
      </c>
      <c r="G53" s="9">
        <v>1.079</v>
      </c>
      <c r="H53" s="10">
        <v>3.5222807968647321E-6</v>
      </c>
      <c r="I53" s="10">
        <v>3.5932902443563739E-5</v>
      </c>
      <c r="J53" s="11">
        <v>10.201600756972155</v>
      </c>
      <c r="K53" s="12">
        <v>6.0782043354957002E-2</v>
      </c>
      <c r="L53" s="12"/>
      <c r="M53" s="12"/>
      <c r="N53" s="13">
        <f t="shared" si="0"/>
        <v>-0.35921795664504297</v>
      </c>
      <c r="O53" s="8"/>
      <c r="P53" s="8"/>
      <c r="Q53" s="11">
        <v>-27.454595778065386</v>
      </c>
      <c r="R53" s="11"/>
      <c r="S53" s="11"/>
      <c r="T53" s="36">
        <f t="shared" si="1"/>
        <v>6.3154042219346174</v>
      </c>
      <c r="U53" s="13"/>
      <c r="V53" s="8"/>
      <c r="W53" s="8"/>
    </row>
    <row r="54" spans="1:24" x14ac:dyDescent="0.2">
      <c r="A54" s="26" t="s">
        <v>4</v>
      </c>
      <c r="B54" s="79" t="s">
        <v>141</v>
      </c>
      <c r="C54" s="26" t="s">
        <v>146</v>
      </c>
      <c r="D54" s="78">
        <v>1.35</v>
      </c>
      <c r="E54" s="8" t="s">
        <v>30</v>
      </c>
      <c r="F54" s="37">
        <v>20142</v>
      </c>
      <c r="G54" s="9">
        <v>1.3</v>
      </c>
      <c r="H54" s="10">
        <v>4.0892414751322764E-6</v>
      </c>
      <c r="I54" s="10">
        <v>4.3803529243077064E-5</v>
      </c>
      <c r="J54" s="11">
        <v>10.711895961502281</v>
      </c>
      <c r="K54" s="12">
        <v>0.14069913293371461</v>
      </c>
      <c r="L54" s="12"/>
      <c r="M54" s="12"/>
      <c r="N54" s="13">
        <f t="shared" si="0"/>
        <v>-0.27930086706628537</v>
      </c>
      <c r="O54" s="8"/>
      <c r="P54" s="8"/>
      <c r="Q54" s="11">
        <v>-27.754547851853086</v>
      </c>
      <c r="R54" s="11"/>
      <c r="S54" s="11"/>
      <c r="T54" s="36">
        <f t="shared" si="1"/>
        <v>6.0154521481469168</v>
      </c>
      <c r="U54" s="13"/>
      <c r="V54" s="8"/>
      <c r="W54" s="8"/>
    </row>
    <row r="55" spans="1:24" x14ac:dyDescent="0.2">
      <c r="A55" s="26" t="s">
        <v>4</v>
      </c>
      <c r="B55" s="79" t="s">
        <v>141</v>
      </c>
      <c r="C55" s="26" t="s">
        <v>146</v>
      </c>
      <c r="D55" s="78">
        <v>1.35</v>
      </c>
      <c r="E55" s="8" t="s">
        <v>31</v>
      </c>
      <c r="F55" s="37">
        <v>20263</v>
      </c>
      <c r="G55" s="9">
        <v>2.7719999999999998</v>
      </c>
      <c r="H55" s="10">
        <v>7.0987220467195274E-6</v>
      </c>
      <c r="I55" s="10">
        <v>9.0789170014680951E-5</v>
      </c>
      <c r="J55" s="38">
        <v>12.789509071796463</v>
      </c>
      <c r="K55" s="12">
        <v>-6.5382743364119809E-3</v>
      </c>
      <c r="L55" s="12"/>
      <c r="M55" s="12"/>
      <c r="N55" s="13">
        <f t="shared" si="0"/>
        <v>-0.42653827433641195</v>
      </c>
      <c r="O55" s="8"/>
      <c r="P55" s="8"/>
      <c r="Q55" s="11">
        <v>-28.460816676806424</v>
      </c>
      <c r="R55" s="11"/>
      <c r="S55" s="11"/>
      <c r="T55" s="36">
        <f>Q55--33.77</f>
        <v>5.3091833231935794</v>
      </c>
      <c r="U55" s="13">
        <f>AVERAGE(T55:T57)</f>
        <v>5.8714331866858638</v>
      </c>
      <c r="V55" s="8"/>
      <c r="W55" s="8"/>
    </row>
    <row r="56" spans="1:24" x14ac:dyDescent="0.2">
      <c r="A56" s="26" t="s">
        <v>4</v>
      </c>
      <c r="B56" s="79" t="s">
        <v>141</v>
      </c>
      <c r="C56" s="26" t="s">
        <v>146</v>
      </c>
      <c r="D56" s="78">
        <v>1.35</v>
      </c>
      <c r="E56" s="8" t="s">
        <v>32</v>
      </c>
      <c r="F56" s="37">
        <v>20268</v>
      </c>
      <c r="G56" s="9">
        <v>2.0910000000000002</v>
      </c>
      <c r="H56" s="10">
        <v>6.716800754309537E-6</v>
      </c>
      <c r="I56" s="10">
        <v>7.0989743215518989E-5</v>
      </c>
      <c r="J56" s="11">
        <v>10.56898154526492</v>
      </c>
      <c r="K56" s="12">
        <v>6.277174802791087E-2</v>
      </c>
      <c r="L56" s="12"/>
      <c r="M56" s="12"/>
      <c r="N56" s="13">
        <f t="shared" si="0"/>
        <v>-0.35722825197208913</v>
      </c>
      <c r="O56" s="8"/>
      <c r="P56" s="8"/>
      <c r="Q56" s="11">
        <v>-27.483751090435515</v>
      </c>
      <c r="R56" s="11"/>
      <c r="S56" s="11"/>
      <c r="T56" s="36">
        <f t="shared" si="1"/>
        <v>6.2862489095644882</v>
      </c>
      <c r="U56" s="13"/>
      <c r="V56" s="8"/>
      <c r="W56" s="8"/>
    </row>
    <row r="57" spans="1:24" x14ac:dyDescent="0.2">
      <c r="A57" s="26" t="s">
        <v>4</v>
      </c>
      <c r="B57" s="79" t="s">
        <v>141</v>
      </c>
      <c r="C57" s="26" t="s">
        <v>146</v>
      </c>
      <c r="D57" s="78">
        <v>1.35</v>
      </c>
      <c r="E57" s="8" t="s">
        <v>33</v>
      </c>
      <c r="F57" s="37">
        <v>20269</v>
      </c>
      <c r="G57" s="9">
        <v>2.36</v>
      </c>
      <c r="H57" s="10">
        <v>7.0602338544611569E-6</v>
      </c>
      <c r="I57" s="10">
        <v>7.8655181482441215E-5</v>
      </c>
      <c r="J57" s="11">
        <v>11.140591530511598</v>
      </c>
      <c r="K57" s="12">
        <v>4.6130919166907917E-2</v>
      </c>
      <c r="L57" s="12"/>
      <c r="M57" s="12"/>
      <c r="N57" s="13">
        <f t="shared" si="0"/>
        <v>-0.37386908083309206</v>
      </c>
      <c r="O57" s="8"/>
      <c r="P57" s="8"/>
      <c r="Q57" s="11">
        <v>-27.751132672700479</v>
      </c>
      <c r="R57" s="11"/>
      <c r="S57" s="11"/>
      <c r="T57" s="36">
        <f t="shared" si="1"/>
        <v>6.0188673272995246</v>
      </c>
      <c r="U57" s="13"/>
      <c r="V57" s="8"/>
      <c r="W57" s="8"/>
    </row>
    <row r="58" spans="1:24" x14ac:dyDescent="0.2">
      <c r="A58" s="26" t="s">
        <v>4</v>
      </c>
      <c r="B58" s="79" t="s">
        <v>141</v>
      </c>
      <c r="C58" s="26" t="s">
        <v>146</v>
      </c>
      <c r="D58" s="78">
        <v>2.69</v>
      </c>
      <c r="E58" s="8" t="s">
        <v>34</v>
      </c>
      <c r="F58" s="1">
        <v>20143</v>
      </c>
      <c r="G58" s="9">
        <v>1.242</v>
      </c>
      <c r="H58" s="10">
        <v>4.5836667141436593E-6</v>
      </c>
      <c r="I58" s="10">
        <v>4.3294357699239866E-5</v>
      </c>
      <c r="J58" s="11">
        <v>9.4453546471099195</v>
      </c>
      <c r="K58" s="12">
        <v>0.16314991785972849</v>
      </c>
      <c r="L58" s="12"/>
      <c r="M58" s="12"/>
      <c r="N58" s="13">
        <f t="shared" si="0"/>
        <v>-0.2568500821402715</v>
      </c>
      <c r="O58" s="14">
        <f>AVERAGE(N58:N62)</f>
        <v>-0.28856292635284059</v>
      </c>
      <c r="P58" s="8">
        <f>STDEV(N58:N62)</f>
        <v>2.6447440502467202E-2</v>
      </c>
      <c r="Q58" s="11">
        <v>-27.087587683595878</v>
      </c>
      <c r="R58" s="11"/>
      <c r="S58" s="11"/>
      <c r="T58" s="36">
        <f t="shared" si="1"/>
        <v>6.6824123164041254</v>
      </c>
      <c r="U58" s="13">
        <f>AVERAGE(T58:T62)</f>
        <v>6.6811739528544321</v>
      </c>
      <c r="V58" s="14">
        <f>AVERAGE(T58:T62)</f>
        <v>6.6811739528544321</v>
      </c>
      <c r="W58" s="8">
        <f>STDEV(T58:T62)</f>
        <v>0.34894129900906906</v>
      </c>
      <c r="X58">
        <f>COUNT(T58:T62)</f>
        <v>5</v>
      </c>
    </row>
    <row r="59" spans="1:24" x14ac:dyDescent="0.2">
      <c r="A59" s="26" t="s">
        <v>4</v>
      </c>
      <c r="B59" s="79" t="s">
        <v>141</v>
      </c>
      <c r="C59" s="26" t="s">
        <v>146</v>
      </c>
      <c r="D59" s="78">
        <v>2.69</v>
      </c>
      <c r="E59" s="8" t="s">
        <v>35</v>
      </c>
      <c r="F59" s="1">
        <v>20144</v>
      </c>
      <c r="G59" s="9">
        <v>1.296</v>
      </c>
      <c r="H59" s="10">
        <v>4.8086746073464451E-6</v>
      </c>
      <c r="I59" s="10">
        <v>4.5184118752486387E-5</v>
      </c>
      <c r="J59" s="11">
        <v>9.3963768485096537</v>
      </c>
      <c r="K59" s="12">
        <v>0.14787903257127363</v>
      </c>
      <c r="L59" s="12"/>
      <c r="M59" s="12"/>
      <c r="N59" s="13">
        <f t="shared" si="0"/>
        <v>-0.27212096742872638</v>
      </c>
      <c r="O59" s="8"/>
      <c r="P59" s="8"/>
      <c r="Q59" s="11">
        <v>-27.122544649294362</v>
      </c>
      <c r="R59" s="11"/>
      <c r="S59" s="11"/>
      <c r="T59" s="36">
        <f t="shared" si="1"/>
        <v>6.6474553507056413</v>
      </c>
      <c r="U59" s="13"/>
      <c r="V59" s="8"/>
      <c r="W59" s="8"/>
    </row>
    <row r="60" spans="1:24" x14ac:dyDescent="0.2">
      <c r="A60" s="26" t="s">
        <v>4</v>
      </c>
      <c r="B60" s="79" t="s">
        <v>141</v>
      </c>
      <c r="C60" s="26" t="s">
        <v>146</v>
      </c>
      <c r="D60" s="78">
        <v>2.69</v>
      </c>
      <c r="E60" s="8" t="s">
        <v>36</v>
      </c>
      <c r="F60" s="1">
        <v>20270</v>
      </c>
      <c r="G60" s="9">
        <v>1.5329999999999999</v>
      </c>
      <c r="H60" s="10">
        <v>5.8271313871064196E-6</v>
      </c>
      <c r="I60" s="10">
        <v>5.3713375409699575E-5</v>
      </c>
      <c r="J60" s="11">
        <v>9.2178075010544838</v>
      </c>
      <c r="K60" s="12">
        <v>0.1119109016135434</v>
      </c>
      <c r="L60" s="12"/>
      <c r="M60" s="12"/>
      <c r="N60" s="13">
        <f t="shared" si="0"/>
        <v>-0.30808909838645659</v>
      </c>
      <c r="O60" s="8"/>
      <c r="P60" s="8"/>
      <c r="Q60" s="11">
        <v>-26.847737301505937</v>
      </c>
      <c r="R60" s="11"/>
      <c r="S60" s="11"/>
      <c r="T60" s="36">
        <f t="shared" si="1"/>
        <v>6.9222626984940661</v>
      </c>
      <c r="U60" s="13">
        <f>AVERAGE(T60:T62)</f>
        <v>6.6920006990541312</v>
      </c>
      <c r="V60" s="8"/>
      <c r="W60" s="8"/>
    </row>
    <row r="61" spans="1:24" x14ac:dyDescent="0.2">
      <c r="A61" s="26" t="s">
        <v>4</v>
      </c>
      <c r="B61" s="79" t="s">
        <v>141</v>
      </c>
      <c r="C61" s="26" t="s">
        <v>146</v>
      </c>
      <c r="D61" s="78">
        <v>2.69</v>
      </c>
      <c r="E61" s="8" t="s">
        <v>37</v>
      </c>
      <c r="F61" s="1">
        <v>20271</v>
      </c>
      <c r="G61" s="9">
        <v>2.1110000000000002</v>
      </c>
      <c r="H61" s="10">
        <v>8.1201394566532229E-6</v>
      </c>
      <c r="I61" s="10">
        <v>7.3723057124973411E-5</v>
      </c>
      <c r="J61" s="11">
        <v>9.0790382995908452</v>
      </c>
      <c r="K61" s="12">
        <v>0.13623761202534646</v>
      </c>
      <c r="L61" s="12"/>
      <c r="M61" s="12"/>
      <c r="N61" s="13">
        <f t="shared" si="0"/>
        <v>-0.28376238797465353</v>
      </c>
      <c r="O61" s="8"/>
      <c r="P61" s="8"/>
      <c r="Q61" s="11">
        <v>-26.742564486903596</v>
      </c>
      <c r="R61" s="11"/>
      <c r="S61" s="11"/>
      <c r="T61" s="36">
        <f t="shared" si="1"/>
        <v>7.0274355130964068</v>
      </c>
      <c r="U61" s="13"/>
      <c r="V61" s="8"/>
      <c r="W61" s="8"/>
    </row>
    <row r="62" spans="1:24" ht="17" thickBot="1" x14ac:dyDescent="0.25">
      <c r="A62" s="26" t="s">
        <v>4</v>
      </c>
      <c r="B62" s="79" t="s">
        <v>141</v>
      </c>
      <c r="C62" s="26" t="s">
        <v>146</v>
      </c>
      <c r="D62" s="78">
        <v>2.69</v>
      </c>
      <c r="E62" s="44" t="s">
        <v>38</v>
      </c>
      <c r="F62" s="45">
        <v>20272</v>
      </c>
      <c r="G62" s="46">
        <v>2.4300000000000002</v>
      </c>
      <c r="H62" s="47">
        <v>7.8684858918869501E-6</v>
      </c>
      <c r="I62" s="47">
        <v>8.3658235209199764E-5</v>
      </c>
      <c r="J62" s="48">
        <v>10.632062681266063</v>
      </c>
      <c r="K62" s="49">
        <v>9.8007904165905171E-2</v>
      </c>
      <c r="L62" s="49"/>
      <c r="M62" s="49"/>
      <c r="N62" s="50">
        <f t="shared" si="0"/>
        <v>-0.32199209583409483</v>
      </c>
      <c r="O62" s="8"/>
      <c r="P62" s="8"/>
      <c r="Q62" s="48">
        <v>-27.643696114428082</v>
      </c>
      <c r="R62" s="48"/>
      <c r="S62" s="48"/>
      <c r="T62" s="51">
        <f t="shared" si="1"/>
        <v>6.1263038855719216</v>
      </c>
      <c r="U62" s="13"/>
      <c r="V62" s="8"/>
      <c r="W62" s="8"/>
    </row>
    <row r="63" spans="1:24" x14ac:dyDescent="0.2">
      <c r="A63" s="3" t="s">
        <v>2</v>
      </c>
      <c r="B63" s="79" t="s">
        <v>141</v>
      </c>
      <c r="C63" s="3" t="s">
        <v>169</v>
      </c>
      <c r="D63" s="1">
        <v>-1</v>
      </c>
      <c r="E63" s="5" t="s">
        <v>39</v>
      </c>
      <c r="F63">
        <v>20114</v>
      </c>
      <c r="G63" s="9">
        <v>2.145</v>
      </c>
      <c r="H63" s="10">
        <v>8.7241080120922782E-6</v>
      </c>
      <c r="I63" s="10">
        <v>7.3393742196123482E-5</v>
      </c>
      <c r="J63" s="11">
        <v>8.4127502885560528</v>
      </c>
      <c r="K63" s="12">
        <v>5.4074580870293217E-2</v>
      </c>
      <c r="L63" s="12"/>
      <c r="M63" s="12"/>
      <c r="N63" s="13">
        <f t="shared" si="0"/>
        <v>-0.36592541912970677</v>
      </c>
      <c r="O63" s="5"/>
      <c r="P63" s="5"/>
      <c r="Q63" s="11">
        <v>-8.2762360697441864</v>
      </c>
      <c r="R63" s="11"/>
      <c r="S63" s="11"/>
      <c r="T63" s="13">
        <f>Q63--10.77</f>
        <v>2.4937639302558132</v>
      </c>
      <c r="U63" s="13"/>
      <c r="V63" s="5"/>
      <c r="W63" s="5"/>
    </row>
    <row r="64" spans="1:24" s="88" customFormat="1" x14ac:dyDescent="0.2">
      <c r="A64" s="84" t="s">
        <v>2</v>
      </c>
      <c r="B64" s="85" t="s">
        <v>141</v>
      </c>
      <c r="C64" s="84" t="s">
        <v>148</v>
      </c>
      <c r="D64" s="86">
        <v>-1</v>
      </c>
      <c r="E64" s="87" t="s">
        <v>40</v>
      </c>
      <c r="F64" s="88">
        <v>20234</v>
      </c>
      <c r="G64" s="9">
        <v>1.823</v>
      </c>
      <c r="H64" s="89">
        <v>8.1660292243458973E-6</v>
      </c>
      <c r="I64" s="89">
        <v>6.71696900408598E-5</v>
      </c>
      <c r="J64" s="38">
        <v>8.2255020396697294</v>
      </c>
      <c r="K64" s="90">
        <v>-0.74523064244096948</v>
      </c>
      <c r="L64" s="90"/>
      <c r="M64" s="90"/>
      <c r="N64" s="91">
        <f t="shared" si="0"/>
        <v>-1.1652306424409695</v>
      </c>
      <c r="O64" s="87"/>
      <c r="P64" s="87"/>
      <c r="Q64" s="38">
        <v>-8.2765759088506812</v>
      </c>
      <c r="R64" s="38"/>
      <c r="S64" s="38"/>
      <c r="T64" s="91">
        <f t="shared" ref="T64:T93" si="2">Q64--10.77</f>
        <v>2.4934240911493184</v>
      </c>
      <c r="U64" s="91"/>
      <c r="V64" s="87"/>
      <c r="W64" s="87"/>
    </row>
    <row r="65" spans="1:24" s="88" customFormat="1" x14ac:dyDescent="0.2">
      <c r="A65" s="84" t="s">
        <v>2</v>
      </c>
      <c r="B65" s="85" t="s">
        <v>141</v>
      </c>
      <c r="C65" s="84" t="s">
        <v>148</v>
      </c>
      <c r="D65" s="86">
        <v>-1</v>
      </c>
      <c r="E65" s="87" t="s">
        <v>41</v>
      </c>
      <c r="F65" s="88">
        <v>20235</v>
      </c>
      <c r="G65" s="9">
        <v>2.2629999999999999</v>
      </c>
      <c r="H65" s="89">
        <v>9.5575254059947006E-6</v>
      </c>
      <c r="I65" s="89">
        <v>8.4461256997241525E-5</v>
      </c>
      <c r="J65" s="38">
        <v>8.8371470029538681</v>
      </c>
      <c r="K65" s="90">
        <v>-2.295181169099362</v>
      </c>
      <c r="L65" s="90"/>
      <c r="M65" s="90"/>
      <c r="N65" s="91">
        <f t="shared" si="0"/>
        <v>-2.7151811690993619</v>
      </c>
      <c r="O65" s="87"/>
      <c r="P65" s="87"/>
      <c r="Q65" s="38">
        <v>-8.5845668851571872</v>
      </c>
      <c r="R65" s="38"/>
      <c r="S65" s="38"/>
      <c r="T65" s="91">
        <f t="shared" si="2"/>
        <v>2.1854331148428123</v>
      </c>
      <c r="U65" s="91"/>
      <c r="V65" s="87"/>
      <c r="W65" s="87"/>
    </row>
    <row r="66" spans="1:24" s="88" customFormat="1" x14ac:dyDescent="0.2">
      <c r="A66" s="84" t="s">
        <v>2</v>
      </c>
      <c r="B66" s="85" t="s">
        <v>141</v>
      </c>
      <c r="C66" s="84" t="s">
        <v>148</v>
      </c>
      <c r="D66" s="86">
        <v>-1</v>
      </c>
      <c r="E66" s="87" t="s">
        <v>42</v>
      </c>
      <c r="F66" s="88">
        <v>20240</v>
      </c>
      <c r="G66" s="9">
        <v>1.665</v>
      </c>
      <c r="H66" s="89">
        <v>6.7552889465679083E-6</v>
      </c>
      <c r="I66" s="89">
        <v>6.5510449437808233E-5</v>
      </c>
      <c r="J66" s="38">
        <v>9.697653195292478</v>
      </c>
      <c r="K66" s="90">
        <v>-1.1682258314661038</v>
      </c>
      <c r="L66" s="90"/>
      <c r="M66" s="90"/>
      <c r="N66" s="91">
        <f t="shared" si="0"/>
        <v>-1.5882258314661037</v>
      </c>
      <c r="O66" s="87"/>
      <c r="P66" s="87"/>
      <c r="Q66" s="38">
        <v>-8.49334130814416</v>
      </c>
      <c r="R66" s="38"/>
      <c r="S66" s="38"/>
      <c r="T66" s="91">
        <f t="shared" si="2"/>
        <v>2.2766586918558396</v>
      </c>
      <c r="U66" s="91"/>
      <c r="V66" s="87"/>
      <c r="W66" s="87"/>
    </row>
    <row r="67" spans="1:24" x14ac:dyDescent="0.2">
      <c r="A67" s="3" t="s">
        <v>2</v>
      </c>
      <c r="B67" s="79" t="s">
        <v>141</v>
      </c>
      <c r="C67" s="3" t="s">
        <v>169</v>
      </c>
      <c r="D67" s="1">
        <v>-1</v>
      </c>
      <c r="E67" s="5" t="s">
        <v>43</v>
      </c>
      <c r="F67">
        <v>20109</v>
      </c>
      <c r="G67" s="92">
        <v>1.754</v>
      </c>
      <c r="H67" s="10">
        <v>5.0706903777207409E-6</v>
      </c>
      <c r="I67" s="10">
        <v>6.2675807857938442E-5</v>
      </c>
      <c r="J67" s="11">
        <v>12.360409172944024</v>
      </c>
      <c r="K67" s="12">
        <v>0.28560410791594781</v>
      </c>
      <c r="L67" s="12"/>
      <c r="M67" s="12"/>
      <c r="N67" s="13">
        <f t="shared" si="0"/>
        <v>-0.13439589208405217</v>
      </c>
      <c r="O67" s="5"/>
      <c r="P67" s="5"/>
      <c r="Q67" s="11">
        <v>-8.906630132114806</v>
      </c>
      <c r="R67" s="11"/>
      <c r="S67" s="11"/>
      <c r="T67" s="13">
        <f t="shared" si="2"/>
        <v>1.8633698678851935</v>
      </c>
      <c r="U67" s="13"/>
      <c r="V67" s="5"/>
      <c r="W67" s="5"/>
    </row>
    <row r="68" spans="1:24" ht="17" thickBot="1" x14ac:dyDescent="0.25">
      <c r="A68" s="3" t="s">
        <v>92</v>
      </c>
      <c r="B68" s="79" t="s">
        <v>141</v>
      </c>
      <c r="C68" s="3" t="s">
        <v>168</v>
      </c>
      <c r="D68" s="1">
        <v>-1</v>
      </c>
      <c r="E68" s="5" t="s">
        <v>44</v>
      </c>
      <c r="F68">
        <v>20241</v>
      </c>
      <c r="G68" s="9">
        <v>2.1619999999999999</v>
      </c>
      <c r="H68" s="10">
        <v>4.1913832161256458E-6</v>
      </c>
      <c r="I68" s="10">
        <v>8.4471389764283062E-5</v>
      </c>
      <c r="J68" s="11">
        <v>20.153583055658935</v>
      </c>
      <c r="K68" s="12">
        <v>-0.41829563392577873</v>
      </c>
      <c r="L68" s="12"/>
      <c r="M68" s="12"/>
      <c r="N68" s="13">
        <f t="shared" si="0"/>
        <v>-0.83829563392577877</v>
      </c>
      <c r="O68" s="5"/>
      <c r="P68" s="5"/>
      <c r="Q68" s="11">
        <v>-8.0755809018244449</v>
      </c>
      <c r="R68" s="11"/>
      <c r="S68" s="11"/>
      <c r="T68" s="13">
        <f t="shared" si="2"/>
        <v>2.6944190981755547</v>
      </c>
      <c r="U68" s="13"/>
      <c r="V68" s="5"/>
      <c r="W68" s="5"/>
    </row>
    <row r="69" spans="1:24" x14ac:dyDescent="0.2">
      <c r="A69" s="3" t="s">
        <v>2</v>
      </c>
      <c r="B69" s="79" t="s">
        <v>141</v>
      </c>
      <c r="C69" s="3" t="s">
        <v>146</v>
      </c>
      <c r="D69" s="5">
        <v>0.55000000000000004</v>
      </c>
      <c r="E69" s="28" t="s">
        <v>45</v>
      </c>
      <c r="F69" s="52">
        <v>20115</v>
      </c>
      <c r="G69" s="30">
        <v>0.997</v>
      </c>
      <c r="H69" s="31">
        <v>1.6348790611176861E-6</v>
      </c>
      <c r="I69" s="31">
        <v>3.4144469060732581E-5</v>
      </c>
      <c r="J69" s="32">
        <v>20.88501215336974</v>
      </c>
      <c r="K69" s="33">
        <v>-0.29711769913705138</v>
      </c>
      <c r="L69" s="33"/>
      <c r="M69" s="33"/>
      <c r="N69" s="34">
        <f t="shared" si="0"/>
        <v>-0.71711769913705137</v>
      </c>
      <c r="O69" s="14">
        <f>AVERAGE(N69:N74)</f>
        <v>-0.48947779985534234</v>
      </c>
      <c r="P69" s="8">
        <f>STDEV(N69:N74)</f>
        <v>0.15096386182834162</v>
      </c>
      <c r="Q69" s="32">
        <v>-8.3190325768876789</v>
      </c>
      <c r="R69" s="32"/>
      <c r="S69" s="32"/>
      <c r="T69" s="35">
        <f t="shared" si="2"/>
        <v>2.4509674231123206</v>
      </c>
      <c r="U69" s="13">
        <f>AVERAGE(T69:T71)</f>
        <v>2.4096919031809598</v>
      </c>
      <c r="V69" s="14">
        <f>AVERAGE(T69:T74)</f>
        <v>2.5884597517474668</v>
      </c>
      <c r="W69" s="8">
        <f>STDEV(T69:T74)</f>
        <v>0.19884982704561052</v>
      </c>
      <c r="X69">
        <f>COUNT(T69:T74)</f>
        <v>6</v>
      </c>
    </row>
    <row r="70" spans="1:24" x14ac:dyDescent="0.2">
      <c r="A70" s="3" t="s">
        <v>2</v>
      </c>
      <c r="B70" s="79" t="s">
        <v>141</v>
      </c>
      <c r="C70" s="3" t="s">
        <v>146</v>
      </c>
      <c r="D70" s="5">
        <v>0.55000000000000004</v>
      </c>
      <c r="E70" s="8" t="s">
        <v>46</v>
      </c>
      <c r="F70" s="2">
        <v>20116</v>
      </c>
      <c r="G70" s="9">
        <v>1.155</v>
      </c>
      <c r="H70" s="10">
        <v>1.7518239529796598E-6</v>
      </c>
      <c r="I70" s="10">
        <v>3.9656694331328335E-5</v>
      </c>
      <c r="J70" s="11">
        <v>22.637374185845935</v>
      </c>
      <c r="K70" s="12">
        <v>-0.17265439978952524</v>
      </c>
      <c r="L70" s="12"/>
      <c r="M70" s="12"/>
      <c r="N70" s="13">
        <f t="shared" si="0"/>
        <v>-0.59265439978952528</v>
      </c>
      <c r="O70" s="8"/>
      <c r="P70" s="8"/>
      <c r="Q70" s="11">
        <v>-8.4123292809603498</v>
      </c>
      <c r="R70" s="11"/>
      <c r="S70" s="11"/>
      <c r="T70" s="36">
        <f t="shared" si="2"/>
        <v>2.3576707190396498</v>
      </c>
      <c r="U70" s="13"/>
      <c r="V70" s="8"/>
      <c r="W70" s="8"/>
    </row>
    <row r="71" spans="1:24" x14ac:dyDescent="0.2">
      <c r="A71" s="3" t="s">
        <v>2</v>
      </c>
      <c r="B71" s="79" t="s">
        <v>141</v>
      </c>
      <c r="C71" s="3" t="s">
        <v>146</v>
      </c>
      <c r="D71" s="5">
        <v>0.55000000000000004</v>
      </c>
      <c r="E71" s="8" t="s">
        <v>47</v>
      </c>
      <c r="F71" s="2">
        <v>20117</v>
      </c>
      <c r="G71" s="9">
        <v>1.371</v>
      </c>
      <c r="H71" s="10">
        <v>2.1885169036034863E-6</v>
      </c>
      <c r="I71" s="10">
        <v>4.7917432661940809E-5</v>
      </c>
      <c r="J71" s="11">
        <v>21.894933771378561</v>
      </c>
      <c r="K71" s="12">
        <v>-9.142789036561827E-2</v>
      </c>
      <c r="L71" s="12"/>
      <c r="M71" s="12"/>
      <c r="N71" s="13">
        <f t="shared" si="0"/>
        <v>-0.5114278903656182</v>
      </c>
      <c r="O71" s="8"/>
      <c r="P71" s="8"/>
      <c r="Q71" s="11">
        <v>-8.3495624326090905</v>
      </c>
      <c r="R71" s="11"/>
      <c r="S71" s="11"/>
      <c r="T71" s="36">
        <f t="shared" si="2"/>
        <v>2.4204375673909091</v>
      </c>
      <c r="U71" s="13"/>
      <c r="V71" s="8"/>
      <c r="W71" s="8"/>
    </row>
    <row r="72" spans="1:24" x14ac:dyDescent="0.2">
      <c r="A72" s="3" t="s">
        <v>2</v>
      </c>
      <c r="B72" s="79" t="s">
        <v>141</v>
      </c>
      <c r="C72" s="3" t="s">
        <v>146</v>
      </c>
      <c r="D72" s="5">
        <v>0.55000000000000004</v>
      </c>
      <c r="E72" s="8" t="s">
        <v>48</v>
      </c>
      <c r="F72" s="2">
        <v>20242</v>
      </c>
      <c r="G72" s="9">
        <v>1.728</v>
      </c>
      <c r="H72" s="10">
        <v>3.045619338895674E-6</v>
      </c>
      <c r="I72" s="10">
        <v>6.0983635762001884E-5</v>
      </c>
      <c r="J72" s="11">
        <v>20.023393922930055</v>
      </c>
      <c r="K72" s="12">
        <v>0.12747375298444324</v>
      </c>
      <c r="L72" s="12"/>
      <c r="M72" s="12"/>
      <c r="N72" s="13">
        <f t="shared" si="0"/>
        <v>-0.29252624701555674</v>
      </c>
      <c r="O72" s="8"/>
      <c r="P72" s="8"/>
      <c r="Q72" s="11">
        <v>-8.0264444707775979</v>
      </c>
      <c r="R72" s="11"/>
      <c r="S72" s="11"/>
      <c r="T72" s="36">
        <f t="shared" si="2"/>
        <v>2.7435555292224016</v>
      </c>
      <c r="U72" s="13">
        <f>AVERAGE(T72:T74)</f>
        <v>2.7672276003139742</v>
      </c>
      <c r="V72" s="8"/>
      <c r="W72" s="8"/>
    </row>
    <row r="73" spans="1:24" x14ac:dyDescent="0.2">
      <c r="A73" s="3" t="s">
        <v>2</v>
      </c>
      <c r="B73" s="79" t="s">
        <v>141</v>
      </c>
      <c r="C73" s="3" t="s">
        <v>146</v>
      </c>
      <c r="D73" s="5">
        <v>0.55000000000000004</v>
      </c>
      <c r="E73" s="8" t="s">
        <v>49</v>
      </c>
      <c r="F73" s="2">
        <v>20243</v>
      </c>
      <c r="G73" s="9">
        <v>2.0939999999999999</v>
      </c>
      <c r="H73" s="10">
        <v>3.5918556059471722E-6</v>
      </c>
      <c r="I73" s="10">
        <v>7.386238267179454E-5</v>
      </c>
      <c r="J73" s="11">
        <v>20.563850771032605</v>
      </c>
      <c r="K73" s="12">
        <v>2.3379260641331616E-3</v>
      </c>
      <c r="L73" s="12"/>
      <c r="M73" s="12"/>
      <c r="N73" s="13">
        <f t="shared" si="0"/>
        <v>-0.4176620739358668</v>
      </c>
      <c r="O73" s="8"/>
      <c r="P73" s="8"/>
      <c r="Q73" s="11">
        <v>-7.9737213325583269</v>
      </c>
      <c r="R73" s="11"/>
      <c r="S73" s="11"/>
      <c r="T73" s="36">
        <f t="shared" si="2"/>
        <v>2.7962786674416726</v>
      </c>
      <c r="U73" s="13"/>
      <c r="V73" s="8"/>
      <c r="W73" s="8"/>
    </row>
    <row r="74" spans="1:24" x14ac:dyDescent="0.2">
      <c r="A74" s="3" t="s">
        <v>2</v>
      </c>
      <c r="B74" s="79" t="s">
        <v>141</v>
      </c>
      <c r="C74" s="3" t="s">
        <v>146</v>
      </c>
      <c r="D74" s="5">
        <v>0.55000000000000004</v>
      </c>
      <c r="E74" s="8" t="s">
        <v>50</v>
      </c>
      <c r="F74" s="2">
        <v>20244</v>
      </c>
      <c r="G74" s="9">
        <v>1.8480000000000001</v>
      </c>
      <c r="H74" s="10">
        <v>3.2425012454481114E-6</v>
      </c>
      <c r="I74" s="10">
        <v>6.4818888087223378E-5</v>
      </c>
      <c r="J74" s="11">
        <v>19.990397283028784</v>
      </c>
      <c r="K74" s="12">
        <v>1.4521511111564711E-2</v>
      </c>
      <c r="L74" s="12"/>
      <c r="M74" s="12"/>
      <c r="N74" s="13">
        <f t="shared" si="0"/>
        <v>-0.4054784888884353</v>
      </c>
      <c r="O74" s="8"/>
      <c r="P74" s="8"/>
      <c r="Q74" s="11">
        <v>-8.0081513957221517</v>
      </c>
      <c r="R74" s="11"/>
      <c r="S74" s="11"/>
      <c r="T74" s="36">
        <f t="shared" si="2"/>
        <v>2.7618486042778478</v>
      </c>
      <c r="U74" s="13"/>
      <c r="V74" s="8"/>
      <c r="W74" s="8"/>
    </row>
    <row r="75" spans="1:24" x14ac:dyDescent="0.2">
      <c r="A75" s="3" t="s">
        <v>2</v>
      </c>
      <c r="B75" s="79" t="s">
        <v>141</v>
      </c>
      <c r="C75" s="3" t="s">
        <v>146</v>
      </c>
      <c r="D75" s="5">
        <v>1.1599999999999999</v>
      </c>
      <c r="E75" s="8" t="s">
        <v>51</v>
      </c>
      <c r="F75" s="3">
        <v>20118</v>
      </c>
      <c r="G75" s="9">
        <v>0.93600000000000005</v>
      </c>
      <c r="H75" s="10">
        <v>1.9161389276211674E-6</v>
      </c>
      <c r="I75" s="10">
        <v>3.1988722872645727E-5</v>
      </c>
      <c r="J75" s="11">
        <v>16.694365117021462</v>
      </c>
      <c r="K75" s="12">
        <v>-0.15606508331508509</v>
      </c>
      <c r="L75" s="12"/>
      <c r="M75" s="12"/>
      <c r="N75" s="13">
        <f t="shared" si="0"/>
        <v>-0.5760650833150851</v>
      </c>
      <c r="O75" s="14">
        <f>AVERAGE(N75:N80)</f>
        <v>-0.52020191405489169</v>
      </c>
      <c r="P75" s="8">
        <f>STDEV(N75:N80)</f>
        <v>7.6980973189319374E-2</v>
      </c>
      <c r="Q75" s="11">
        <v>-8.5547513429399942</v>
      </c>
      <c r="R75" s="11"/>
      <c r="S75" s="11"/>
      <c r="T75" s="36">
        <f t="shared" si="2"/>
        <v>2.2152486570600054</v>
      </c>
      <c r="U75" s="13">
        <f>AVERAGE(T75:T77)</f>
        <v>2.207363801180064</v>
      </c>
      <c r="V75" s="14">
        <f>AVERAGE(T75:T80)</f>
        <v>2.2255523252501384</v>
      </c>
      <c r="W75" s="8">
        <f>STDEV(T75:T80)</f>
        <v>0.1301346119125156</v>
      </c>
      <c r="X75">
        <f>COUNT(T75:T80)</f>
        <v>6</v>
      </c>
    </row>
    <row r="76" spans="1:24" x14ac:dyDescent="0.2">
      <c r="A76" s="3" t="s">
        <v>2</v>
      </c>
      <c r="B76" s="79" t="s">
        <v>141</v>
      </c>
      <c r="C76" s="3" t="s">
        <v>146</v>
      </c>
      <c r="D76" s="5">
        <v>1.1599999999999999</v>
      </c>
      <c r="E76" s="8" t="s">
        <v>52</v>
      </c>
      <c r="F76" s="3">
        <v>20123</v>
      </c>
      <c r="G76" s="9">
        <v>1.004</v>
      </c>
      <c r="H76" s="10">
        <v>2.0567688608729082E-6</v>
      </c>
      <c r="I76" s="10">
        <v>3.3929147761099932E-5</v>
      </c>
      <c r="J76" s="11">
        <v>16.49633481260512</v>
      </c>
      <c r="K76" s="12">
        <v>-0.22090595229629001</v>
      </c>
      <c r="L76" s="12"/>
      <c r="M76" s="12"/>
      <c r="N76" s="13">
        <f t="shared" si="0"/>
        <v>-0.64090595229628999</v>
      </c>
      <c r="O76" s="8"/>
      <c r="P76" s="8"/>
      <c r="Q76" s="11">
        <v>-8.5627981847050805</v>
      </c>
      <c r="R76" s="11"/>
      <c r="S76" s="11"/>
      <c r="T76" s="36">
        <f t="shared" si="2"/>
        <v>2.2072018152949191</v>
      </c>
      <c r="U76" s="13"/>
      <c r="V76" s="8"/>
      <c r="W76" s="8"/>
    </row>
    <row r="77" spans="1:24" x14ac:dyDescent="0.2">
      <c r="A77" s="3" t="s">
        <v>2</v>
      </c>
      <c r="B77" s="79" t="s">
        <v>141</v>
      </c>
      <c r="C77" s="3" t="s">
        <v>146</v>
      </c>
      <c r="D77" s="5">
        <v>1.1599999999999999</v>
      </c>
      <c r="E77" s="8" t="s">
        <v>53</v>
      </c>
      <c r="F77" s="3">
        <v>20124</v>
      </c>
      <c r="G77" s="9">
        <v>1.0309999999999999</v>
      </c>
      <c r="H77" s="10">
        <v>1.9857137367036076E-6</v>
      </c>
      <c r="I77" s="10">
        <v>3.3356646423253132E-5</v>
      </c>
      <c r="J77" s="11">
        <v>16.798315792802526</v>
      </c>
      <c r="K77" s="12">
        <v>-0.10266619550134175</v>
      </c>
      <c r="L77" s="12"/>
      <c r="M77" s="12"/>
      <c r="N77" s="13">
        <f t="shared" si="0"/>
        <v>-0.52266619550134175</v>
      </c>
      <c r="O77" s="8"/>
      <c r="P77" s="8"/>
      <c r="Q77" s="11">
        <v>-8.5703590688147315</v>
      </c>
      <c r="R77" s="11"/>
      <c r="S77" s="11"/>
      <c r="T77" s="36">
        <f t="shared" si="2"/>
        <v>2.199640931185268</v>
      </c>
      <c r="U77" s="13"/>
      <c r="V77" s="8"/>
      <c r="W77" s="8"/>
    </row>
    <row r="78" spans="1:24" x14ac:dyDescent="0.2">
      <c r="A78" s="3" t="s">
        <v>2</v>
      </c>
      <c r="B78" s="79" t="s">
        <v>141</v>
      </c>
      <c r="C78" s="3" t="s">
        <v>146</v>
      </c>
      <c r="D78" s="5">
        <v>1.1599999999999999</v>
      </c>
      <c r="E78" s="8" t="s">
        <v>54</v>
      </c>
      <c r="F78" s="3">
        <v>20245</v>
      </c>
      <c r="G78" s="9">
        <v>2.069</v>
      </c>
      <c r="H78" s="10">
        <v>3.3061547941831098E-6</v>
      </c>
      <c r="I78" s="10">
        <v>6.7032897685799059E-5</v>
      </c>
      <c r="J78" s="11">
        <v>20.275184272598967</v>
      </c>
      <c r="K78" s="12">
        <v>-3.4451955063803545E-2</v>
      </c>
      <c r="L78" s="12"/>
      <c r="M78" s="12"/>
      <c r="N78" s="13">
        <f t="shared" si="0"/>
        <v>-0.45445195506380354</v>
      </c>
      <c r="O78" s="8"/>
      <c r="P78" s="8"/>
      <c r="Q78" s="11">
        <v>-8.6993212009336958</v>
      </c>
      <c r="R78" s="11"/>
      <c r="S78" s="11"/>
      <c r="T78" s="36">
        <f t="shared" si="2"/>
        <v>2.0706787990663038</v>
      </c>
      <c r="U78" s="13">
        <f>AVERAGE(T78:T80)</f>
        <v>2.2437408493202127</v>
      </c>
      <c r="V78" s="8"/>
      <c r="W78" s="8"/>
    </row>
    <row r="79" spans="1:24" x14ac:dyDescent="0.2">
      <c r="A79" s="3" t="s">
        <v>2</v>
      </c>
      <c r="B79" s="79" t="s">
        <v>141</v>
      </c>
      <c r="C79" s="3" t="s">
        <v>146</v>
      </c>
      <c r="D79" s="5">
        <v>1.1599999999999999</v>
      </c>
      <c r="E79" s="8" t="s">
        <v>55</v>
      </c>
      <c r="F79" s="3">
        <v>20250</v>
      </c>
      <c r="G79" s="9">
        <v>2.3319999999999999</v>
      </c>
      <c r="H79" s="10">
        <v>4.6325171120100538E-6</v>
      </c>
      <c r="I79" s="10">
        <v>7.9653259036032537E-5</v>
      </c>
      <c r="J79" s="11">
        <v>17.19437988248918</v>
      </c>
      <c r="K79" s="12">
        <v>-1.9120298710398859E-2</v>
      </c>
      <c r="L79" s="12"/>
      <c r="M79" s="12"/>
      <c r="N79" s="13">
        <f t="shared" si="0"/>
        <v>-0.43912029871039882</v>
      </c>
      <c r="O79" s="8"/>
      <c r="P79" s="8"/>
      <c r="Q79" s="11">
        <v>-8.3025373790149217</v>
      </c>
      <c r="R79" s="11"/>
      <c r="S79" s="11"/>
      <c r="T79" s="36">
        <f t="shared" si="2"/>
        <v>2.4674626209850778</v>
      </c>
      <c r="U79" s="13"/>
      <c r="V79" s="8"/>
      <c r="W79" s="8"/>
    </row>
    <row r="80" spans="1:24" x14ac:dyDescent="0.2">
      <c r="A80" s="3" t="s">
        <v>92</v>
      </c>
      <c r="B80" s="79" t="s">
        <v>141</v>
      </c>
      <c r="C80" s="3" t="s">
        <v>146</v>
      </c>
      <c r="D80" s="5">
        <v>1.1599999999999999</v>
      </c>
      <c r="E80" s="8" t="s">
        <v>56</v>
      </c>
      <c r="F80" s="3">
        <v>20251</v>
      </c>
      <c r="G80" s="9">
        <v>3.59</v>
      </c>
      <c r="H80" s="10">
        <v>6.4681078197169851E-6</v>
      </c>
      <c r="I80" s="10">
        <v>1.1944463520814564E-4</v>
      </c>
      <c r="J80" s="11">
        <v>18.466704411456764</v>
      </c>
      <c r="K80" s="12">
        <v>-6.8001999442431293E-2</v>
      </c>
      <c r="L80" s="12"/>
      <c r="M80" s="12"/>
      <c r="N80" s="13">
        <f t="shared" si="0"/>
        <v>-0.48800199944243128</v>
      </c>
      <c r="O80" s="8"/>
      <c r="P80" s="8"/>
      <c r="Q80" s="11">
        <v>-8.5769188720907437</v>
      </c>
      <c r="R80" s="11"/>
      <c r="S80" s="11"/>
      <c r="T80" s="36">
        <f t="shared" si="2"/>
        <v>2.1930811279092559</v>
      </c>
      <c r="U80" s="13"/>
      <c r="V80" s="8"/>
      <c r="W80" s="8"/>
    </row>
    <row r="81" spans="1:24" x14ac:dyDescent="0.2">
      <c r="A81" s="3" t="s">
        <v>2</v>
      </c>
      <c r="B81" s="79" t="s">
        <v>141</v>
      </c>
      <c r="C81" s="3" t="s">
        <v>146</v>
      </c>
      <c r="D81" s="5">
        <v>2.37</v>
      </c>
      <c r="E81" s="8" t="s">
        <v>57</v>
      </c>
      <c r="F81" s="2">
        <v>20125</v>
      </c>
      <c r="G81" s="9">
        <v>1.0980000000000001</v>
      </c>
      <c r="H81" s="10">
        <v>2.7673201025659138E-6</v>
      </c>
      <c r="I81" s="10">
        <v>3.6305281632340196E-5</v>
      </c>
      <c r="J81" s="11">
        <v>13.119292415314449</v>
      </c>
      <c r="K81" s="12">
        <v>-7.345663925506761E-2</v>
      </c>
      <c r="L81" s="12"/>
      <c r="M81" s="12"/>
      <c r="N81" s="13">
        <f t="shared" si="0"/>
        <v>-0.49345663925506761</v>
      </c>
      <c r="O81" s="14">
        <f>AVERAGE(N81:N85)</f>
        <v>-0.44614165489550273</v>
      </c>
      <c r="P81" s="8">
        <f>STDEV(N81:N85)</f>
        <v>4.8278619595249365E-2</v>
      </c>
      <c r="Q81" s="11">
        <v>-8.6741691286671809</v>
      </c>
      <c r="R81" s="11"/>
      <c r="S81" s="11"/>
      <c r="T81" s="36">
        <f t="shared" si="2"/>
        <v>2.0958308713328186</v>
      </c>
      <c r="U81" s="13">
        <f>AVERAGE(T81:T86)</f>
        <v>2.0502616830628959</v>
      </c>
      <c r="V81" s="14">
        <f>AVERAGE(T81:T85)</f>
        <v>2.1761096389540122</v>
      </c>
      <c r="W81" s="8">
        <f>STDEV(T81:T85)</f>
        <v>0.14594833795751952</v>
      </c>
      <c r="X81">
        <f>COUNT(T81:T85)</f>
        <v>5</v>
      </c>
    </row>
    <row r="82" spans="1:24" x14ac:dyDescent="0.2">
      <c r="A82" s="3" t="s">
        <v>2</v>
      </c>
      <c r="B82" s="79" t="s">
        <v>141</v>
      </c>
      <c r="C82" s="3" t="s">
        <v>146</v>
      </c>
      <c r="D82" s="5">
        <v>2.37</v>
      </c>
      <c r="E82" s="8" t="s">
        <v>58</v>
      </c>
      <c r="F82" s="2">
        <v>20126</v>
      </c>
      <c r="G82" s="9">
        <v>1.032</v>
      </c>
      <c r="H82" s="10">
        <v>2.5378712641025476E-6</v>
      </c>
      <c r="I82" s="10">
        <v>3.4266062265231017E-5</v>
      </c>
      <c r="J82" s="11">
        <v>13.50189142763643</v>
      </c>
      <c r="K82" s="12">
        <v>-5.8706702631324562E-2</v>
      </c>
      <c r="L82" s="12"/>
      <c r="M82" s="12"/>
      <c r="N82" s="13">
        <f t="shared" si="0"/>
        <v>-0.47870670263132453</v>
      </c>
      <c r="O82" s="8"/>
      <c r="P82" s="8"/>
      <c r="Q82" s="11">
        <v>-8.803801548870176</v>
      </c>
      <c r="R82" s="11"/>
      <c r="S82" s="11"/>
      <c r="T82" s="36">
        <f t="shared" si="2"/>
        <v>1.9661984511298236</v>
      </c>
      <c r="U82" s="13"/>
      <c r="V82" s="8"/>
      <c r="W82" s="8"/>
    </row>
    <row r="83" spans="1:24" x14ac:dyDescent="0.2">
      <c r="A83" s="3" t="s">
        <v>2</v>
      </c>
      <c r="B83" s="79" t="s">
        <v>141</v>
      </c>
      <c r="C83" s="3" t="s">
        <v>146</v>
      </c>
      <c r="D83" s="5">
        <v>2.37</v>
      </c>
      <c r="E83" s="8" t="s">
        <v>60</v>
      </c>
      <c r="F83" s="2">
        <v>20252</v>
      </c>
      <c r="G83" s="9">
        <v>2.2160000000000002</v>
      </c>
      <c r="H83" s="10">
        <v>5.572517192166426E-6</v>
      </c>
      <c r="I83" s="10">
        <v>7.3335478785634649E-5</v>
      </c>
      <c r="J83" s="11">
        <v>13.160206825153649</v>
      </c>
      <c r="K83" s="12">
        <v>-3.8159565313321988E-3</v>
      </c>
      <c r="L83" s="12"/>
      <c r="M83" s="12"/>
      <c r="N83" s="13">
        <f t="shared" si="0"/>
        <v>-0.42381595653133219</v>
      </c>
      <c r="O83" s="8"/>
      <c r="P83" s="8"/>
      <c r="Q83" s="11">
        <v>-8.4312060428601043</v>
      </c>
      <c r="R83" s="11"/>
      <c r="S83" s="11"/>
      <c r="T83" s="36">
        <f t="shared" si="2"/>
        <v>2.3387939571398952</v>
      </c>
      <c r="U83" s="13">
        <f>AVERAGE(T83:T85)</f>
        <v>2.2728396241024726</v>
      </c>
      <c r="V83" s="8"/>
      <c r="W83" s="8"/>
    </row>
    <row r="84" spans="1:24" x14ac:dyDescent="0.2">
      <c r="A84" s="3" t="s">
        <v>2</v>
      </c>
      <c r="B84" s="79" t="s">
        <v>141</v>
      </c>
      <c r="C84" s="3" t="s">
        <v>146</v>
      </c>
      <c r="D84" s="5">
        <v>2.37</v>
      </c>
      <c r="E84" s="8" t="s">
        <v>61</v>
      </c>
      <c r="F84" s="2">
        <v>20253</v>
      </c>
      <c r="G84" s="9">
        <v>1.9430000000000001</v>
      </c>
      <c r="H84" s="10">
        <v>4.7894305112172594E-6</v>
      </c>
      <c r="I84" s="10">
        <v>6.5794166914971252E-5</v>
      </c>
      <c r="J84" s="11">
        <v>13.737367472160967</v>
      </c>
      <c r="K84" s="12">
        <v>4.6620866851241269E-2</v>
      </c>
      <c r="L84" s="12"/>
      <c r="M84" s="12"/>
      <c r="N84" s="13">
        <f t="shared" si="0"/>
        <v>-0.3733791331487587</v>
      </c>
      <c r="O84" s="8"/>
      <c r="P84" s="8"/>
      <c r="Q84" s="11">
        <v>-8.5230223841035624</v>
      </c>
      <c r="R84" s="11"/>
      <c r="S84" s="11"/>
      <c r="T84" s="36">
        <f t="shared" si="2"/>
        <v>2.2469776158964372</v>
      </c>
      <c r="U84" s="13"/>
      <c r="V84" s="8"/>
      <c r="W84" s="8"/>
    </row>
    <row r="85" spans="1:24" ht="17" thickBot="1" x14ac:dyDescent="0.25">
      <c r="A85" s="3" t="s">
        <v>2</v>
      </c>
      <c r="B85" s="79" t="s">
        <v>141</v>
      </c>
      <c r="C85" s="3" t="s">
        <v>146</v>
      </c>
      <c r="D85" s="5">
        <v>2.37</v>
      </c>
      <c r="E85" s="44" t="s">
        <v>62</v>
      </c>
      <c r="F85" s="56">
        <v>20254</v>
      </c>
      <c r="G85" s="46">
        <v>3.3769999999999998</v>
      </c>
      <c r="H85" s="47">
        <v>8.2030371015174074E-6</v>
      </c>
      <c r="I85" s="47">
        <v>1.1297992983564547E-4</v>
      </c>
      <c r="J85" s="48">
        <v>13.772939027027721</v>
      </c>
      <c r="K85" s="49">
        <v>-4.1349842911030318E-2</v>
      </c>
      <c r="L85" s="49"/>
      <c r="M85" s="49"/>
      <c r="N85" s="50">
        <f t="shared" si="0"/>
        <v>-0.46134984291103032</v>
      </c>
      <c r="O85" s="8"/>
      <c r="P85" s="8"/>
      <c r="Q85" s="48">
        <v>-8.5372527007289136</v>
      </c>
      <c r="R85" s="48"/>
      <c r="S85" s="48"/>
      <c r="T85" s="51">
        <f t="shared" si="2"/>
        <v>2.232747299271086</v>
      </c>
      <c r="U85" s="13"/>
      <c r="V85" s="8"/>
      <c r="W85" s="8"/>
    </row>
    <row r="86" spans="1:24" s="104" customFormat="1" x14ac:dyDescent="0.2">
      <c r="A86" s="93" t="s">
        <v>2</v>
      </c>
      <c r="B86" s="94" t="s">
        <v>141</v>
      </c>
      <c r="C86" s="93" t="s">
        <v>149</v>
      </c>
      <c r="D86" s="95"/>
      <c r="E86" s="96" t="s">
        <v>59</v>
      </c>
      <c r="F86" s="96">
        <v>20127</v>
      </c>
      <c r="G86" s="97">
        <v>1.0309999999999999</v>
      </c>
      <c r="H86" s="98">
        <v>2.0804539022626752E-6</v>
      </c>
      <c r="I86" s="98">
        <v>4.2078425654255508E-5</v>
      </c>
      <c r="J86" s="99">
        <v>20.225598658298338</v>
      </c>
      <c r="K86" s="100">
        <v>-0.44297803307018252</v>
      </c>
      <c r="L86" s="100"/>
      <c r="M86" s="100"/>
      <c r="N86" s="101">
        <f>K86-(0.42)</f>
        <v>-0.8629780330701825</v>
      </c>
      <c r="O86" s="96"/>
      <c r="P86" s="96"/>
      <c r="Q86" s="102">
        <v>-9.3489780963926847</v>
      </c>
      <c r="R86" s="102"/>
      <c r="S86" s="102"/>
      <c r="T86" s="103">
        <f>Q86--10.77</f>
        <v>1.4210219036073148</v>
      </c>
      <c r="U86" s="101"/>
      <c r="V86" s="96"/>
      <c r="W86" s="96"/>
    </row>
    <row r="87" spans="1:24" x14ac:dyDescent="0.2">
      <c r="A87" s="3" t="s">
        <v>2</v>
      </c>
      <c r="B87" s="79" t="s">
        <v>142</v>
      </c>
      <c r="C87" s="3" t="s">
        <v>147</v>
      </c>
      <c r="D87" s="2">
        <v>-1</v>
      </c>
      <c r="E87" s="5" t="s">
        <v>63</v>
      </c>
      <c r="F87">
        <v>20277</v>
      </c>
      <c r="G87" s="9">
        <v>2.6549999999999998</v>
      </c>
      <c r="H87" s="10">
        <v>7.0631944846348778E-6</v>
      </c>
      <c r="I87" s="10">
        <v>8.2057258016637031E-5</v>
      </c>
      <c r="J87" s="11">
        <v>11.617584394022087</v>
      </c>
      <c r="K87" s="12">
        <v>0.1029216293244669</v>
      </c>
      <c r="L87" s="12"/>
      <c r="M87" s="12"/>
      <c r="N87" s="13">
        <f t="shared" si="0"/>
        <v>-0.31707837067553307</v>
      </c>
      <c r="O87" s="5"/>
      <c r="P87" s="5"/>
      <c r="Q87" s="11">
        <v>-8.8821434705742135</v>
      </c>
      <c r="R87" s="11"/>
      <c r="S87" s="11"/>
      <c r="T87" s="13">
        <f t="shared" si="2"/>
        <v>1.8878565294257861</v>
      </c>
      <c r="U87" s="13"/>
      <c r="V87" s="5"/>
      <c r="W87" s="5"/>
    </row>
    <row r="88" spans="1:24" x14ac:dyDescent="0.2">
      <c r="A88" s="3" t="s">
        <v>2</v>
      </c>
      <c r="B88" s="79" t="s">
        <v>142</v>
      </c>
      <c r="C88" s="3" t="s">
        <v>147</v>
      </c>
      <c r="D88" s="2">
        <v>-1</v>
      </c>
      <c r="E88" s="5" t="s">
        <v>64</v>
      </c>
      <c r="F88">
        <v>20278</v>
      </c>
      <c r="G88" s="9">
        <v>1.8109999999999999</v>
      </c>
      <c r="H88" s="10">
        <v>7.2393519799712682E-6</v>
      </c>
      <c r="I88" s="10">
        <v>5.9625844978436016E-5</v>
      </c>
      <c r="J88" s="11">
        <v>8.2363511462627716</v>
      </c>
      <c r="K88" s="12">
        <v>-0.4254944160572306</v>
      </c>
      <c r="L88" s="12"/>
      <c r="M88" s="12"/>
      <c r="N88" s="13">
        <f t="shared" si="0"/>
        <v>-0.84549441605723064</v>
      </c>
      <c r="O88" s="5"/>
      <c r="P88" s="5"/>
      <c r="Q88" s="11">
        <v>-8.2681236944732177</v>
      </c>
      <c r="R88" s="11"/>
      <c r="S88" s="11"/>
      <c r="T88" s="13">
        <f t="shared" si="2"/>
        <v>2.5018763055267819</v>
      </c>
      <c r="U88" s="13"/>
      <c r="V88" s="5"/>
      <c r="W88" s="5"/>
    </row>
    <row r="89" spans="1:24" x14ac:dyDescent="0.2">
      <c r="A89" s="3" t="s">
        <v>2</v>
      </c>
      <c r="B89" s="79" t="s">
        <v>142</v>
      </c>
      <c r="C89" s="3" t="s">
        <v>147</v>
      </c>
      <c r="D89" s="2">
        <v>-1</v>
      </c>
      <c r="E89" s="5" t="s">
        <v>65</v>
      </c>
      <c r="F89">
        <v>20279</v>
      </c>
      <c r="G89" s="9">
        <v>1.988</v>
      </c>
      <c r="H89" s="10">
        <v>1.0407226265852585E-5</v>
      </c>
      <c r="I89" s="10">
        <v>6.7825786706799283E-5</v>
      </c>
      <c r="J89" s="11">
        <v>6.5171819055519329</v>
      </c>
      <c r="K89" s="12">
        <v>-2.1772016187289083</v>
      </c>
      <c r="L89" s="12"/>
      <c r="M89" s="12"/>
      <c r="N89" s="13">
        <f t="shared" si="0"/>
        <v>-2.5972016187289082</v>
      </c>
      <c r="O89" s="5"/>
      <c r="P89" s="5"/>
      <c r="Q89" s="11">
        <v>-7.6686212106552318</v>
      </c>
      <c r="R89" s="11"/>
      <c r="S89" s="11"/>
      <c r="T89" s="13">
        <f t="shared" si="2"/>
        <v>3.1013787893447677</v>
      </c>
      <c r="U89" s="13"/>
      <c r="V89" s="5"/>
      <c r="W89" s="5"/>
    </row>
    <row r="90" spans="1:24" x14ac:dyDescent="0.2">
      <c r="A90" s="3" t="s">
        <v>2</v>
      </c>
      <c r="B90" s="79" t="s">
        <v>142</v>
      </c>
      <c r="C90" s="3" t="s">
        <v>147</v>
      </c>
      <c r="D90" s="2">
        <v>-1</v>
      </c>
      <c r="E90" s="5" t="s">
        <v>66</v>
      </c>
      <c r="F90">
        <v>20280</v>
      </c>
      <c r="G90" s="9">
        <v>1.847</v>
      </c>
      <c r="H90" s="10">
        <v>7.9410213311431124E-6</v>
      </c>
      <c r="I90" s="10">
        <v>6.2574480187523087E-5</v>
      </c>
      <c r="J90" s="11">
        <v>7.8799032993550053</v>
      </c>
      <c r="K90" s="12">
        <v>-0.35266672032655766</v>
      </c>
      <c r="L90" s="12"/>
      <c r="M90" s="12"/>
      <c r="N90" s="13">
        <f t="shared" si="0"/>
        <v>-0.77266672032655759</v>
      </c>
      <c r="O90" s="5"/>
      <c r="P90" s="5"/>
      <c r="Q90" s="11">
        <v>-8.2109012075575194</v>
      </c>
      <c r="R90" s="11"/>
      <c r="S90" s="11"/>
      <c r="T90" s="13">
        <f t="shared" si="2"/>
        <v>2.5590987924424802</v>
      </c>
      <c r="U90" s="13"/>
      <c r="V90" s="5"/>
      <c r="W90" s="5"/>
    </row>
    <row r="91" spans="1:24" x14ac:dyDescent="0.2">
      <c r="A91" s="3" t="s">
        <v>2</v>
      </c>
      <c r="B91" s="79" t="s">
        <v>142</v>
      </c>
      <c r="C91" s="3" t="s">
        <v>147</v>
      </c>
      <c r="D91" s="2">
        <v>-1</v>
      </c>
      <c r="E91" s="5" t="s">
        <v>67</v>
      </c>
      <c r="F91">
        <v>20281</v>
      </c>
      <c r="G91" s="9">
        <v>2.6970000000000001</v>
      </c>
      <c r="H91" s="10">
        <v>3.7902178275864696E-6</v>
      </c>
      <c r="I91" s="10">
        <v>8.5892510341858519E-5</v>
      </c>
      <c r="J91" s="11">
        <v>22.661629027414776</v>
      </c>
      <c r="K91" s="12">
        <v>0.17708435936955824</v>
      </c>
      <c r="L91" s="12"/>
      <c r="M91" s="12"/>
      <c r="N91" s="13">
        <f t="shared" si="0"/>
        <v>-0.24291564063044174</v>
      </c>
      <c r="O91" s="5"/>
      <c r="P91" s="5"/>
      <c r="Q91" s="11">
        <v>-9.3118532079742025</v>
      </c>
      <c r="R91" s="11"/>
      <c r="S91" s="11"/>
      <c r="T91" s="13">
        <f t="shared" si="2"/>
        <v>1.4581467920257971</v>
      </c>
      <c r="U91" s="13"/>
      <c r="V91" s="5"/>
      <c r="W91" s="5"/>
    </row>
    <row r="92" spans="1:24" x14ac:dyDescent="0.2">
      <c r="A92" s="3" t="s">
        <v>92</v>
      </c>
      <c r="B92" s="79" t="s">
        <v>142</v>
      </c>
      <c r="C92" s="3" t="s">
        <v>147</v>
      </c>
      <c r="D92" s="2">
        <v>-1</v>
      </c>
      <c r="E92" s="5" t="s">
        <v>68</v>
      </c>
      <c r="F92">
        <v>20286</v>
      </c>
      <c r="G92" s="9">
        <v>1.897</v>
      </c>
      <c r="H92" s="10">
        <v>2.6178082787930108E-6</v>
      </c>
      <c r="I92" s="10">
        <v>6.7463540285064356E-5</v>
      </c>
      <c r="J92" s="11">
        <v>25.771001196531351</v>
      </c>
      <c r="K92" s="12">
        <v>0.44368404489346591</v>
      </c>
      <c r="L92" s="12"/>
      <c r="M92" s="12"/>
      <c r="N92" s="13">
        <f t="shared" si="0"/>
        <v>2.3684044893465928E-2</v>
      </c>
      <c r="O92" s="5"/>
      <c r="P92" s="5"/>
      <c r="Q92" s="11">
        <v>-8.8837509268340966</v>
      </c>
      <c r="R92" s="11"/>
      <c r="S92" s="11"/>
      <c r="T92" s="13">
        <f t="shared" si="2"/>
        <v>1.886249073165903</v>
      </c>
      <c r="U92" s="13"/>
      <c r="V92" s="5"/>
      <c r="W92" s="5"/>
    </row>
    <row r="93" spans="1:24" x14ac:dyDescent="0.2">
      <c r="A93" s="3" t="s">
        <v>2</v>
      </c>
      <c r="B93" s="79" t="s">
        <v>142</v>
      </c>
      <c r="C93" s="3" t="s">
        <v>147</v>
      </c>
      <c r="D93" s="2">
        <v>-1</v>
      </c>
      <c r="E93" s="8" t="s">
        <v>69</v>
      </c>
      <c r="F93">
        <v>20287</v>
      </c>
      <c r="G93" s="9">
        <v>1.4039999999999999</v>
      </c>
      <c r="H93" s="10">
        <v>1.852485378886169E-6</v>
      </c>
      <c r="I93" s="10">
        <v>4.9971851179612294E-5</v>
      </c>
      <c r="J93" s="11">
        <v>26.97557117004536</v>
      </c>
      <c r="K93" s="12">
        <v>0.4265106541079981</v>
      </c>
      <c r="L93" s="12"/>
      <c r="M93" s="12"/>
      <c r="N93" s="13">
        <f t="shared" ref="N93:N123" si="3">K93-(0.42)</f>
        <v>6.5106541079981151E-3</v>
      </c>
      <c r="O93" s="5"/>
      <c r="P93" s="5"/>
      <c r="Q93" s="11">
        <v>-8.8114972428300149</v>
      </c>
      <c r="R93" s="11"/>
      <c r="S93" s="11"/>
      <c r="T93" s="13">
        <f t="shared" si="2"/>
        <v>1.9585027571699847</v>
      </c>
      <c r="U93" s="13"/>
      <c r="V93" s="5"/>
      <c r="W93" s="5"/>
    </row>
    <row r="94" spans="1:24" ht="17" thickBot="1" x14ac:dyDescent="0.25">
      <c r="A94" s="3" t="s">
        <v>2</v>
      </c>
      <c r="B94" s="79" t="s">
        <v>142</v>
      </c>
      <c r="C94" s="3" t="s">
        <v>148</v>
      </c>
      <c r="D94" s="3">
        <v>-1</v>
      </c>
      <c r="E94" s="3" t="s">
        <v>82</v>
      </c>
      <c r="F94" s="3">
        <v>15704</v>
      </c>
      <c r="G94" t="s">
        <v>114</v>
      </c>
      <c r="J94" s="18">
        <v>11.518701127790784</v>
      </c>
      <c r="K94" s="22">
        <v>11.094350155133398</v>
      </c>
      <c r="L94" s="22"/>
      <c r="M94" s="22"/>
      <c r="N94" s="13">
        <f t="shared" si="3"/>
        <v>10.674350155133398</v>
      </c>
      <c r="Q94" s="22">
        <v>-10.085324379999999</v>
      </c>
      <c r="R94" s="22"/>
      <c r="S94" s="22"/>
      <c r="T94" s="13">
        <f>Q94--10.77</f>
        <v>0.68467562000000015</v>
      </c>
    </row>
    <row r="95" spans="1:24" x14ac:dyDescent="0.2">
      <c r="A95" s="68" t="s">
        <v>2</v>
      </c>
      <c r="B95" s="79" t="s">
        <v>142</v>
      </c>
      <c r="C95" s="3" t="s">
        <v>146</v>
      </c>
      <c r="D95" s="76">
        <v>1.18</v>
      </c>
      <c r="E95" s="69" t="s">
        <v>83</v>
      </c>
      <c r="F95" s="69">
        <v>15616</v>
      </c>
      <c r="G95" s="59" t="s">
        <v>114</v>
      </c>
      <c r="H95" s="59"/>
      <c r="I95" s="59"/>
      <c r="J95" s="70">
        <v>14.670907314523625</v>
      </c>
      <c r="K95" s="71">
        <v>0.92992231599054431</v>
      </c>
      <c r="L95" s="71"/>
      <c r="M95" s="71"/>
      <c r="N95" s="34">
        <f t="shared" si="3"/>
        <v>0.50992231599054438</v>
      </c>
      <c r="Q95" s="71">
        <v>-9.0647378379999992</v>
      </c>
      <c r="R95" s="71"/>
      <c r="S95" s="71"/>
      <c r="T95" s="35">
        <f t="shared" ref="T95:T105" si="4">Q95--10.77</f>
        <v>1.7052621620000004</v>
      </c>
      <c r="V95" s="14">
        <f>AVERAGE(T95:T97)</f>
        <v>2.0708157909999998</v>
      </c>
      <c r="W95" s="8">
        <f>STDEV(T95:T97)</f>
        <v>0.33007343879762585</v>
      </c>
      <c r="X95">
        <f>COUNT(T95:T97)</f>
        <v>3</v>
      </c>
    </row>
    <row r="96" spans="1:24" x14ac:dyDescent="0.2">
      <c r="A96" s="54" t="s">
        <v>2</v>
      </c>
      <c r="B96" s="79" t="s">
        <v>142</v>
      </c>
      <c r="C96" s="3" t="s">
        <v>146</v>
      </c>
      <c r="D96" s="76">
        <v>1.18</v>
      </c>
      <c r="E96" s="3" t="s">
        <v>84</v>
      </c>
      <c r="F96" s="3">
        <v>15676</v>
      </c>
      <c r="G96" t="s">
        <v>114</v>
      </c>
      <c r="J96" s="18">
        <v>13.359105448062504</v>
      </c>
      <c r="K96" s="22">
        <v>0.66430789165549342</v>
      </c>
      <c r="L96" s="22"/>
      <c r="M96" s="22"/>
      <c r="N96" s="13">
        <f t="shared" si="3"/>
        <v>0.24430789165549344</v>
      </c>
      <c r="Q96" s="22">
        <v>-8.6098225070000005</v>
      </c>
      <c r="R96" s="22"/>
      <c r="S96" s="22"/>
      <c r="T96" s="36">
        <f t="shared" si="4"/>
        <v>2.1601774929999991</v>
      </c>
    </row>
    <row r="97" spans="1:24" x14ac:dyDescent="0.2">
      <c r="A97" s="54" t="s">
        <v>2</v>
      </c>
      <c r="B97" s="79" t="s">
        <v>142</v>
      </c>
      <c r="C97" s="3" t="s">
        <v>146</v>
      </c>
      <c r="D97" s="76">
        <v>1.18</v>
      </c>
      <c r="E97" s="3" t="s">
        <v>85</v>
      </c>
      <c r="F97" s="3">
        <v>15677</v>
      </c>
      <c r="G97" t="s">
        <v>114</v>
      </c>
      <c r="J97" s="18">
        <v>13.547676040467534</v>
      </c>
      <c r="K97" s="22">
        <v>0.80181793042431426</v>
      </c>
      <c r="L97" s="22"/>
      <c r="M97" s="22"/>
      <c r="N97" s="13">
        <f t="shared" si="3"/>
        <v>0.38181793042431428</v>
      </c>
      <c r="Q97" s="22">
        <v>-8.4229922819999992</v>
      </c>
      <c r="R97" s="22"/>
      <c r="S97" s="22"/>
      <c r="T97" s="36">
        <f t="shared" si="4"/>
        <v>2.3470077180000004</v>
      </c>
    </row>
    <row r="98" spans="1:24" x14ac:dyDescent="0.2">
      <c r="A98" s="54" t="s">
        <v>2</v>
      </c>
      <c r="B98" s="79" t="s">
        <v>142</v>
      </c>
      <c r="C98" s="3" t="s">
        <v>146</v>
      </c>
      <c r="D98" s="77">
        <v>3.36</v>
      </c>
      <c r="E98" s="3" t="s">
        <v>86</v>
      </c>
      <c r="F98" s="3">
        <v>15680</v>
      </c>
      <c r="G98" t="s">
        <v>114</v>
      </c>
      <c r="J98" s="18">
        <v>10.98551568418892</v>
      </c>
      <c r="K98" s="22">
        <v>0.64509509550307431</v>
      </c>
      <c r="L98" s="22"/>
      <c r="M98" s="22"/>
      <c r="N98" s="13">
        <f t="shared" si="3"/>
        <v>0.22509509550307433</v>
      </c>
      <c r="Q98" s="22">
        <v>-9.2452135220000002</v>
      </c>
      <c r="R98" s="22"/>
      <c r="S98" s="22"/>
      <c r="T98" s="36">
        <f t="shared" si="4"/>
        <v>1.5247864779999993</v>
      </c>
      <c r="V98" s="14">
        <f>AVERAGE(T98:T100)</f>
        <v>1.4515991413333331</v>
      </c>
      <c r="W98" s="8">
        <f>STDEV(T98:T100)</f>
        <v>0.15836885861456826</v>
      </c>
      <c r="X98">
        <f>COUNT(T98:T100)</f>
        <v>3</v>
      </c>
    </row>
    <row r="99" spans="1:24" x14ac:dyDescent="0.2">
      <c r="A99" s="54" t="s">
        <v>2</v>
      </c>
      <c r="B99" s="79" t="s">
        <v>142</v>
      </c>
      <c r="C99" s="3" t="s">
        <v>146</v>
      </c>
      <c r="D99" s="77">
        <v>3.36</v>
      </c>
      <c r="E99" s="3" t="s">
        <v>87</v>
      </c>
      <c r="F99" s="3">
        <v>15681</v>
      </c>
      <c r="G99" t="s">
        <v>114</v>
      </c>
      <c r="J99" s="18">
        <v>10.120999803712168</v>
      </c>
      <c r="K99" s="22">
        <v>0.60877197596499499</v>
      </c>
      <c r="L99" s="22"/>
      <c r="M99" s="22"/>
      <c r="N99" s="13">
        <f t="shared" si="3"/>
        <v>0.18877197596499501</v>
      </c>
      <c r="Q99" s="22">
        <v>-9.2098621539999996</v>
      </c>
      <c r="R99" s="22"/>
      <c r="S99" s="22"/>
      <c r="T99" s="36">
        <f t="shared" si="4"/>
        <v>1.5601378459999999</v>
      </c>
    </row>
    <row r="100" spans="1:24" x14ac:dyDescent="0.2">
      <c r="A100" s="54" t="s">
        <v>2</v>
      </c>
      <c r="B100" s="79" t="s">
        <v>142</v>
      </c>
      <c r="C100" s="3" t="s">
        <v>146</v>
      </c>
      <c r="D100" s="77">
        <v>3.36</v>
      </c>
      <c r="E100" s="3" t="s">
        <v>88</v>
      </c>
      <c r="F100" s="3">
        <v>15684</v>
      </c>
      <c r="G100" t="s">
        <v>114</v>
      </c>
      <c r="J100" s="18">
        <v>11.279973832063419</v>
      </c>
      <c r="K100" s="22">
        <v>0.81665997017951408</v>
      </c>
      <c r="L100" s="22"/>
      <c r="M100" s="22"/>
      <c r="N100" s="13">
        <f t="shared" si="3"/>
        <v>0.3966599701795141</v>
      </c>
      <c r="Q100" s="22">
        <v>-9.5001268999999997</v>
      </c>
      <c r="R100" s="22"/>
      <c r="S100" s="22"/>
      <c r="T100" s="36">
        <f t="shared" si="4"/>
        <v>1.2698730999999999</v>
      </c>
    </row>
    <row r="101" spans="1:24" x14ac:dyDescent="0.2">
      <c r="A101" s="54" t="s">
        <v>2</v>
      </c>
      <c r="B101" s="79" t="s">
        <v>142</v>
      </c>
      <c r="C101" s="3" t="s">
        <v>146</v>
      </c>
      <c r="D101" s="76">
        <v>5.73</v>
      </c>
      <c r="E101" s="3" t="s">
        <v>89</v>
      </c>
      <c r="F101" s="3">
        <v>15685</v>
      </c>
      <c r="G101" t="s">
        <v>114</v>
      </c>
      <c r="J101" s="18">
        <v>8.4767761071903447</v>
      </c>
      <c r="K101" s="22">
        <v>0.46626264478187718</v>
      </c>
      <c r="L101" s="22"/>
      <c r="M101" s="22"/>
      <c r="N101" s="13">
        <f t="shared" si="3"/>
        <v>4.6262644781877194E-2</v>
      </c>
      <c r="Q101" s="22">
        <v>-9.643359877</v>
      </c>
      <c r="R101" s="22"/>
      <c r="S101" s="22"/>
      <c r="T101" s="36">
        <f t="shared" si="4"/>
        <v>1.1266401229999996</v>
      </c>
      <c r="V101" s="14">
        <f>AVERAGE(T101:T103)</f>
        <v>0.98283974966666676</v>
      </c>
      <c r="W101" s="8">
        <f>STDEV(T101:T103)</f>
        <v>0.2460798096910643</v>
      </c>
      <c r="X101">
        <f>COUNT(T101:T103)</f>
        <v>3</v>
      </c>
    </row>
    <row r="102" spans="1:24" x14ac:dyDescent="0.2">
      <c r="A102" s="54" t="s">
        <v>2</v>
      </c>
      <c r="B102" s="79" t="s">
        <v>142</v>
      </c>
      <c r="C102" s="3" t="s">
        <v>146</v>
      </c>
      <c r="D102" s="76">
        <v>5.67</v>
      </c>
      <c r="E102" s="3" t="s">
        <v>90</v>
      </c>
      <c r="F102" s="3">
        <v>15686</v>
      </c>
      <c r="G102" t="s">
        <v>114</v>
      </c>
      <c r="J102" s="18">
        <v>7.8693020644192142</v>
      </c>
      <c r="K102" s="22">
        <v>0.49328637715489432</v>
      </c>
      <c r="L102" s="22"/>
      <c r="M102" s="22"/>
      <c r="N102" s="13">
        <f t="shared" si="3"/>
        <v>7.3286377154894333E-2</v>
      </c>
      <c r="Q102" s="22">
        <v>-10.071301719999999</v>
      </c>
      <c r="R102" s="22"/>
      <c r="S102" s="22"/>
      <c r="T102" s="36">
        <f t="shared" si="4"/>
        <v>0.69869828000000034</v>
      </c>
    </row>
    <row r="103" spans="1:24" ht="17" thickBot="1" x14ac:dyDescent="0.25">
      <c r="A103" s="72" t="s">
        <v>2</v>
      </c>
      <c r="B103" s="79" t="s">
        <v>142</v>
      </c>
      <c r="C103" s="3" t="s">
        <v>146</v>
      </c>
      <c r="D103" s="76">
        <v>5.65</v>
      </c>
      <c r="E103" s="73" t="s">
        <v>91</v>
      </c>
      <c r="F103" s="73">
        <v>15687</v>
      </c>
      <c r="G103" s="65" t="s">
        <v>114</v>
      </c>
      <c r="H103" s="65"/>
      <c r="I103" s="65"/>
      <c r="J103" s="74">
        <v>9.5543514928820166</v>
      </c>
      <c r="K103" s="75">
        <v>0.67968003975128433</v>
      </c>
      <c r="L103" s="75"/>
      <c r="M103" s="75"/>
      <c r="N103" s="50">
        <f t="shared" si="3"/>
        <v>0.25968003975128434</v>
      </c>
      <c r="Q103" s="75">
        <v>-9.6468191539999992</v>
      </c>
      <c r="R103" s="75"/>
      <c r="S103" s="75"/>
      <c r="T103" s="51">
        <f t="shared" si="4"/>
        <v>1.1231808460000003</v>
      </c>
    </row>
    <row r="104" spans="1:24" x14ac:dyDescent="0.2">
      <c r="A104" s="3" t="s">
        <v>92</v>
      </c>
      <c r="B104" s="79" t="s">
        <v>142</v>
      </c>
      <c r="C104" s="3" t="s">
        <v>145</v>
      </c>
      <c r="D104" s="3"/>
      <c r="E104" s="3" t="s">
        <v>93</v>
      </c>
      <c r="F104" s="3">
        <v>15705</v>
      </c>
      <c r="G104" t="s">
        <v>114</v>
      </c>
      <c r="J104" s="18">
        <v>7.6855622908379111</v>
      </c>
      <c r="K104" s="22">
        <v>-3.9079805602632955</v>
      </c>
      <c r="L104" s="22"/>
      <c r="M104" s="22"/>
      <c r="N104" s="13">
        <f t="shared" si="3"/>
        <v>-4.3279805602632955</v>
      </c>
      <c r="Q104" s="22">
        <v>-9.4997212070000003</v>
      </c>
      <c r="R104" s="22"/>
      <c r="S104" s="22"/>
      <c r="T104" s="13">
        <f t="shared" si="4"/>
        <v>1.2702787929999992</v>
      </c>
    </row>
    <row r="105" spans="1:24" x14ac:dyDescent="0.2">
      <c r="A105" s="3" t="s">
        <v>2</v>
      </c>
      <c r="B105" s="79" t="s">
        <v>142</v>
      </c>
      <c r="C105" s="3" t="s">
        <v>145</v>
      </c>
      <c r="D105" s="3"/>
      <c r="E105" s="3" t="s">
        <v>94</v>
      </c>
      <c r="F105" s="3">
        <v>15706</v>
      </c>
      <c r="G105" t="s">
        <v>114</v>
      </c>
      <c r="J105" s="18">
        <v>7.5149982122750005</v>
      </c>
      <c r="K105" s="22">
        <v>-4.708850402709869</v>
      </c>
      <c r="L105" s="22"/>
      <c r="M105" s="22"/>
      <c r="N105" s="13">
        <f t="shared" si="3"/>
        <v>-5.1288504027098689</v>
      </c>
      <c r="Q105" s="22">
        <v>-9.9266286869999991</v>
      </c>
      <c r="R105" s="22"/>
      <c r="S105" s="22"/>
      <c r="T105" s="13">
        <f t="shared" si="4"/>
        <v>0.84337131300000046</v>
      </c>
    </row>
    <row r="106" spans="1:24" ht="17" thickBot="1" x14ac:dyDescent="0.25"/>
    <row r="107" spans="1:24" x14ac:dyDescent="0.2">
      <c r="A107" s="57" t="s">
        <v>95</v>
      </c>
      <c r="B107" s="79" t="s">
        <v>142</v>
      </c>
      <c r="C107" s="16" t="s">
        <v>146</v>
      </c>
      <c r="D107" s="76">
        <v>1.34</v>
      </c>
      <c r="E107" s="58" t="s">
        <v>97</v>
      </c>
      <c r="F107" s="58">
        <v>15690</v>
      </c>
      <c r="G107" s="59" t="s">
        <v>114</v>
      </c>
      <c r="H107" s="59"/>
      <c r="I107" s="59"/>
      <c r="J107" s="60">
        <v>12.119384020227432</v>
      </c>
      <c r="K107" s="61">
        <v>0.91948490973270403</v>
      </c>
      <c r="L107" s="61"/>
      <c r="M107" s="61"/>
      <c r="N107" s="34">
        <f t="shared" si="3"/>
        <v>0.49948490973270404</v>
      </c>
      <c r="Q107" s="61">
        <v>-20.61588416</v>
      </c>
      <c r="R107" s="61"/>
      <c r="S107" s="61"/>
      <c r="T107" s="35">
        <f t="shared" ref="T107:T123" si="5">Q107--22.85</f>
        <v>2.2341158400000012</v>
      </c>
      <c r="V107" s="14">
        <f>AVERAGE(T107:T109)</f>
        <v>2.2403351933333346</v>
      </c>
      <c r="W107" s="8">
        <f>STDEV(T107:T109)</f>
        <v>4.2416092188774505E-2</v>
      </c>
      <c r="X107">
        <f>COUNT(T107:T109)</f>
        <v>3</v>
      </c>
    </row>
    <row r="108" spans="1:24" x14ac:dyDescent="0.2">
      <c r="A108" s="62" t="s">
        <v>95</v>
      </c>
      <c r="B108" s="79" t="s">
        <v>142</v>
      </c>
      <c r="C108" s="16" t="s">
        <v>146</v>
      </c>
      <c r="D108" s="76">
        <v>1.34</v>
      </c>
      <c r="E108" s="16" t="s">
        <v>98</v>
      </c>
      <c r="F108" s="16">
        <v>15691</v>
      </c>
      <c r="G108" t="s">
        <v>114</v>
      </c>
      <c r="J108" s="20">
        <v>12.074232168931543</v>
      </c>
      <c r="K108" s="24">
        <v>0.84606241868180732</v>
      </c>
      <c r="L108" s="24"/>
      <c r="M108" s="24"/>
      <c r="N108" s="13">
        <f t="shared" si="3"/>
        <v>0.42606241868180733</v>
      </c>
      <c r="Q108" s="24">
        <v>-20.564482399999999</v>
      </c>
      <c r="R108" s="24"/>
      <c r="S108" s="24"/>
      <c r="T108" s="36">
        <f t="shared" si="5"/>
        <v>2.2855176000000021</v>
      </c>
    </row>
    <row r="109" spans="1:24" x14ac:dyDescent="0.2">
      <c r="A109" s="62" t="s">
        <v>95</v>
      </c>
      <c r="B109" s="79" t="s">
        <v>142</v>
      </c>
      <c r="C109" s="16" t="s">
        <v>146</v>
      </c>
      <c r="D109" s="76">
        <v>1.34</v>
      </c>
      <c r="E109" s="16" t="s">
        <v>99</v>
      </c>
      <c r="F109" s="16">
        <v>15692</v>
      </c>
      <c r="G109" t="s">
        <v>114</v>
      </c>
      <c r="J109" s="20">
        <v>12.347158005410883</v>
      </c>
      <c r="K109" s="24">
        <v>0.72405574029506514</v>
      </c>
      <c r="L109" s="24"/>
      <c r="M109" s="24"/>
      <c r="N109" s="13">
        <f t="shared" si="3"/>
        <v>0.30405574029506516</v>
      </c>
      <c r="Q109" s="24">
        <v>-20.648627860000001</v>
      </c>
      <c r="R109" s="24"/>
      <c r="S109" s="24"/>
      <c r="T109" s="36">
        <f t="shared" si="5"/>
        <v>2.2013721400000001</v>
      </c>
    </row>
    <row r="110" spans="1:24" x14ac:dyDescent="0.2">
      <c r="A110" s="62" t="s">
        <v>95</v>
      </c>
      <c r="B110" s="79" t="s">
        <v>142</v>
      </c>
      <c r="C110" s="16" t="s">
        <v>146</v>
      </c>
      <c r="D110" s="76">
        <v>3.59</v>
      </c>
      <c r="E110" s="16" t="s">
        <v>100</v>
      </c>
      <c r="F110" s="16">
        <v>15693</v>
      </c>
      <c r="G110" t="s">
        <v>114</v>
      </c>
      <c r="J110" s="20">
        <v>10.986797446676007</v>
      </c>
      <c r="K110" s="24">
        <v>0.65748905058500284</v>
      </c>
      <c r="L110" s="24"/>
      <c r="M110" s="24"/>
      <c r="N110" s="13">
        <f t="shared" si="3"/>
        <v>0.23748905058500286</v>
      </c>
      <c r="Q110" s="24">
        <v>-21.131575439999999</v>
      </c>
      <c r="R110" s="24"/>
      <c r="S110" s="24"/>
      <c r="T110" s="36">
        <f t="shared" si="5"/>
        <v>1.7184245600000025</v>
      </c>
      <c r="V110" s="14">
        <f>AVERAGE(T110:T112)</f>
        <v>1.7349621466666687</v>
      </c>
      <c r="W110" s="8">
        <f>STDEV(T110:T112)</f>
        <v>7.9750374740416574E-2</v>
      </c>
      <c r="X110">
        <f>COUNT(T110:T112)</f>
        <v>3</v>
      </c>
    </row>
    <row r="111" spans="1:24" x14ac:dyDescent="0.2">
      <c r="A111" s="62" t="s">
        <v>95</v>
      </c>
      <c r="B111" s="79" t="s">
        <v>142</v>
      </c>
      <c r="C111" s="16" t="s">
        <v>146</v>
      </c>
      <c r="D111" s="76">
        <v>3.59</v>
      </c>
      <c r="E111" s="16" t="s">
        <v>101</v>
      </c>
      <c r="F111" s="16">
        <v>15699</v>
      </c>
      <c r="G111" t="s">
        <v>114</v>
      </c>
      <c r="J111" s="20">
        <v>9.3609207422208112</v>
      </c>
      <c r="K111" s="24">
        <v>0.49524116475189484</v>
      </c>
      <c r="L111" s="24"/>
      <c r="M111" s="24"/>
      <c r="N111" s="13">
        <f t="shared" si="3"/>
        <v>7.5241164751894851E-2</v>
      </c>
      <c r="Q111" s="24">
        <v>-21.02831523</v>
      </c>
      <c r="R111" s="24"/>
      <c r="S111" s="24"/>
      <c r="T111" s="36">
        <f t="shared" si="5"/>
        <v>1.821684770000001</v>
      </c>
    </row>
    <row r="112" spans="1:24" x14ac:dyDescent="0.2">
      <c r="A112" s="62" t="s">
        <v>95</v>
      </c>
      <c r="B112" s="79" t="s">
        <v>142</v>
      </c>
      <c r="C112" s="16" t="s">
        <v>146</v>
      </c>
      <c r="D112" s="76">
        <v>3.59</v>
      </c>
      <c r="E112" s="16" t="s">
        <v>102</v>
      </c>
      <c r="F112" s="16">
        <v>15700</v>
      </c>
      <c r="G112" t="s">
        <v>114</v>
      </c>
      <c r="J112" s="20">
        <v>10.805719375359043</v>
      </c>
      <c r="K112" s="24">
        <v>0.7549823691231774</v>
      </c>
      <c r="L112" s="24"/>
      <c r="M112" s="24"/>
      <c r="N112" s="13">
        <f t="shared" si="3"/>
        <v>0.33498236912317741</v>
      </c>
      <c r="Q112" s="24">
        <v>-21.185222889999999</v>
      </c>
      <c r="R112" s="24"/>
      <c r="S112" s="24"/>
      <c r="T112" s="36">
        <f t="shared" si="5"/>
        <v>1.6647771100000028</v>
      </c>
    </row>
    <row r="113" spans="1:24" x14ac:dyDescent="0.2">
      <c r="A113" s="62" t="s">
        <v>95</v>
      </c>
      <c r="B113" s="79" t="s">
        <v>142</v>
      </c>
      <c r="C113" s="16" t="s">
        <v>146</v>
      </c>
      <c r="D113" s="5">
        <v>6.51</v>
      </c>
      <c r="E113" s="16" t="s">
        <v>103</v>
      </c>
      <c r="F113" s="16">
        <v>15701</v>
      </c>
      <c r="G113" t="s">
        <v>114</v>
      </c>
      <c r="J113" s="20">
        <v>7.4335971180030915</v>
      </c>
      <c r="K113" s="24">
        <v>6.6963238583264584E-2</v>
      </c>
      <c r="L113" s="24"/>
      <c r="M113" s="24"/>
      <c r="N113" s="13">
        <f t="shared" si="3"/>
        <v>-0.3530367614167354</v>
      </c>
      <c r="Q113" s="24">
        <v>-21.605104910000001</v>
      </c>
      <c r="R113" s="24"/>
      <c r="S113" s="24"/>
      <c r="T113" s="36">
        <f t="shared" si="5"/>
        <v>1.24489509</v>
      </c>
      <c r="V113" s="14">
        <f>AVERAGE(T113:T115)</f>
        <v>1.2793975366666679</v>
      </c>
      <c r="W113" s="8">
        <f>STDEV(T113:T115)</f>
        <v>3.6805396725135539E-2</v>
      </c>
      <c r="X113">
        <f>COUNT(T113:T115)</f>
        <v>3</v>
      </c>
    </row>
    <row r="114" spans="1:24" x14ac:dyDescent="0.2">
      <c r="A114" s="62" t="s">
        <v>95</v>
      </c>
      <c r="B114" s="79" t="s">
        <v>142</v>
      </c>
      <c r="C114" s="16" t="s">
        <v>146</v>
      </c>
      <c r="D114" s="5">
        <v>6.51</v>
      </c>
      <c r="E114" s="16" t="s">
        <v>104</v>
      </c>
      <c r="F114" s="16">
        <v>15702</v>
      </c>
      <c r="G114" t="s">
        <v>114</v>
      </c>
      <c r="J114" s="20">
        <v>7.1391030890919209</v>
      </c>
      <c r="K114" s="24">
        <v>8.5058705307176297E-2</v>
      </c>
      <c r="L114" s="24"/>
      <c r="M114" s="24"/>
      <c r="N114" s="13">
        <f t="shared" si="3"/>
        <v>-0.33494129469282369</v>
      </c>
      <c r="Q114" s="24">
        <v>-21.57484131</v>
      </c>
      <c r="R114" s="24"/>
      <c r="S114" s="24"/>
      <c r="T114" s="36">
        <f t="shared" si="5"/>
        <v>1.2751586900000014</v>
      </c>
    </row>
    <row r="115" spans="1:24" ht="17" thickBot="1" x14ac:dyDescent="0.25">
      <c r="A115" s="63" t="s">
        <v>95</v>
      </c>
      <c r="B115" s="79" t="s">
        <v>142</v>
      </c>
      <c r="C115" s="16" t="s">
        <v>146</v>
      </c>
      <c r="D115" s="5">
        <v>6.51</v>
      </c>
      <c r="E115" s="64" t="s">
        <v>105</v>
      </c>
      <c r="F115" s="64">
        <v>15703</v>
      </c>
      <c r="G115" s="65" t="s">
        <v>114</v>
      </c>
      <c r="H115" s="65"/>
      <c r="I115" s="65"/>
      <c r="J115" s="66">
        <v>7.616334222897307</v>
      </c>
      <c r="K115" s="67">
        <v>-0.22329886586978809</v>
      </c>
      <c r="L115" s="67"/>
      <c r="M115" s="67"/>
      <c r="N115" s="50">
        <f t="shared" si="3"/>
        <v>-0.64329886586978802</v>
      </c>
      <c r="Q115" s="67">
        <v>-21.531861169999999</v>
      </c>
      <c r="R115" s="67"/>
      <c r="S115" s="67"/>
      <c r="T115" s="51">
        <f t="shared" si="5"/>
        <v>1.3181388300000023</v>
      </c>
    </row>
    <row r="116" spans="1:24" x14ac:dyDescent="0.2">
      <c r="A116" s="17" t="s">
        <v>95</v>
      </c>
      <c r="B116" s="79" t="s">
        <v>142</v>
      </c>
      <c r="C116" s="17" t="s">
        <v>147</v>
      </c>
      <c r="D116" s="17">
        <v>-1</v>
      </c>
      <c r="E116" s="17" t="s">
        <v>106</v>
      </c>
      <c r="F116" s="17">
        <v>15664</v>
      </c>
      <c r="G116" t="s">
        <v>114</v>
      </c>
      <c r="J116" s="21">
        <v>9.5066631504922654</v>
      </c>
      <c r="K116" s="25">
        <v>0.62571431002599098</v>
      </c>
      <c r="L116" s="25"/>
      <c r="M116" s="25"/>
      <c r="N116" s="13">
        <f t="shared" si="3"/>
        <v>0.205714310025991</v>
      </c>
      <c r="Q116" s="25">
        <v>-21.531082560000002</v>
      </c>
      <c r="R116" s="25"/>
      <c r="S116" s="25"/>
      <c r="T116" s="13">
        <f t="shared" si="5"/>
        <v>1.3189174399999999</v>
      </c>
    </row>
    <row r="117" spans="1:24" x14ac:dyDescent="0.2">
      <c r="A117" s="17" t="s">
        <v>95</v>
      </c>
      <c r="B117" s="79" t="s">
        <v>142</v>
      </c>
      <c r="C117" s="17" t="s">
        <v>147</v>
      </c>
      <c r="D117" s="17">
        <v>-1</v>
      </c>
      <c r="E117" s="17" t="s">
        <v>107</v>
      </c>
      <c r="F117" s="17">
        <v>15665</v>
      </c>
      <c r="G117" t="s">
        <v>114</v>
      </c>
      <c r="J117" s="21">
        <v>9.4235068621426272</v>
      </c>
      <c r="K117" s="25">
        <v>0.55488930025441352</v>
      </c>
      <c r="L117" s="25"/>
      <c r="M117" s="25"/>
      <c r="N117" s="13">
        <f t="shared" si="3"/>
        <v>0.13488930025441354</v>
      </c>
      <c r="Q117" s="25">
        <v>-21.427974020000001</v>
      </c>
      <c r="R117" s="25"/>
      <c r="S117" s="25"/>
      <c r="T117" s="13">
        <f t="shared" si="5"/>
        <v>1.4220259800000008</v>
      </c>
    </row>
    <row r="118" spans="1:24" x14ac:dyDescent="0.2">
      <c r="A118" s="17" t="s">
        <v>95</v>
      </c>
      <c r="B118" s="79" t="s">
        <v>142</v>
      </c>
      <c r="C118" s="17" t="s">
        <v>147</v>
      </c>
      <c r="D118" s="17">
        <v>-1</v>
      </c>
      <c r="E118" s="17" t="s">
        <v>108</v>
      </c>
      <c r="F118" s="17">
        <v>15666</v>
      </c>
      <c r="G118" t="s">
        <v>114</v>
      </c>
      <c r="J118" s="21">
        <v>8.848339699037842</v>
      </c>
      <c r="K118" s="25">
        <v>0.67455194207621272</v>
      </c>
      <c r="L118" s="25"/>
      <c r="M118" s="25"/>
      <c r="N118" s="13">
        <f t="shared" si="3"/>
        <v>0.25455194207621273</v>
      </c>
      <c r="Q118" s="25">
        <v>-21.409216390000001</v>
      </c>
      <c r="R118" s="25"/>
      <c r="S118" s="25"/>
      <c r="T118" s="13">
        <f t="shared" si="5"/>
        <v>1.4407836100000004</v>
      </c>
    </row>
    <row r="119" spans="1:24" x14ac:dyDescent="0.2">
      <c r="A119" s="17" t="s">
        <v>95</v>
      </c>
      <c r="B119" s="79" t="s">
        <v>142</v>
      </c>
      <c r="C119" s="17" t="s">
        <v>147</v>
      </c>
      <c r="D119" s="17">
        <v>-1</v>
      </c>
      <c r="E119" s="17" t="s">
        <v>109</v>
      </c>
      <c r="F119" s="17">
        <v>15667</v>
      </c>
      <c r="G119" t="s">
        <v>114</v>
      </c>
      <c r="J119" s="21">
        <v>9.0027582509748996</v>
      </c>
      <c r="K119" s="25"/>
      <c r="L119" s="25"/>
      <c r="M119" s="25"/>
      <c r="N119" s="13"/>
      <c r="Q119" s="25">
        <v>-21.379241329999999</v>
      </c>
      <c r="R119" s="25"/>
      <c r="S119" s="25"/>
      <c r="T119" s="13">
        <f t="shared" si="5"/>
        <v>1.4707586700000022</v>
      </c>
    </row>
    <row r="120" spans="1:24" x14ac:dyDescent="0.2">
      <c r="A120" s="17" t="s">
        <v>95</v>
      </c>
      <c r="B120" s="79" t="s">
        <v>142</v>
      </c>
      <c r="C120" s="17" t="s">
        <v>147</v>
      </c>
      <c r="D120" s="17">
        <v>-1</v>
      </c>
      <c r="E120" s="17" t="s">
        <v>110</v>
      </c>
      <c r="F120" s="17">
        <v>15668</v>
      </c>
      <c r="G120" t="s">
        <v>114</v>
      </c>
      <c r="J120" s="21">
        <v>16.677086725279498</v>
      </c>
      <c r="K120" s="25">
        <v>1.0672989474002064</v>
      </c>
      <c r="L120" s="25"/>
      <c r="M120" s="25"/>
      <c r="N120" s="13">
        <f t="shared" si="3"/>
        <v>0.64729894740020644</v>
      </c>
      <c r="Q120" s="25">
        <v>-21.29957065</v>
      </c>
      <c r="R120" s="25"/>
      <c r="S120" s="25"/>
      <c r="T120" s="13">
        <f t="shared" si="5"/>
        <v>1.5504293500000017</v>
      </c>
    </row>
    <row r="121" spans="1:24" x14ac:dyDescent="0.2">
      <c r="A121" s="17" t="s">
        <v>95</v>
      </c>
      <c r="B121" s="79" t="s">
        <v>142</v>
      </c>
      <c r="C121" s="17" t="s">
        <v>147</v>
      </c>
      <c r="D121" s="17">
        <v>-1</v>
      </c>
      <c r="E121" s="17" t="s">
        <v>111</v>
      </c>
      <c r="F121" s="17">
        <v>15673</v>
      </c>
      <c r="G121" t="s">
        <v>114</v>
      </c>
      <c r="J121" s="21">
        <v>15.103502601986071</v>
      </c>
      <c r="K121" s="25">
        <v>0.91264244378570236</v>
      </c>
      <c r="L121" s="25"/>
      <c r="M121" s="25"/>
      <c r="N121" s="13">
        <f t="shared" si="3"/>
        <v>0.49264244378570238</v>
      </c>
      <c r="Q121" s="25">
        <v>-21.30628484</v>
      </c>
      <c r="R121" s="25"/>
      <c r="S121" s="25"/>
      <c r="T121" s="13">
        <f t="shared" si="5"/>
        <v>1.5437151600000014</v>
      </c>
    </row>
    <row r="122" spans="1:24" x14ac:dyDescent="0.2">
      <c r="A122" s="17" t="s">
        <v>95</v>
      </c>
      <c r="B122" s="79" t="s">
        <v>142</v>
      </c>
      <c r="C122" s="17" t="s">
        <v>147</v>
      </c>
      <c r="D122" s="17">
        <v>-1</v>
      </c>
      <c r="E122" s="17" t="s">
        <v>112</v>
      </c>
      <c r="F122" s="17">
        <v>15674</v>
      </c>
      <c r="G122" t="s">
        <v>114</v>
      </c>
      <c r="J122" s="21">
        <v>12.443618202678744</v>
      </c>
      <c r="K122" s="25">
        <v>0.81898138274937082</v>
      </c>
      <c r="L122" s="25"/>
      <c r="M122" s="25"/>
      <c r="N122" s="13">
        <f t="shared" si="3"/>
        <v>0.39898138274937084</v>
      </c>
      <c r="Q122" s="25">
        <v>-21.216151020000002</v>
      </c>
      <c r="R122" s="25"/>
      <c r="S122" s="25"/>
      <c r="T122" s="13">
        <f t="shared" si="5"/>
        <v>1.6338489799999998</v>
      </c>
    </row>
    <row r="123" spans="1:24" x14ac:dyDescent="0.2">
      <c r="A123" s="17" t="s">
        <v>95</v>
      </c>
      <c r="B123" s="79" t="s">
        <v>142</v>
      </c>
      <c r="C123" s="17" t="s">
        <v>147</v>
      </c>
      <c r="D123" s="17">
        <v>-1</v>
      </c>
      <c r="E123" s="17" t="s">
        <v>113</v>
      </c>
      <c r="F123" s="17">
        <v>15675</v>
      </c>
      <c r="G123" t="s">
        <v>114</v>
      </c>
      <c r="J123" s="21">
        <v>13.364322757242478</v>
      </c>
      <c r="K123" s="25">
        <v>0.85714949167196952</v>
      </c>
      <c r="L123" s="25"/>
      <c r="M123" s="25"/>
      <c r="N123" s="13">
        <f t="shared" si="3"/>
        <v>0.43714949167196954</v>
      </c>
      <c r="Q123" s="25">
        <v>-21.18974399</v>
      </c>
      <c r="R123" s="25"/>
      <c r="S123" s="25"/>
      <c r="T123" s="13">
        <f t="shared" si="5"/>
        <v>1.6602560100000012</v>
      </c>
    </row>
    <row r="124" spans="1:24" x14ac:dyDescent="0.2">
      <c r="A124" s="16" t="s">
        <v>95</v>
      </c>
      <c r="B124" s="79" t="s">
        <v>142</v>
      </c>
      <c r="C124" s="16" t="s">
        <v>148</v>
      </c>
      <c r="D124" s="16">
        <v>-1</v>
      </c>
      <c r="E124" s="16" t="s">
        <v>96</v>
      </c>
      <c r="F124" s="16">
        <v>15711</v>
      </c>
      <c r="G124" t="s">
        <v>114</v>
      </c>
      <c r="J124" s="20">
        <v>10.276141617581862</v>
      </c>
      <c r="K124" s="24">
        <v>9.0385197577921801</v>
      </c>
      <c r="L124" s="24"/>
      <c r="M124" s="24"/>
      <c r="N124" s="13">
        <f>K124-(0.42)</f>
        <v>8.6185197577921802</v>
      </c>
      <c r="Q124" s="24">
        <v>-21.900017609999999</v>
      </c>
      <c r="R124" s="24"/>
      <c r="S124" s="24"/>
      <c r="T124" s="13">
        <f>Q124--22.85</f>
        <v>0.9499823900000024</v>
      </c>
    </row>
  </sheetData>
  <phoneticPr fontId="23" type="noConversion"/>
  <conditionalFormatting sqref="J94:J105 J107:J124">
    <cfRule type="containsErrors" dxfId="0" priority="1">
      <formula>ISERROR(J94)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graphs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Maloney</dc:creator>
  <cp:lastModifiedBy>Ashley Maloney</cp:lastModifiedBy>
  <dcterms:created xsi:type="dcterms:W3CDTF">2022-04-11T16:38:11Z</dcterms:created>
  <dcterms:modified xsi:type="dcterms:W3CDTF">2024-02-25T04:21:30Z</dcterms:modified>
</cp:coreProperties>
</file>