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YEAST &amp; HEPA/AM_2024_maloney_et_al/DATA/"/>
    </mc:Choice>
  </mc:AlternateContent>
  <xr:revisionPtr revIDLastSave="0" documentId="13_ncr:1_{3CB9EF47-5504-274B-AFC5-2BE8E3D9B3B1}" xr6:coauthVersionLast="47" xr6:coauthVersionMax="47" xr10:uidLastSave="{00000000-0000-0000-0000-000000000000}"/>
  <bookViews>
    <workbookView xWindow="1900" yWindow="500" windowWidth="19760" windowHeight="14900" xr2:uid="{00000000-000D-0000-FFFF-FFFF00000000}"/>
  </bookViews>
  <sheets>
    <sheet name="summary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0" l="1"/>
  <c r="AB5" i="10"/>
  <c r="S2" i="10" l="1"/>
  <c r="S3" i="10" l="1"/>
  <c r="S4" i="10"/>
  <c r="S5" i="10"/>
  <c r="S6" i="10"/>
  <c r="S7" i="10"/>
  <c r="S8" i="10"/>
  <c r="S9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M3" i="10"/>
  <c r="M4" i="10"/>
  <c r="M5" i="10"/>
  <c r="M6" i="10"/>
  <c r="M7" i="10"/>
  <c r="M8" i="10"/>
  <c r="M9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2" i="10"/>
  <c r="L2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18" i="10"/>
  <c r="N17" i="10"/>
  <c r="N16" i="10"/>
  <c r="N15" i="10"/>
  <c r="N14" i="10"/>
  <c r="N13" i="10"/>
  <c r="N12" i="10"/>
  <c r="N11" i="10"/>
  <c r="N3" i="10"/>
  <c r="N4" i="10"/>
  <c r="N5" i="10"/>
  <c r="N6" i="10"/>
  <c r="N7" i="10"/>
  <c r="N8" i="10"/>
  <c r="N9" i="10"/>
  <c r="N2" i="10"/>
  <c r="L11" i="10"/>
  <c r="Q2" i="10" l="1"/>
  <c r="R2" i="10" s="1"/>
  <c r="O2" i="10"/>
  <c r="P2" i="10" s="1"/>
  <c r="O11" i="10"/>
  <c r="P11" i="10" s="1"/>
  <c r="Q11" i="10"/>
  <c r="R11" i="10" s="1"/>
  <c r="T59" i="10" l="1"/>
  <c r="Z59" i="10" s="1"/>
  <c r="T3" i="10"/>
  <c r="AJ3" i="10" s="1"/>
  <c r="T4" i="10"/>
  <c r="AJ4" i="10" s="1"/>
  <c r="T5" i="10"/>
  <c r="AJ5" i="10" s="1"/>
  <c r="T6" i="10"/>
  <c r="AJ6" i="10" s="1"/>
  <c r="T7" i="10"/>
  <c r="AJ7" i="10" s="1"/>
  <c r="T8" i="10"/>
  <c r="AJ8" i="10" s="1"/>
  <c r="T9" i="10"/>
  <c r="AJ9" i="10" s="1"/>
  <c r="T10" i="10"/>
  <c r="AJ10" i="10" s="1"/>
  <c r="T11" i="10"/>
  <c r="AJ11" i="10" s="1"/>
  <c r="T12" i="10"/>
  <c r="AJ12" i="10" s="1"/>
  <c r="T13" i="10"/>
  <c r="AJ13" i="10" s="1"/>
  <c r="T14" i="10"/>
  <c r="AJ14" i="10" s="1"/>
  <c r="T15" i="10"/>
  <c r="AJ15" i="10" s="1"/>
  <c r="T16" i="10"/>
  <c r="AJ16" i="10" s="1"/>
  <c r="T17" i="10"/>
  <c r="AJ17" i="10" s="1"/>
  <c r="T18" i="10"/>
  <c r="AJ18" i="10" s="1"/>
  <c r="T19" i="10"/>
  <c r="AJ19" i="10" s="1"/>
  <c r="T20" i="10"/>
  <c r="AJ20" i="10" s="1"/>
  <c r="T21" i="10"/>
  <c r="AJ21" i="10" s="1"/>
  <c r="T22" i="10"/>
  <c r="AJ22" i="10" s="1"/>
  <c r="T23" i="10"/>
  <c r="AJ23" i="10" s="1"/>
  <c r="T24" i="10"/>
  <c r="AJ24" i="10" s="1"/>
  <c r="T25" i="10"/>
  <c r="AJ25" i="10" s="1"/>
  <c r="T26" i="10"/>
  <c r="AJ26" i="10" s="1"/>
  <c r="T27" i="10"/>
  <c r="AJ27" i="10" s="1"/>
  <c r="T28" i="10"/>
  <c r="AJ28" i="10" s="1"/>
  <c r="T29" i="10"/>
  <c r="AJ29" i="10" s="1"/>
  <c r="T30" i="10"/>
  <c r="AJ30" i="10" s="1"/>
  <c r="T31" i="10"/>
  <c r="AJ31" i="10" s="1"/>
  <c r="T32" i="10"/>
  <c r="AJ32" i="10" s="1"/>
  <c r="T33" i="10"/>
  <c r="AJ33" i="10" s="1"/>
  <c r="T34" i="10"/>
  <c r="AJ34" i="10" s="1"/>
  <c r="T35" i="10"/>
  <c r="AJ35" i="10" s="1"/>
  <c r="T36" i="10"/>
  <c r="AJ36" i="10" s="1"/>
  <c r="T37" i="10"/>
  <c r="AJ37" i="10" s="1"/>
  <c r="T38" i="10"/>
  <c r="AJ38" i="10" s="1"/>
  <c r="T39" i="10"/>
  <c r="AJ39" i="10" s="1"/>
  <c r="T40" i="10"/>
  <c r="AJ40" i="10" s="1"/>
  <c r="T41" i="10"/>
  <c r="AJ41" i="10" s="1"/>
  <c r="T42" i="10"/>
  <c r="AJ42" i="10" s="1"/>
  <c r="T43" i="10"/>
  <c r="Z43" i="10" s="1"/>
  <c r="T44" i="10"/>
  <c r="AJ44" i="10" s="1"/>
  <c r="T45" i="10"/>
  <c r="AJ45" i="10" s="1"/>
  <c r="T46" i="10"/>
  <c r="AJ46" i="10" s="1"/>
  <c r="T47" i="10"/>
  <c r="AJ47" i="10" s="1"/>
  <c r="T48" i="10"/>
  <c r="AJ48" i="10" s="1"/>
  <c r="T49" i="10"/>
  <c r="AJ49" i="10" s="1"/>
  <c r="T50" i="10"/>
  <c r="Z50" i="10" s="1"/>
  <c r="T51" i="10"/>
  <c r="AJ51" i="10" s="1"/>
  <c r="T52" i="10"/>
  <c r="AJ52" i="10" s="1"/>
  <c r="T53" i="10"/>
  <c r="AJ53" i="10" s="1"/>
  <c r="T54" i="10"/>
  <c r="AJ54" i="10" s="1"/>
  <c r="T55" i="10"/>
  <c r="AJ55" i="10" s="1"/>
  <c r="T56" i="10"/>
  <c r="AJ56" i="10" s="1"/>
  <c r="T57" i="10"/>
  <c r="AJ57" i="10" s="1"/>
  <c r="T58" i="10"/>
  <c r="Z58" i="10" s="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7" i="10"/>
  <c r="T2" i="10"/>
  <c r="Z2" i="10" s="1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AI11" i="10"/>
  <c r="L9" i="10"/>
  <c r="Z55" i="10" l="1"/>
  <c r="Z51" i="10"/>
  <c r="Q9" i="10"/>
  <c r="R9" i="10" s="1"/>
  <c r="O9" i="10"/>
  <c r="P9" i="10" s="1"/>
  <c r="O14" i="10"/>
  <c r="P14" i="10" s="1"/>
  <c r="Q14" i="10"/>
  <c r="R14" i="10" s="1"/>
  <c r="Q18" i="10"/>
  <c r="R18" i="10" s="1"/>
  <c r="O18" i="10"/>
  <c r="P18" i="10" s="1"/>
  <c r="AI22" i="10"/>
  <c r="Q22" i="10"/>
  <c r="R22" i="10" s="1"/>
  <c r="O22" i="10"/>
  <c r="P22" i="10" s="1"/>
  <c r="AI26" i="10"/>
  <c r="Q26" i="10"/>
  <c r="R26" i="10" s="1"/>
  <c r="O26" i="10"/>
  <c r="P26" i="10" s="1"/>
  <c r="AI30" i="10"/>
  <c r="Q30" i="10"/>
  <c r="R30" i="10" s="1"/>
  <c r="O30" i="10"/>
  <c r="P30" i="10" s="1"/>
  <c r="O15" i="10"/>
  <c r="P15" i="10" s="1"/>
  <c r="Q15" i="10"/>
  <c r="R15" i="10" s="1"/>
  <c r="AI19" i="10"/>
  <c r="O19" i="10"/>
  <c r="P19" i="10" s="1"/>
  <c r="Q19" i="10"/>
  <c r="R19" i="10" s="1"/>
  <c r="AS23" i="10"/>
  <c r="O23" i="10"/>
  <c r="P23" i="10" s="1"/>
  <c r="Q23" i="10"/>
  <c r="R23" i="10" s="1"/>
  <c r="AS27" i="10"/>
  <c r="Q27" i="10"/>
  <c r="R27" i="10" s="1"/>
  <c r="O27" i="10"/>
  <c r="P27" i="10" s="1"/>
  <c r="AS31" i="10"/>
  <c r="Q31" i="10"/>
  <c r="R31" i="10" s="1"/>
  <c r="O31" i="10"/>
  <c r="P31" i="10" s="1"/>
  <c r="O12" i="10"/>
  <c r="P12" i="10" s="1"/>
  <c r="Q12" i="10"/>
  <c r="R12" i="10" s="1"/>
  <c r="AS20" i="10"/>
  <c r="Q20" i="10"/>
  <c r="R20" i="10" s="1"/>
  <c r="O20" i="10"/>
  <c r="P20" i="10" s="1"/>
  <c r="BB24" i="10"/>
  <c r="Q24" i="10"/>
  <c r="R24" i="10" s="1"/>
  <c r="O24" i="10"/>
  <c r="P24" i="10" s="1"/>
  <c r="BB28" i="10"/>
  <c r="O28" i="10"/>
  <c r="P28" i="10" s="1"/>
  <c r="Q28" i="10"/>
  <c r="R28" i="10" s="1"/>
  <c r="BB32" i="10"/>
  <c r="O32" i="10"/>
  <c r="P32" i="10" s="1"/>
  <c r="Q32" i="10"/>
  <c r="R32" i="10" s="1"/>
  <c r="O16" i="10"/>
  <c r="P16" i="10" s="1"/>
  <c r="Q16" i="10"/>
  <c r="R16" i="10" s="1"/>
  <c r="O13" i="10"/>
  <c r="P13" i="10" s="1"/>
  <c r="Q13" i="10"/>
  <c r="R13" i="10" s="1"/>
  <c r="Q17" i="10"/>
  <c r="R17" i="10" s="1"/>
  <c r="O17" i="10"/>
  <c r="P17" i="10" s="1"/>
  <c r="Y21" i="10"/>
  <c r="Q21" i="10"/>
  <c r="R21" i="10" s="1"/>
  <c r="O21" i="10"/>
  <c r="P21" i="10" s="1"/>
  <c r="Y25" i="10"/>
  <c r="Q25" i="10"/>
  <c r="R25" i="10" s="1"/>
  <c r="O25" i="10"/>
  <c r="P25" i="10" s="1"/>
  <c r="Y29" i="10"/>
  <c r="O29" i="10"/>
  <c r="P29" i="10" s="1"/>
  <c r="Q29" i="10"/>
  <c r="R29" i="10" s="1"/>
  <c r="Z49" i="10"/>
  <c r="Z57" i="10"/>
  <c r="AJ58" i="10"/>
  <c r="Z54" i="10"/>
  <c r="AJ50" i="10"/>
  <c r="Z53" i="10"/>
  <c r="Z46" i="10"/>
  <c r="AS12" i="10"/>
  <c r="AS16" i="10"/>
  <c r="Z45" i="10"/>
  <c r="AI15" i="10"/>
  <c r="BB13" i="10"/>
  <c r="BB17" i="10"/>
  <c r="Y9" i="10"/>
  <c r="Y14" i="10"/>
  <c r="Y18" i="10"/>
  <c r="AJ59" i="10"/>
  <c r="AJ43" i="10"/>
  <c r="AJ2" i="10"/>
  <c r="Z56" i="10"/>
  <c r="Z52" i="10"/>
  <c r="Z48" i="10"/>
  <c r="Z44" i="10"/>
  <c r="AS11" i="10"/>
  <c r="BB11" i="10"/>
  <c r="BB15" i="10"/>
  <c r="Y15" i="10"/>
  <c r="W15" i="10" s="1"/>
  <c r="BB16" i="10"/>
  <c r="Y30" i="10"/>
  <c r="Y31" i="10"/>
  <c r="BB26" i="10"/>
  <c r="AS15" i="10"/>
  <c r="AS30" i="10"/>
  <c r="BB31" i="10"/>
  <c r="BB30" i="10"/>
  <c r="Y13" i="10"/>
  <c r="Y19" i="10"/>
  <c r="W19" i="10" s="1"/>
  <c r="BB20" i="10"/>
  <c r="Y22" i="10"/>
  <c r="BB23" i="10"/>
  <c r="Y28" i="10"/>
  <c r="Y17" i="10"/>
  <c r="AS19" i="10"/>
  <c r="AS22" i="10"/>
  <c r="Y26" i="10"/>
  <c r="W26" i="10" s="1"/>
  <c r="Y27" i="10"/>
  <c r="Y11" i="10"/>
  <c r="BB12" i="10"/>
  <c r="BB19" i="10"/>
  <c r="AI21" i="10"/>
  <c r="BB22" i="10"/>
  <c r="Y24" i="10"/>
  <c r="AS26" i="10"/>
  <c r="BB27" i="10"/>
  <c r="Y32" i="10"/>
  <c r="AI9" i="10"/>
  <c r="AI25" i="10"/>
  <c r="W25" i="10" s="1"/>
  <c r="AS9" i="10"/>
  <c r="Y12" i="10"/>
  <c r="AI13" i="10"/>
  <c r="AS14" i="10"/>
  <c r="Y16" i="10"/>
  <c r="AI17" i="10"/>
  <c r="AS18" i="10"/>
  <c r="Y20" i="10"/>
  <c r="AS21" i="10"/>
  <c r="Y23" i="10"/>
  <c r="AI24" i="10"/>
  <c r="AS25" i="10"/>
  <c r="AI28" i="10"/>
  <c r="AS29" i="10"/>
  <c r="AI32" i="10"/>
  <c r="AI18" i="10"/>
  <c r="BB9" i="10"/>
  <c r="AI12" i="10"/>
  <c r="AS13" i="10"/>
  <c r="BB14" i="10"/>
  <c r="AI16" i="10"/>
  <c r="AS17" i="10"/>
  <c r="BB18" i="10"/>
  <c r="AI20" i="10"/>
  <c r="BB21" i="10"/>
  <c r="AI23" i="10"/>
  <c r="AS24" i="10"/>
  <c r="BB25" i="10"/>
  <c r="AI27" i="10"/>
  <c r="W27" i="10" s="1"/>
  <c r="AS28" i="10"/>
  <c r="BB29" i="10"/>
  <c r="AI31" i="10"/>
  <c r="AS32" i="10"/>
  <c r="AI14" i="10"/>
  <c r="AI29" i="10"/>
  <c r="W30" i="10" l="1"/>
  <c r="U21" i="10"/>
  <c r="W29" i="10"/>
  <c r="W9" i="10"/>
  <c r="W22" i="10"/>
  <c r="W31" i="10"/>
  <c r="U11" i="10"/>
  <c r="W11" i="10"/>
  <c r="U26" i="10"/>
  <c r="U32" i="10"/>
  <c r="U19" i="10"/>
  <c r="U30" i="10"/>
  <c r="U28" i="10"/>
  <c r="U24" i="10"/>
  <c r="U15" i="10"/>
  <c r="U13" i="10"/>
  <c r="W32" i="10"/>
  <c r="W24" i="10"/>
  <c r="W13" i="10"/>
  <c r="W28" i="10"/>
  <c r="U18" i="10"/>
  <c r="W17" i="10"/>
  <c r="U22" i="10"/>
  <c r="U14" i="10"/>
  <c r="U17" i="10"/>
  <c r="U16" i="10"/>
  <c r="W16" i="10"/>
  <c r="W18" i="10"/>
  <c r="U27" i="10"/>
  <c r="W14" i="10"/>
  <c r="U20" i="10"/>
  <c r="W20" i="10"/>
  <c r="U9" i="10"/>
  <c r="U31" i="10"/>
  <c r="U29" i="10"/>
  <c r="U25" i="10"/>
  <c r="U23" i="10"/>
  <c r="W23" i="10"/>
  <c r="U12" i="10"/>
  <c r="W12" i="10"/>
  <c r="L3" i="10" l="1"/>
  <c r="L4" i="10"/>
  <c r="L5" i="10"/>
  <c r="L6" i="10"/>
  <c r="L7" i="10"/>
  <c r="L8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Y52" i="10" s="1"/>
  <c r="L53" i="10"/>
  <c r="L54" i="10"/>
  <c r="L55" i="10"/>
  <c r="L56" i="10"/>
  <c r="L57" i="10"/>
  <c r="L58" i="10"/>
  <c r="L59" i="10"/>
  <c r="Y36" i="10"/>
  <c r="BB57" i="10"/>
  <c r="AI54" i="10"/>
  <c r="CY36" i="10"/>
  <c r="CZ36" i="10" s="1"/>
  <c r="DA46" i="10"/>
  <c r="CY46" i="10"/>
  <c r="CZ46" i="10" s="1"/>
  <c r="DA45" i="10"/>
  <c r="CY45" i="10"/>
  <c r="CZ45" i="10" s="1"/>
  <c r="DA44" i="10"/>
  <c r="CY44" i="10"/>
  <c r="CZ44" i="10" s="1"/>
  <c r="DA43" i="10"/>
  <c r="CY43" i="10"/>
  <c r="CZ43" i="10" s="1"/>
  <c r="DA42" i="10"/>
  <c r="CY42" i="10"/>
  <c r="CZ42" i="10" s="1"/>
  <c r="DA41" i="10"/>
  <c r="CY41" i="10"/>
  <c r="CZ41" i="10" s="1"/>
  <c r="DA40" i="10"/>
  <c r="CY40" i="10"/>
  <c r="CZ40" i="10" s="1"/>
  <c r="DA39" i="10"/>
  <c r="CY39" i="10"/>
  <c r="CZ39" i="10" s="1"/>
  <c r="DA38" i="10"/>
  <c r="CY38" i="10"/>
  <c r="CZ38" i="10" s="1"/>
  <c r="DA37" i="10"/>
  <c r="CY37" i="10"/>
  <c r="CZ37" i="10" s="1"/>
  <c r="DA36" i="10"/>
  <c r="CT46" i="10"/>
  <c r="CR46" i="10"/>
  <c r="CS46" i="10" s="1"/>
  <c r="CT45" i="10"/>
  <c r="CR45" i="10"/>
  <c r="CS45" i="10" s="1"/>
  <c r="CT44" i="10"/>
  <c r="CR44" i="10"/>
  <c r="CS44" i="10" s="1"/>
  <c r="CT43" i="10"/>
  <c r="CR43" i="10"/>
  <c r="CS43" i="10" s="1"/>
  <c r="CT42" i="10"/>
  <c r="CR42" i="10"/>
  <c r="CS42" i="10" s="1"/>
  <c r="CT41" i="10"/>
  <c r="CR41" i="10"/>
  <c r="CS41" i="10" s="1"/>
  <c r="CT40" i="10"/>
  <c r="CR40" i="10"/>
  <c r="CS40" i="10" s="1"/>
  <c r="CT39" i="10"/>
  <c r="CR39" i="10"/>
  <c r="CS39" i="10" s="1"/>
  <c r="CT38" i="10"/>
  <c r="CR38" i="10"/>
  <c r="CS38" i="10" s="1"/>
  <c r="CT37" i="10"/>
  <c r="CR37" i="10"/>
  <c r="CS37" i="10" s="1"/>
  <c r="CT36" i="10"/>
  <c r="CR36" i="10"/>
  <c r="CS36" i="10" s="1"/>
  <c r="CK37" i="10"/>
  <c r="CL37" i="10" s="1"/>
  <c r="CK38" i="10"/>
  <c r="CL38" i="10" s="1"/>
  <c r="CK39" i="10"/>
  <c r="CK40" i="10"/>
  <c r="CL40" i="10" s="1"/>
  <c r="CK41" i="10"/>
  <c r="CL41" i="10" s="1"/>
  <c r="CK42" i="10"/>
  <c r="CL42" i="10" s="1"/>
  <c r="CK43" i="10"/>
  <c r="CL43" i="10" s="1"/>
  <c r="CK44" i="10"/>
  <c r="CL44" i="10" s="1"/>
  <c r="CK45" i="10"/>
  <c r="CL45" i="10" s="1"/>
  <c r="CK46" i="10"/>
  <c r="CL46" i="10" s="1"/>
  <c r="CK36" i="10"/>
  <c r="CL36" i="10" s="1"/>
  <c r="CM39" i="10"/>
  <c r="CM40" i="10"/>
  <c r="CM41" i="10"/>
  <c r="CM42" i="10"/>
  <c r="CM43" i="10"/>
  <c r="CM44" i="10"/>
  <c r="CM45" i="10"/>
  <c r="CM46" i="10"/>
  <c r="CM37" i="10"/>
  <c r="CM38" i="10"/>
  <c r="CM36" i="10"/>
  <c r="CL39" i="10"/>
  <c r="BX59" i="10"/>
  <c r="BR59" i="10"/>
  <c r="BU59" i="10" s="1"/>
  <c r="BK59" i="10"/>
  <c r="BL59" i="10" s="1"/>
  <c r="BM59" i="10" s="1"/>
  <c r="BN59" i="10" s="1"/>
  <c r="BC59" i="10"/>
  <c r="AT59" i="10"/>
  <c r="AK59" i="10"/>
  <c r="AA59" i="10"/>
  <c r="BX58" i="10"/>
  <c r="BR58" i="10"/>
  <c r="BU58" i="10" s="1"/>
  <c r="BK58" i="10"/>
  <c r="BL58" i="10" s="1"/>
  <c r="BM58" i="10" s="1"/>
  <c r="BN58" i="10" s="1"/>
  <c r="BC58" i="10"/>
  <c r="AT58" i="10"/>
  <c r="AK58" i="10"/>
  <c r="AA58" i="10"/>
  <c r="BX57" i="10"/>
  <c r="BR57" i="10"/>
  <c r="BU57" i="10" s="1"/>
  <c r="BK57" i="10"/>
  <c r="BL57" i="10" s="1"/>
  <c r="BM57" i="10" s="1"/>
  <c r="BN57" i="10" s="1"/>
  <c r="BC57" i="10"/>
  <c r="AT57" i="10"/>
  <c r="AK57" i="10"/>
  <c r="AA57" i="10"/>
  <c r="BX56" i="10"/>
  <c r="BR56" i="10"/>
  <c r="BU56" i="10" s="1"/>
  <c r="BK56" i="10"/>
  <c r="BL56" i="10" s="1"/>
  <c r="BM56" i="10" s="1"/>
  <c r="BN56" i="10" s="1"/>
  <c r="BC56" i="10"/>
  <c r="AT56" i="10"/>
  <c r="AK56" i="10"/>
  <c r="AA56" i="10"/>
  <c r="BX55" i="10"/>
  <c r="BR55" i="10"/>
  <c r="BU55" i="10" s="1"/>
  <c r="BK55" i="10"/>
  <c r="BL55" i="10" s="1"/>
  <c r="BM55" i="10" s="1"/>
  <c r="BN55" i="10" s="1"/>
  <c r="BC55" i="10"/>
  <c r="AT55" i="10"/>
  <c r="AK55" i="10"/>
  <c r="AA55" i="10"/>
  <c r="BX54" i="10"/>
  <c r="BR54" i="10"/>
  <c r="BU54" i="10" s="1"/>
  <c r="BK54" i="10"/>
  <c r="BL54" i="10" s="1"/>
  <c r="BM54" i="10" s="1"/>
  <c r="BN54" i="10" s="1"/>
  <c r="BC54" i="10"/>
  <c r="AT54" i="10"/>
  <c r="AK54" i="10"/>
  <c r="AA54" i="10"/>
  <c r="BX53" i="10"/>
  <c r="BR53" i="10"/>
  <c r="BU53" i="10" s="1"/>
  <c r="BK53" i="10"/>
  <c r="BL53" i="10" s="1"/>
  <c r="BM53" i="10" s="1"/>
  <c r="BN53" i="10" s="1"/>
  <c r="BC53" i="10"/>
  <c r="AT53" i="10"/>
  <c r="AK53" i="10"/>
  <c r="AA53" i="10"/>
  <c r="BX52" i="10"/>
  <c r="BR52" i="10"/>
  <c r="BU52" i="10" s="1"/>
  <c r="BK52" i="10"/>
  <c r="BL52" i="10" s="1"/>
  <c r="BM52" i="10" s="1"/>
  <c r="BN52" i="10" s="1"/>
  <c r="BC52" i="10"/>
  <c r="AT52" i="10"/>
  <c r="AK52" i="10"/>
  <c r="AA52" i="10"/>
  <c r="BX51" i="10"/>
  <c r="BR51" i="10"/>
  <c r="BU51" i="10" s="1"/>
  <c r="BK51" i="10"/>
  <c r="BL51" i="10" s="1"/>
  <c r="BM51" i="10" s="1"/>
  <c r="BN51" i="10" s="1"/>
  <c r="BC51" i="10"/>
  <c r="AT51" i="10"/>
  <c r="AK51" i="10"/>
  <c r="AA51" i="10"/>
  <c r="BX50" i="10"/>
  <c r="BR50" i="10"/>
  <c r="BU50" i="10" s="1"/>
  <c r="BK50" i="10"/>
  <c r="BL50" i="10" s="1"/>
  <c r="BM50" i="10" s="1"/>
  <c r="BN50" i="10" s="1"/>
  <c r="BC50" i="10"/>
  <c r="AT50" i="10"/>
  <c r="AK50" i="10"/>
  <c r="AA50" i="10"/>
  <c r="BX49" i="10"/>
  <c r="BR49" i="10"/>
  <c r="BU49" i="10" s="1"/>
  <c r="BK49" i="10"/>
  <c r="BL49" i="10" s="1"/>
  <c r="BM49" i="10" s="1"/>
  <c r="BN49" i="10" s="1"/>
  <c r="BC49" i="10"/>
  <c r="AT49" i="10"/>
  <c r="AK49" i="10"/>
  <c r="AA49" i="10"/>
  <c r="BX48" i="10"/>
  <c r="BR48" i="10"/>
  <c r="BK48" i="10"/>
  <c r="BL48" i="10" s="1"/>
  <c r="BM48" i="10" s="1"/>
  <c r="BN48" i="10" s="1"/>
  <c r="BC48" i="10"/>
  <c r="AT48" i="10"/>
  <c r="AK48" i="10"/>
  <c r="AA48" i="10"/>
  <c r="BS47" i="10"/>
  <c r="BR47" i="10"/>
  <c r="BC47" i="10"/>
  <c r="AT47" i="10"/>
  <c r="AK47" i="10"/>
  <c r="AA47" i="10"/>
  <c r="BX46" i="10"/>
  <c r="BR46" i="10"/>
  <c r="BU46" i="10" s="1"/>
  <c r="BK46" i="10"/>
  <c r="BL46" i="10" s="1"/>
  <c r="BM46" i="10" s="1"/>
  <c r="BN46" i="10" s="1"/>
  <c r="BC46" i="10"/>
  <c r="AT46" i="10"/>
  <c r="AK46" i="10"/>
  <c r="AA46" i="10"/>
  <c r="BX45" i="10"/>
  <c r="BR45" i="10"/>
  <c r="BU45" i="10" s="1"/>
  <c r="BK45" i="10"/>
  <c r="BL45" i="10" s="1"/>
  <c r="BM45" i="10" s="1"/>
  <c r="BN45" i="10" s="1"/>
  <c r="BC45" i="10"/>
  <c r="AT45" i="10"/>
  <c r="AK45" i="10"/>
  <c r="AA45" i="10"/>
  <c r="BX44" i="10"/>
  <c r="BR44" i="10"/>
  <c r="BU44" i="10" s="1"/>
  <c r="BK44" i="10"/>
  <c r="BL44" i="10" s="1"/>
  <c r="BM44" i="10" s="1"/>
  <c r="BN44" i="10" s="1"/>
  <c r="BC44" i="10"/>
  <c r="AT44" i="10"/>
  <c r="AK44" i="10"/>
  <c r="AA44" i="10"/>
  <c r="BX43" i="10"/>
  <c r="BR43" i="10"/>
  <c r="BU43" i="10" s="1"/>
  <c r="BK43" i="10"/>
  <c r="BL43" i="10" s="1"/>
  <c r="BM43" i="10" s="1"/>
  <c r="BN43" i="10" s="1"/>
  <c r="BC43" i="10"/>
  <c r="AT43" i="10"/>
  <c r="AK43" i="10"/>
  <c r="AA43" i="10"/>
  <c r="BX42" i="10"/>
  <c r="BR42" i="10"/>
  <c r="BU42" i="10" s="1"/>
  <c r="BK42" i="10"/>
  <c r="BL42" i="10" s="1"/>
  <c r="BM42" i="10" s="1"/>
  <c r="BN42" i="10" s="1"/>
  <c r="BC42" i="10"/>
  <c r="AT42" i="10"/>
  <c r="AK42" i="10"/>
  <c r="AA42" i="10"/>
  <c r="BX41" i="10"/>
  <c r="BR41" i="10"/>
  <c r="BK41" i="10"/>
  <c r="BL41" i="10" s="1"/>
  <c r="BM41" i="10" s="1"/>
  <c r="BN41" i="10" s="1"/>
  <c r="BC41" i="10"/>
  <c r="AT41" i="10"/>
  <c r="AK41" i="10"/>
  <c r="AA41" i="10"/>
  <c r="BX40" i="10"/>
  <c r="BR40" i="10"/>
  <c r="BU40" i="10" s="1"/>
  <c r="BK40" i="10"/>
  <c r="BL40" i="10" s="1"/>
  <c r="BM40" i="10" s="1"/>
  <c r="BN40" i="10" s="1"/>
  <c r="BC40" i="10"/>
  <c r="AT40" i="10"/>
  <c r="AK40" i="10"/>
  <c r="AA40" i="10"/>
  <c r="BX39" i="10"/>
  <c r="BR39" i="10"/>
  <c r="BK39" i="10"/>
  <c r="BL39" i="10" s="1"/>
  <c r="BM39" i="10" s="1"/>
  <c r="BN39" i="10" s="1"/>
  <c r="BC39" i="10"/>
  <c r="AT39" i="10"/>
  <c r="AK39" i="10"/>
  <c r="AA39" i="10"/>
  <c r="BX38" i="10"/>
  <c r="BR38" i="10"/>
  <c r="BU38" i="10" s="1"/>
  <c r="BK38" i="10"/>
  <c r="BL38" i="10" s="1"/>
  <c r="BM38" i="10" s="1"/>
  <c r="BN38" i="10" s="1"/>
  <c r="BC38" i="10"/>
  <c r="AT38" i="10"/>
  <c r="AK38" i="10"/>
  <c r="AA38" i="10"/>
  <c r="BX37" i="10"/>
  <c r="BR37" i="10"/>
  <c r="BK37" i="10"/>
  <c r="BL37" i="10" s="1"/>
  <c r="BM37" i="10" s="1"/>
  <c r="BN37" i="10" s="1"/>
  <c r="BC37" i="10"/>
  <c r="AT37" i="10"/>
  <c r="AK37" i="10"/>
  <c r="AA37" i="10"/>
  <c r="BR36" i="10"/>
  <c r="BC36" i="10"/>
  <c r="AT36" i="10"/>
  <c r="AK36" i="10"/>
  <c r="AA36" i="10"/>
  <c r="BX35" i="10"/>
  <c r="BR35" i="10"/>
  <c r="BK35" i="10"/>
  <c r="BL35" i="10" s="1"/>
  <c r="BM35" i="10" s="1"/>
  <c r="BN35" i="10" s="1"/>
  <c r="BC35" i="10"/>
  <c r="AT35" i="10"/>
  <c r="AK35" i="10"/>
  <c r="AA35" i="10"/>
  <c r="BX34" i="10"/>
  <c r="BR34" i="10"/>
  <c r="BK34" i="10"/>
  <c r="BL34" i="10" s="1"/>
  <c r="BM34" i="10" s="1"/>
  <c r="BN34" i="10" s="1"/>
  <c r="BC34" i="10"/>
  <c r="AT34" i="10"/>
  <c r="AK34" i="10"/>
  <c r="AA34" i="10"/>
  <c r="BX33" i="10"/>
  <c r="BR33" i="10"/>
  <c r="BK33" i="10"/>
  <c r="BL33" i="10" s="1"/>
  <c r="BM33" i="10" s="1"/>
  <c r="BN33" i="10" s="1"/>
  <c r="BC33" i="10"/>
  <c r="AT33" i="10"/>
  <c r="AK33" i="10"/>
  <c r="AA33" i="10"/>
  <c r="BX8" i="10"/>
  <c r="BR8" i="10"/>
  <c r="BU8" i="10" s="1"/>
  <c r="BK8" i="10"/>
  <c r="BL8" i="10" s="1"/>
  <c r="BM8" i="10" s="1"/>
  <c r="BN8" i="10" s="1"/>
  <c r="BC8" i="10"/>
  <c r="AT8" i="10"/>
  <c r="AK8" i="10"/>
  <c r="AA8" i="10"/>
  <c r="BX7" i="10"/>
  <c r="BR7" i="10"/>
  <c r="BK7" i="10"/>
  <c r="BL7" i="10" s="1"/>
  <c r="BM7" i="10" s="1"/>
  <c r="BN7" i="10" s="1"/>
  <c r="BC7" i="10"/>
  <c r="AT7" i="10"/>
  <c r="AK7" i="10"/>
  <c r="AA7" i="10"/>
  <c r="BX6" i="10"/>
  <c r="BR6" i="10"/>
  <c r="BU6" i="10" s="1"/>
  <c r="BK6" i="10"/>
  <c r="BL6" i="10" s="1"/>
  <c r="BM6" i="10" s="1"/>
  <c r="BN6" i="10" s="1"/>
  <c r="BC6" i="10"/>
  <c r="AT6" i="10"/>
  <c r="AK6" i="10"/>
  <c r="AA6" i="10"/>
  <c r="BX5" i="10"/>
  <c r="BR5" i="10"/>
  <c r="BK5" i="10"/>
  <c r="BL5" i="10" s="1"/>
  <c r="BM5" i="10" s="1"/>
  <c r="BN5" i="10" s="1"/>
  <c r="BC5" i="10"/>
  <c r="AT5" i="10"/>
  <c r="AK5" i="10"/>
  <c r="AA5" i="10"/>
  <c r="BX4" i="10"/>
  <c r="BR4" i="10"/>
  <c r="BU4" i="10" s="1"/>
  <c r="BK4" i="10"/>
  <c r="BL4" i="10" s="1"/>
  <c r="BM4" i="10" s="1"/>
  <c r="BN4" i="10" s="1"/>
  <c r="BC4" i="10"/>
  <c r="AT4" i="10"/>
  <c r="AK4" i="10"/>
  <c r="AA4" i="10"/>
  <c r="BX3" i="10"/>
  <c r="BR3" i="10"/>
  <c r="BK3" i="10"/>
  <c r="BL3" i="10" s="1"/>
  <c r="BM3" i="10" s="1"/>
  <c r="BN3" i="10" s="1"/>
  <c r="BC3" i="10"/>
  <c r="AT3" i="10"/>
  <c r="AK3" i="10"/>
  <c r="AA3" i="10"/>
  <c r="BX2" i="10"/>
  <c r="BR2" i="10"/>
  <c r="BU2" i="10" s="1"/>
  <c r="BK2" i="10"/>
  <c r="BL2" i="10" s="1"/>
  <c r="BM2" i="10" s="1"/>
  <c r="BN2" i="10" s="1"/>
  <c r="BC2" i="10"/>
  <c r="AT2" i="10"/>
  <c r="AK2" i="10"/>
  <c r="AA2" i="10"/>
  <c r="O54" i="10" l="1"/>
  <c r="P54" i="10" s="1"/>
  <c r="Q54" i="10"/>
  <c r="R54" i="10" s="1"/>
  <c r="Q46" i="10"/>
  <c r="R46" i="10" s="1"/>
  <c r="O46" i="10"/>
  <c r="P46" i="10" s="1"/>
  <c r="Q6" i="10"/>
  <c r="R6" i="10" s="1"/>
  <c r="O6" i="10"/>
  <c r="P6" i="10" s="1"/>
  <c r="Q57" i="10"/>
  <c r="R57" i="10" s="1"/>
  <c r="O57" i="10"/>
  <c r="P57" i="10" s="1"/>
  <c r="Q53" i="10"/>
  <c r="R53" i="10" s="1"/>
  <c r="O53" i="10"/>
  <c r="P53" i="10" s="1"/>
  <c r="O49" i="10"/>
  <c r="P49" i="10" s="1"/>
  <c r="Q49" i="10"/>
  <c r="R49" i="10" s="1"/>
  <c r="Q45" i="10"/>
  <c r="R45" i="10" s="1"/>
  <c r="O45" i="10"/>
  <c r="P45" i="10" s="1"/>
  <c r="O41" i="10"/>
  <c r="P41" i="10" s="1"/>
  <c r="Q41" i="10"/>
  <c r="R41" i="10" s="1"/>
  <c r="Q37" i="10"/>
  <c r="R37" i="10" s="1"/>
  <c r="O37" i="10"/>
  <c r="P37" i="10" s="1"/>
  <c r="O33" i="10"/>
  <c r="P33" i="10" s="1"/>
  <c r="Q33" i="10"/>
  <c r="R33" i="10" s="1"/>
  <c r="Q5" i="10"/>
  <c r="R5" i="10" s="1"/>
  <c r="O5" i="10"/>
  <c r="P5" i="10" s="1"/>
  <c r="O58" i="10"/>
  <c r="P58" i="10" s="1"/>
  <c r="Q58" i="10"/>
  <c r="R58" i="10" s="1"/>
  <c r="Q50" i="10"/>
  <c r="R50" i="10" s="1"/>
  <c r="O50" i="10"/>
  <c r="P50" i="10" s="1"/>
  <c r="O42" i="10"/>
  <c r="P42" i="10" s="1"/>
  <c r="Q42" i="10"/>
  <c r="R42" i="10" s="1"/>
  <c r="Q34" i="10"/>
  <c r="R34" i="10" s="1"/>
  <c r="O34" i="10"/>
  <c r="P34" i="10" s="1"/>
  <c r="Q56" i="10"/>
  <c r="R56" i="10" s="1"/>
  <c r="O56" i="10"/>
  <c r="P56" i="10" s="1"/>
  <c r="O52" i="10"/>
  <c r="P52" i="10" s="1"/>
  <c r="Q52" i="10"/>
  <c r="R52" i="10" s="1"/>
  <c r="O48" i="10"/>
  <c r="P48" i="10" s="1"/>
  <c r="Q48" i="10"/>
  <c r="R48" i="10" s="1"/>
  <c r="O44" i="10"/>
  <c r="P44" i="10" s="1"/>
  <c r="Q44" i="10"/>
  <c r="R44" i="10" s="1"/>
  <c r="O40" i="10"/>
  <c r="P40" i="10" s="1"/>
  <c r="Q40" i="10"/>
  <c r="R40" i="10" s="1"/>
  <c r="Q36" i="10"/>
  <c r="R36" i="10" s="1"/>
  <c r="O36" i="10"/>
  <c r="P36" i="10" s="1"/>
  <c r="Q8" i="10"/>
  <c r="R8" i="10" s="1"/>
  <c r="O8" i="10"/>
  <c r="P8" i="10" s="1"/>
  <c r="Q4" i="10"/>
  <c r="R4" i="10" s="1"/>
  <c r="O4" i="10"/>
  <c r="P4" i="10" s="1"/>
  <c r="O38" i="10"/>
  <c r="P38" i="10" s="1"/>
  <c r="Q38" i="10"/>
  <c r="R38" i="10" s="1"/>
  <c r="Y48" i="10"/>
  <c r="O59" i="10"/>
  <c r="P59" i="10" s="1"/>
  <c r="Q59" i="10"/>
  <c r="R59" i="10" s="1"/>
  <c r="O55" i="10"/>
  <c r="P55" i="10" s="1"/>
  <c r="Q55" i="10"/>
  <c r="R55" i="10" s="1"/>
  <c r="Q51" i="10"/>
  <c r="R51" i="10" s="1"/>
  <c r="O51" i="10"/>
  <c r="P51" i="10" s="1"/>
  <c r="Q47" i="10"/>
  <c r="R47" i="10" s="1"/>
  <c r="O47" i="10"/>
  <c r="P47" i="10" s="1"/>
  <c r="Q43" i="10"/>
  <c r="R43" i="10" s="1"/>
  <c r="O43" i="10"/>
  <c r="P43" i="10" s="1"/>
  <c r="O39" i="10"/>
  <c r="P39" i="10" s="1"/>
  <c r="Q39" i="10"/>
  <c r="R39" i="10" s="1"/>
  <c r="O35" i="10"/>
  <c r="P35" i="10" s="1"/>
  <c r="Q35" i="10"/>
  <c r="R35" i="10" s="1"/>
  <c r="O7" i="10"/>
  <c r="P7" i="10" s="1"/>
  <c r="Q7" i="10"/>
  <c r="R7" i="10" s="1"/>
  <c r="O3" i="10"/>
  <c r="P3" i="10" s="1"/>
  <c r="Q3" i="10"/>
  <c r="R3" i="10" s="1"/>
  <c r="Y57" i="10"/>
  <c r="AI53" i="10"/>
  <c r="BB49" i="10"/>
  <c r="BB45" i="10"/>
  <c r="BB41" i="10"/>
  <c r="BB37" i="10"/>
  <c r="BB33" i="10"/>
  <c r="BB5" i="10"/>
  <c r="Y56" i="10"/>
  <c r="BB52" i="10"/>
  <c r="BB48" i="10"/>
  <c r="BB44" i="10"/>
  <c r="BB40" i="10"/>
  <c r="BB36" i="10"/>
  <c r="BB8" i="10"/>
  <c r="BB4" i="10"/>
  <c r="AI59" i="10"/>
  <c r="AI55" i="10"/>
  <c r="AI51" i="10"/>
  <c r="BB47" i="10"/>
  <c r="AI43" i="10"/>
  <c r="AI39" i="10"/>
  <c r="AI35" i="10"/>
  <c r="AI7" i="10"/>
  <c r="AI3" i="10"/>
  <c r="BB58" i="10"/>
  <c r="BB54" i="10"/>
  <c r="BB50" i="10"/>
  <c r="BB46" i="10"/>
  <c r="BB42" i="10"/>
  <c r="BB38" i="10"/>
  <c r="Y34" i="10"/>
  <c r="Y6" i="10"/>
  <c r="Y2" i="10"/>
  <c r="AI2" i="10"/>
  <c r="Y40" i="10"/>
  <c r="Y8" i="10"/>
  <c r="BB7" i="10"/>
  <c r="BB2" i="10"/>
  <c r="BB56" i="10"/>
  <c r="AB39" i="10"/>
  <c r="AC39" i="10" s="1"/>
  <c r="AI47" i="10"/>
  <c r="BB55" i="10"/>
  <c r="BB53" i="10"/>
  <c r="Y44" i="10"/>
  <c r="Y4" i="10"/>
  <c r="AS41" i="10"/>
  <c r="Y41" i="10"/>
  <c r="Y49" i="10"/>
  <c r="AS34" i="10"/>
  <c r="AS57" i="10"/>
  <c r="BB39" i="10"/>
  <c r="Y53" i="10"/>
  <c r="W53" i="10" s="1"/>
  <c r="Y45" i="10"/>
  <c r="AS50" i="10"/>
  <c r="Y58" i="10"/>
  <c r="Y54" i="10"/>
  <c r="W54" i="10" s="1"/>
  <c r="Y50" i="10"/>
  <c r="Y46" i="10"/>
  <c r="Y42" i="10"/>
  <c r="AI38" i="10"/>
  <c r="AS42" i="10"/>
  <c r="BB59" i="10"/>
  <c r="BB51" i="10"/>
  <c r="BB43" i="10"/>
  <c r="BB35" i="10"/>
  <c r="BB3" i="10"/>
  <c r="AS58" i="10"/>
  <c r="Y33" i="10"/>
  <c r="AI37" i="10"/>
  <c r="AS49" i="10"/>
  <c r="AS33" i="10"/>
  <c r="Y37" i="10"/>
  <c r="Y38" i="10"/>
  <c r="AI46" i="10"/>
  <c r="AI6" i="10"/>
  <c r="AS54" i="10"/>
  <c r="AS46" i="10"/>
  <c r="AS38" i="10"/>
  <c r="AS6" i="10"/>
  <c r="BB34" i="10"/>
  <c r="BB6" i="10"/>
  <c r="Y5" i="10"/>
  <c r="AI45" i="10"/>
  <c r="AI5" i="10"/>
  <c r="AS53" i="10"/>
  <c r="AS45" i="10"/>
  <c r="AS37" i="10"/>
  <c r="AS5" i="10"/>
  <c r="AI58" i="10"/>
  <c r="AI50" i="10"/>
  <c r="AI42" i="10"/>
  <c r="AI34" i="10"/>
  <c r="AS2" i="10"/>
  <c r="AS56" i="10"/>
  <c r="AS52" i="10"/>
  <c r="AS48" i="10"/>
  <c r="AS44" i="10"/>
  <c r="AS40" i="10"/>
  <c r="AS36" i="10"/>
  <c r="AS8" i="10"/>
  <c r="AS4" i="10"/>
  <c r="AB44" i="10"/>
  <c r="AD44" i="10" s="1"/>
  <c r="BD3" i="10"/>
  <c r="BF3" i="10" s="1"/>
  <c r="BT4" i="10"/>
  <c r="BD7" i="10"/>
  <c r="BF7" i="10" s="1"/>
  <c r="BT8" i="10"/>
  <c r="BT38" i="10"/>
  <c r="AI57" i="10"/>
  <c r="AI49" i="10"/>
  <c r="AI41" i="10"/>
  <c r="AI33" i="10"/>
  <c r="AS59" i="10"/>
  <c r="AS55" i="10"/>
  <c r="AS51" i="10"/>
  <c r="AS47" i="10"/>
  <c r="AS43" i="10"/>
  <c r="AS39" i="10"/>
  <c r="AS35" i="10"/>
  <c r="AS7" i="10"/>
  <c r="AS3" i="10"/>
  <c r="Y59" i="10"/>
  <c r="Y51" i="10"/>
  <c r="Y43" i="10"/>
  <c r="Y35" i="10"/>
  <c r="Y3" i="10"/>
  <c r="AB54" i="10"/>
  <c r="AD54" i="10" s="1"/>
  <c r="AI56" i="10"/>
  <c r="AI52" i="10"/>
  <c r="W52" i="10" s="1"/>
  <c r="AI48" i="10"/>
  <c r="AI44" i="10"/>
  <c r="AI40" i="10"/>
  <c r="AI36" i="10"/>
  <c r="W36" i="10" s="1"/>
  <c r="AI8" i="10"/>
  <c r="AI4" i="10"/>
  <c r="AB53" i="10"/>
  <c r="AD53" i="10" s="1"/>
  <c r="BT51" i="10"/>
  <c r="BY55" i="10"/>
  <c r="Y55" i="10"/>
  <c r="Y47" i="10"/>
  <c r="Y39" i="10"/>
  <c r="Y7" i="10"/>
  <c r="AB50" i="10"/>
  <c r="AD50" i="10" s="1"/>
  <c r="AB46" i="10"/>
  <c r="AC46" i="10" s="1"/>
  <c r="BT6" i="10"/>
  <c r="BD51" i="10"/>
  <c r="BF51" i="10" s="1"/>
  <c r="BD55" i="10"/>
  <c r="BE55" i="10" s="1"/>
  <c r="BT56" i="10"/>
  <c r="AB3" i="10"/>
  <c r="AD3" i="10" s="1"/>
  <c r="AB55" i="10"/>
  <c r="AD55" i="10" s="1"/>
  <c r="AU42" i="10"/>
  <c r="AW42" i="10" s="1"/>
  <c r="BT46" i="10"/>
  <c r="AB4" i="10"/>
  <c r="AC4" i="10" s="1"/>
  <c r="AB8" i="10"/>
  <c r="AC8" i="10" s="1"/>
  <c r="AB7" i="10"/>
  <c r="AC7" i="10" s="1"/>
  <c r="AB41" i="10"/>
  <c r="AD41" i="10" s="1"/>
  <c r="AB59" i="10"/>
  <c r="AD59" i="10" s="1"/>
  <c r="AU3" i="10"/>
  <c r="AW3" i="10" s="1"/>
  <c r="BY3" i="10"/>
  <c r="AU7" i="10"/>
  <c r="AV7" i="10" s="1"/>
  <c r="BY7" i="10"/>
  <c r="BD8" i="10"/>
  <c r="BF8" i="10" s="1"/>
  <c r="BY37" i="10"/>
  <c r="AU41" i="10"/>
  <c r="AW41" i="10" s="1"/>
  <c r="BT44" i="10"/>
  <c r="AB6" i="10"/>
  <c r="AC6" i="10" s="1"/>
  <c r="AB34" i="10"/>
  <c r="AC34" i="10" s="1"/>
  <c r="AB56" i="10"/>
  <c r="AD56" i="10" s="1"/>
  <c r="AC5" i="10"/>
  <c r="AL6" i="10"/>
  <c r="AN6" i="10" s="1"/>
  <c r="AB33" i="10"/>
  <c r="AC33" i="10" s="1"/>
  <c r="AB51" i="10"/>
  <c r="AD51" i="10" s="1"/>
  <c r="AU38" i="10"/>
  <c r="AW38" i="10" s="1"/>
  <c r="AB48" i="10"/>
  <c r="AD48" i="10" s="1"/>
  <c r="AB52" i="10"/>
  <c r="AC52" i="10" s="1"/>
  <c r="BY2" i="10"/>
  <c r="AU6" i="10"/>
  <c r="AW6" i="10" s="1"/>
  <c r="BY6" i="10"/>
  <c r="AU34" i="10"/>
  <c r="AV34" i="10" s="1"/>
  <c r="BY34" i="10"/>
  <c r="AU39" i="10"/>
  <c r="AW39" i="10" s="1"/>
  <c r="BY39" i="10"/>
  <c r="AB43" i="10"/>
  <c r="AC43" i="10" s="1"/>
  <c r="AL51" i="10"/>
  <c r="AM51" i="10" s="1"/>
  <c r="AU52" i="10"/>
  <c r="AW52" i="10" s="1"/>
  <c r="BY52" i="10"/>
  <c r="AL55" i="10"/>
  <c r="AN55" i="10" s="1"/>
  <c r="AU56" i="10"/>
  <c r="AV56" i="10" s="1"/>
  <c r="BY58" i="10"/>
  <c r="BD6" i="10"/>
  <c r="BF6" i="10" s="1"/>
  <c r="AL38" i="10"/>
  <c r="AN38" i="10" s="1"/>
  <c r="AL42" i="10"/>
  <c r="AN42" i="10" s="1"/>
  <c r="AL43" i="10"/>
  <c r="AN43" i="10" s="1"/>
  <c r="BT49" i="10"/>
  <c r="AL50" i="10"/>
  <c r="AN50" i="10" s="1"/>
  <c r="AU51" i="10"/>
  <c r="AW51" i="10" s="1"/>
  <c r="BY51" i="10"/>
  <c r="BD52" i="10"/>
  <c r="BF52" i="10" s="1"/>
  <c r="BT53" i="10"/>
  <c r="AU55" i="10"/>
  <c r="AW55" i="10" s="1"/>
  <c r="BD56" i="10"/>
  <c r="BE56" i="10" s="1"/>
  <c r="BY56" i="10"/>
  <c r="BD58" i="10"/>
  <c r="BE58" i="10" s="1"/>
  <c r="BE3" i="10"/>
  <c r="AD4" i="10"/>
  <c r="AL5" i="10"/>
  <c r="BT5" i="10"/>
  <c r="BD40" i="10"/>
  <c r="AC3" i="10"/>
  <c r="AL4" i="10"/>
  <c r="AU5" i="10"/>
  <c r="BY5" i="10"/>
  <c r="AL8" i="10"/>
  <c r="AU33" i="10"/>
  <c r="AV33" i="10" s="1"/>
  <c r="BY33" i="10"/>
  <c r="AL35" i="10"/>
  <c r="AM35" i="10" s="1"/>
  <c r="BY35" i="10"/>
  <c r="AU35" i="10"/>
  <c r="AV35" i="10" s="1"/>
  <c r="AU37" i="10"/>
  <c r="AV37" i="10" s="1"/>
  <c r="BD37" i="10"/>
  <c r="AL40" i="10"/>
  <c r="BT40" i="10"/>
  <c r="BD41" i="10"/>
  <c r="AL41" i="10"/>
  <c r="AU2" i="10"/>
  <c r="AB2" i="10"/>
  <c r="AL2" i="10"/>
  <c r="BT2" i="10"/>
  <c r="BD2" i="10"/>
  <c r="AL3" i="10"/>
  <c r="BT3" i="10"/>
  <c r="AU4" i="10"/>
  <c r="BY4" i="10"/>
  <c r="BD5" i="10"/>
  <c r="AL7" i="10"/>
  <c r="BT7" i="10"/>
  <c r="AU8" i="10"/>
  <c r="BY8" i="10"/>
  <c r="BD34" i="10"/>
  <c r="AL34" i="10"/>
  <c r="AM34" i="10" s="1"/>
  <c r="AD39" i="10"/>
  <c r="BD39" i="10"/>
  <c r="AL39" i="10"/>
  <c r="BD4" i="10"/>
  <c r="BD33" i="10"/>
  <c r="AL33" i="10"/>
  <c r="AM33" i="10" s="1"/>
  <c r="BY41" i="10"/>
  <c r="BU3" i="10"/>
  <c r="BU5" i="10"/>
  <c r="BU7" i="10"/>
  <c r="AB42" i="10"/>
  <c r="BT42" i="10"/>
  <c r="AB35" i="10"/>
  <c r="AC35" i="10" s="1"/>
  <c r="AL37" i="10"/>
  <c r="AM37" i="10" s="1"/>
  <c r="AB38" i="10"/>
  <c r="AU40" i="10"/>
  <c r="BU41" i="10"/>
  <c r="BT41" i="10"/>
  <c r="BY43" i="10"/>
  <c r="BD43" i="10"/>
  <c r="AU43" i="10"/>
  <c r="AL44" i="10"/>
  <c r="AU45" i="10"/>
  <c r="BY45" i="10"/>
  <c r="AB45" i="10"/>
  <c r="AL45" i="10"/>
  <c r="AL46" i="10"/>
  <c r="BD38" i="10"/>
  <c r="BU39" i="10"/>
  <c r="BT39" i="10"/>
  <c r="AB40" i="10"/>
  <c r="BY40" i="10"/>
  <c r="AU44" i="10"/>
  <c r="AU46" i="10"/>
  <c r="BD35" i="10"/>
  <c r="AB37" i="10"/>
  <c r="AC37" i="10" s="1"/>
  <c r="BY38" i="10"/>
  <c r="BD42" i="10"/>
  <c r="BY42" i="10"/>
  <c r="BD44" i="10"/>
  <c r="BY44" i="10"/>
  <c r="BD45" i="10"/>
  <c r="BD46" i="10"/>
  <c r="BD48" i="10"/>
  <c r="AB49" i="10"/>
  <c r="BD49" i="10"/>
  <c r="BD53" i="10"/>
  <c r="BD59" i="10"/>
  <c r="AL54" i="10"/>
  <c r="BT43" i="10"/>
  <c r="BT45" i="10"/>
  <c r="BY46" i="10"/>
  <c r="AL48" i="10"/>
  <c r="BU48" i="10"/>
  <c r="BT48" i="10"/>
  <c r="AL49" i="10"/>
  <c r="AU50" i="10"/>
  <c r="BY50" i="10"/>
  <c r="AL53" i="10"/>
  <c r="AU54" i="10"/>
  <c r="BY54" i="10"/>
  <c r="AU58" i="10"/>
  <c r="BT58" i="10"/>
  <c r="AB58" i="10"/>
  <c r="AL59" i="10"/>
  <c r="AU48" i="10"/>
  <c r="BY48" i="10"/>
  <c r="AU49" i="10"/>
  <c r="BY49" i="10"/>
  <c r="BD50" i="10"/>
  <c r="AL52" i="10"/>
  <c r="AU53" i="10"/>
  <c r="BY53" i="10"/>
  <c r="BD54" i="10"/>
  <c r="AL56" i="10"/>
  <c r="BY57" i="10"/>
  <c r="BD57" i="10"/>
  <c r="AU57" i="10"/>
  <c r="AL57" i="10"/>
  <c r="AB57" i="10"/>
  <c r="AL58" i="10"/>
  <c r="AU59" i="10"/>
  <c r="BY59" i="10"/>
  <c r="BT55" i="10"/>
  <c r="BT57" i="10"/>
  <c r="BT59" i="10"/>
  <c r="BT50" i="10"/>
  <c r="BT52" i="10"/>
  <c r="BT54" i="10"/>
  <c r="BF58" i="10" l="1"/>
  <c r="AD52" i="10"/>
  <c r="W43" i="10"/>
  <c r="W3" i="10"/>
  <c r="W59" i="10"/>
  <c r="U2" i="10"/>
  <c r="AM43" i="10"/>
  <c r="U41" i="10"/>
  <c r="BF56" i="10"/>
  <c r="AC59" i="10"/>
  <c r="BE7" i="10"/>
  <c r="U34" i="10"/>
  <c r="W37" i="10"/>
  <c r="AV39" i="10"/>
  <c r="V40" i="10"/>
  <c r="V56" i="10"/>
  <c r="V57" i="10"/>
  <c r="W33" i="10"/>
  <c r="W49" i="10"/>
  <c r="W44" i="10"/>
  <c r="W58" i="10"/>
  <c r="W34" i="10"/>
  <c r="V55" i="10"/>
  <c r="W55" i="10"/>
  <c r="V6" i="10"/>
  <c r="W42" i="10"/>
  <c r="W41" i="10"/>
  <c r="W40" i="10"/>
  <c r="V51" i="10"/>
  <c r="W51" i="10"/>
  <c r="W5" i="10"/>
  <c r="W57" i="10"/>
  <c r="V47" i="10"/>
  <c r="W47" i="10"/>
  <c r="V35" i="10"/>
  <c r="W35" i="10"/>
  <c r="W56" i="10"/>
  <c r="AD7" i="10"/>
  <c r="V7" i="10"/>
  <c r="W7" i="10"/>
  <c r="V8" i="10"/>
  <c r="V48" i="10"/>
  <c r="W46" i="10"/>
  <c r="V39" i="10"/>
  <c r="W39" i="10"/>
  <c r="V36" i="10"/>
  <c r="V52" i="10"/>
  <c r="W38" i="10"/>
  <c r="W50" i="10"/>
  <c r="W45" i="10"/>
  <c r="W4" i="10"/>
  <c r="W6" i="10"/>
  <c r="W8" i="10"/>
  <c r="W48" i="10"/>
  <c r="V37" i="10"/>
  <c r="V33" i="10"/>
  <c r="V54" i="10"/>
  <c r="V53" i="10"/>
  <c r="V49" i="10"/>
  <c r="V44" i="10"/>
  <c r="V2" i="10"/>
  <c r="V43" i="10"/>
  <c r="V42" i="10"/>
  <c r="V58" i="10"/>
  <c r="V41" i="10"/>
  <c r="V5" i="10"/>
  <c r="V46" i="10"/>
  <c r="V34" i="10"/>
  <c r="V3" i="10"/>
  <c r="V59" i="10"/>
  <c r="V38" i="10"/>
  <c r="V50" i="10"/>
  <c r="V45" i="10"/>
  <c r="V4" i="10"/>
  <c r="AV42" i="10"/>
  <c r="AM38" i="10"/>
  <c r="AD43" i="10"/>
  <c r="U36" i="10"/>
  <c r="U56" i="10"/>
  <c r="U57" i="10"/>
  <c r="U52" i="10"/>
  <c r="U4" i="10"/>
  <c r="U44" i="10"/>
  <c r="U49" i="10"/>
  <c r="U33" i="10"/>
  <c r="U6" i="10"/>
  <c r="U40" i="10"/>
  <c r="U37" i="10"/>
  <c r="U7" i="10"/>
  <c r="U51" i="10"/>
  <c r="U47" i="10"/>
  <c r="U35" i="10"/>
  <c r="U53" i="10"/>
  <c r="U39" i="10"/>
  <c r="U54" i="10"/>
  <c r="U55" i="10"/>
  <c r="U43" i="10"/>
  <c r="U42" i="10"/>
  <c r="U58" i="10"/>
  <c r="U8" i="10"/>
  <c r="U48" i="10"/>
  <c r="U5" i="10"/>
  <c r="U46" i="10"/>
  <c r="U3" i="10"/>
  <c r="U59" i="10"/>
  <c r="U38" i="10"/>
  <c r="U50" i="10"/>
  <c r="U45" i="10"/>
  <c r="AC48" i="10"/>
  <c r="AM6" i="10"/>
  <c r="AC44" i="10"/>
  <c r="AC55" i="10"/>
  <c r="AC54" i="10"/>
  <c r="BS55" i="10"/>
  <c r="AC53" i="10"/>
  <c r="AW7" i="10"/>
  <c r="BF55" i="10"/>
  <c r="AM50" i="10"/>
  <c r="AM55" i="10"/>
  <c r="AC50" i="10"/>
  <c r="BE8" i="10"/>
  <c r="AV3" i="10"/>
  <c r="BE6" i="10"/>
  <c r="AD8" i="10"/>
  <c r="BE51" i="10"/>
  <c r="BE52" i="10"/>
  <c r="AD6" i="10"/>
  <c r="AV55" i="10"/>
  <c r="AD46" i="10"/>
  <c r="AV51" i="10"/>
  <c r="AC41" i="10"/>
  <c r="AN51" i="10"/>
  <c r="AC56" i="10"/>
  <c r="AM42" i="10"/>
  <c r="AV41" i="10"/>
  <c r="AW56" i="10"/>
  <c r="BS3" i="10"/>
  <c r="BS8" i="10"/>
  <c r="BS51" i="10"/>
  <c r="AC51" i="10"/>
  <c r="AV52" i="10"/>
  <c r="AV38" i="10"/>
  <c r="AD5" i="10"/>
  <c r="AV6" i="10"/>
  <c r="BS6" i="10"/>
  <c r="AN56" i="10"/>
  <c r="AM56" i="10"/>
  <c r="AN58" i="10"/>
  <c r="AM58" i="10"/>
  <c r="BS57" i="10"/>
  <c r="BF57" i="10"/>
  <c r="BE57" i="10"/>
  <c r="AN52" i="10"/>
  <c r="AM52" i="10"/>
  <c r="AN59" i="10"/>
  <c r="AM59" i="10"/>
  <c r="AN54" i="10"/>
  <c r="AM54" i="10"/>
  <c r="BS59" i="10"/>
  <c r="BF59" i="10"/>
  <c r="BI58" i="10" s="1"/>
  <c r="BE59" i="10"/>
  <c r="BF48" i="10"/>
  <c r="BE48" i="10"/>
  <c r="BS48" i="10"/>
  <c r="BS44" i="10"/>
  <c r="BF44" i="10"/>
  <c r="BE44" i="10"/>
  <c r="BS38" i="10"/>
  <c r="BE38" i="10"/>
  <c r="BF38" i="10"/>
  <c r="BF43" i="10"/>
  <c r="BE43" i="10"/>
  <c r="BS43" i="10"/>
  <c r="BS33" i="10"/>
  <c r="BE33" i="10"/>
  <c r="BF39" i="10"/>
  <c r="BE39" i="10"/>
  <c r="BS39" i="10"/>
  <c r="BS34" i="10"/>
  <c r="BE34" i="10"/>
  <c r="AM7" i="10"/>
  <c r="AN7" i="10"/>
  <c r="BF2" i="10"/>
  <c r="BE2" i="10"/>
  <c r="BS2" i="10"/>
  <c r="AW2" i="10"/>
  <c r="AV2" i="10"/>
  <c r="BF41" i="10"/>
  <c r="BE41" i="10"/>
  <c r="BS41" i="10"/>
  <c r="AN40" i="10"/>
  <c r="AM40" i="10"/>
  <c r="AN8" i="10"/>
  <c r="AM8" i="10"/>
  <c r="AN4" i="10"/>
  <c r="AM4" i="10"/>
  <c r="AD57" i="10"/>
  <c r="AE55" i="10" s="1"/>
  <c r="AC57" i="10"/>
  <c r="BF54" i="10"/>
  <c r="BE54" i="10"/>
  <c r="BS54" i="10"/>
  <c r="AW49" i="10"/>
  <c r="AV49" i="10"/>
  <c r="AD58" i="10"/>
  <c r="AC58" i="10"/>
  <c r="BS58" i="10"/>
  <c r="BS46" i="10"/>
  <c r="BF46" i="10"/>
  <c r="BE46" i="10"/>
  <c r="BS35" i="10"/>
  <c r="BE35" i="10"/>
  <c r="AC40" i="10"/>
  <c r="AD40" i="10"/>
  <c r="AN46" i="10"/>
  <c r="AM46" i="10"/>
  <c r="AW45" i="10"/>
  <c r="AV45" i="10"/>
  <c r="AD38" i="10"/>
  <c r="AC38" i="10"/>
  <c r="AW4" i="10"/>
  <c r="AV4" i="10"/>
  <c r="BS37" i="10"/>
  <c r="BE37" i="10"/>
  <c r="BS7" i="10"/>
  <c r="AN57" i="10"/>
  <c r="AM57" i="10"/>
  <c r="AW54" i="10"/>
  <c r="AV54" i="10"/>
  <c r="AW50" i="10"/>
  <c r="AV50" i="10"/>
  <c r="AN48" i="10"/>
  <c r="AM48" i="10"/>
  <c r="AF53" i="10"/>
  <c r="AE53" i="10"/>
  <c r="BS49" i="10"/>
  <c r="BF49" i="10"/>
  <c r="BE49" i="10"/>
  <c r="BE45" i="10"/>
  <c r="BS45" i="10"/>
  <c r="BF45" i="10"/>
  <c r="BS42" i="10"/>
  <c r="BF42" i="10"/>
  <c r="BE42" i="10"/>
  <c r="AW46" i="10"/>
  <c r="AV46" i="10"/>
  <c r="AN45" i="10"/>
  <c r="AM45" i="10"/>
  <c r="AN44" i="10"/>
  <c r="AP42" i="10" s="1"/>
  <c r="AM44" i="10"/>
  <c r="BF4" i="10"/>
  <c r="BE4" i="10"/>
  <c r="BS4" i="10"/>
  <c r="AW8" i="10"/>
  <c r="AV8" i="10"/>
  <c r="AN2" i="10"/>
  <c r="AM2" i="10"/>
  <c r="AM5" i="10"/>
  <c r="AN5" i="10"/>
  <c r="AW59" i="10"/>
  <c r="AV59" i="10"/>
  <c r="AW57" i="10"/>
  <c r="AV57" i="10"/>
  <c r="AW53" i="10"/>
  <c r="AV53" i="10"/>
  <c r="BF50" i="10"/>
  <c r="BE50" i="10"/>
  <c r="BS50" i="10"/>
  <c r="AW48" i="10"/>
  <c r="AV48" i="10"/>
  <c r="AW58" i="10"/>
  <c r="AV58" i="10"/>
  <c r="AN53" i="10"/>
  <c r="AM53" i="10"/>
  <c r="AN49" i="10"/>
  <c r="AM49" i="10"/>
  <c r="BS56" i="10"/>
  <c r="BS52" i="10"/>
  <c r="BS53" i="10"/>
  <c r="BF53" i="10"/>
  <c r="BE53" i="10"/>
  <c r="AD49" i="10"/>
  <c r="AC49" i="10"/>
  <c r="AW44" i="10"/>
  <c r="AV44" i="10"/>
  <c r="AD45" i="10"/>
  <c r="AC45" i="10"/>
  <c r="AW43" i="10"/>
  <c r="AV43" i="10"/>
  <c r="AW40" i="10"/>
  <c r="AV40" i="10"/>
  <c r="AD42" i="10"/>
  <c r="AC42" i="10"/>
  <c r="AN39" i="10"/>
  <c r="AM39" i="10"/>
  <c r="BE5" i="10"/>
  <c r="BS5" i="10"/>
  <c r="BF5" i="10"/>
  <c r="AM3" i="10"/>
  <c r="AN3" i="10"/>
  <c r="AD2" i="10"/>
  <c r="AC2" i="10"/>
  <c r="AN41" i="10"/>
  <c r="AM41" i="10"/>
  <c r="AV5" i="10"/>
  <c r="AW5" i="10"/>
  <c r="BS40" i="10"/>
  <c r="BF40" i="10"/>
  <c r="BE40" i="10"/>
  <c r="BG55" i="10" l="1"/>
  <c r="BH55" i="10"/>
  <c r="AY55" i="10"/>
  <c r="AO42" i="10"/>
  <c r="AP55" i="10"/>
  <c r="AX55" i="10"/>
  <c r="AO55" i="10"/>
  <c r="BH42" i="10"/>
  <c r="BG42" i="10"/>
  <c r="BG58" i="10"/>
  <c r="AF55" i="10"/>
  <c r="AO45" i="10"/>
  <c r="AQ45" i="10"/>
  <c r="AP45" i="10"/>
  <c r="BH40" i="10"/>
  <c r="BG40" i="10"/>
  <c r="AY53" i="10"/>
  <c r="AX53" i="10"/>
  <c r="AF40" i="10"/>
  <c r="AE40" i="10"/>
  <c r="BH58" i="10"/>
  <c r="AO58" i="10"/>
  <c r="AQ58" i="10"/>
  <c r="AP58" i="10"/>
  <c r="AF42" i="10"/>
  <c r="AE42" i="10"/>
  <c r="AY42" i="10"/>
  <c r="AX42" i="10"/>
  <c r="BH53" i="10"/>
  <c r="BG53" i="10"/>
  <c r="AP53" i="10"/>
  <c r="AO53" i="10"/>
  <c r="AY58" i="10"/>
  <c r="AX58" i="10"/>
  <c r="AZ58" i="10"/>
  <c r="BI45" i="10"/>
  <c r="BH45" i="10"/>
  <c r="BG45" i="10"/>
  <c r="AY45" i="10"/>
  <c r="AX45" i="10"/>
  <c r="AZ45" i="10"/>
  <c r="AG58" i="10"/>
  <c r="AF58" i="10"/>
  <c r="AE58" i="10"/>
  <c r="AY40" i="10"/>
  <c r="AX40" i="10"/>
  <c r="AG45" i="10"/>
  <c r="AF45" i="10"/>
  <c r="AE45" i="10"/>
  <c r="AO40" i="10"/>
  <c r="AP40" i="10"/>
</calcChain>
</file>

<file path=xl/sharedStrings.xml><?xml version="1.0" encoding="utf-8"?>
<sst xmlns="http://schemas.openxmlformats.org/spreadsheetml/2006/main" count="869" uniqueCount="358">
  <si>
    <t>Inj.</t>
  </si>
  <si>
    <t>Comment</t>
  </si>
  <si>
    <t>2. 2% #70 fast AEM03 glycerol fastFAME TLE +1000ng 5a inj 1/40</t>
  </si>
  <si>
    <t>3. 2% #61 med AEM03 glycerol fastFAME TLE +1000ng 5a inj 1/40</t>
  </si>
  <si>
    <t>4. 2% #50 slow AEM03 glycerol fastFAME TLE +1000ng 5a inj 1/40</t>
  </si>
  <si>
    <t>5. 2% #63 fast AEM04 Glucose fastFAME TLE +1000ng 5a inj 1/40</t>
  </si>
  <si>
    <t>6. 2% #54 med AEM04 Glucose fastFAME TLE +1000ng 5a inj 1/40</t>
  </si>
  <si>
    <t>7. 2% #43 slow AEM04 Glucose fastFAME TLE +1000ng 5a inj 1/40</t>
  </si>
  <si>
    <t>8. 2% #72 fast AEM03 glycerol fastFAME TLE +1000ng 5a inj 1/40</t>
  </si>
  <si>
    <t>9. 2% #63 med AEM03 glycerol fastFAME TLE +1000ng 5a inj 1/40</t>
  </si>
  <si>
    <t>10. 2% #48 slow AEM03 glycerol fastFAME TLE +1000ng 5a inj 1/40</t>
  </si>
  <si>
    <t>11. 2% #65 fast AEM04 Glucose fastFAME TLE +1000ng 5a inj 1/40</t>
  </si>
  <si>
    <t>12. 2% #56 med AEM04 Glucose fastFAME TLE +1000ng 5a inj 1/40</t>
  </si>
  <si>
    <t>13. 2% #41 slow AEM04 Glucose fastFAME TLE +1000ng 5a inj 1/40</t>
  </si>
  <si>
    <t>14. 2% #68 fast AEM03 glycerol fastFAME TLE +1000ng 5a inj 1/40</t>
  </si>
  <si>
    <t>15. 2% #59 med AEM03 glycerol fastFAME TLE +1000ng 5a inj 1/40</t>
  </si>
  <si>
    <t>16. 2% #47 slow AEM03 glycerol fastFAME TLE +1000ng 5a inj 1/40</t>
  </si>
  <si>
    <t>17. 2% #61 fast AEM04 Glucose fastFAME TLE +1000ng 5a inj 1/40</t>
  </si>
  <si>
    <t>18. 2% #52 med AEM04 Glucose fastFAME TLE +1000ng 5a inj 1/40</t>
  </si>
  <si>
    <t>19. 2% #40 slow AEM04 Glucose fastFAME TLE +1000ng 5a inj 1/40</t>
  </si>
  <si>
    <t>20. 2% #1 fast AEM02 Galactose fastFAME TLE +1000ng 5a inj 1/40</t>
  </si>
  <si>
    <t>21. 2% #2 fast AEM02 Galactose fastFAME TLE +1000ng 5a inj 1/40</t>
  </si>
  <si>
    <t>22. 2% #3 fast AEM02 Galactose fastFAME TLE +1000ng 5a inj 1/40</t>
  </si>
  <si>
    <t>fast</t>
  </si>
  <si>
    <t>med</t>
  </si>
  <si>
    <t>slow</t>
  </si>
  <si>
    <t>Inject Time</t>
  </si>
  <si>
    <t>InstrumentMethod</t>
  </si>
  <si>
    <t>190110 DB5-B MS + DB5-A FID</t>
  </si>
  <si>
    <t>200210-16_2</t>
  </si>
  <si>
    <t>10/Feb/2020 23:59</t>
  </si>
  <si>
    <t>200210-16_3</t>
  </si>
  <si>
    <t>11/Feb/2020 00:57</t>
  </si>
  <si>
    <t>200210-16_4</t>
  </si>
  <si>
    <t>11/Feb/2020 01:56</t>
  </si>
  <si>
    <t>200210-16_5</t>
  </si>
  <si>
    <t>11/Feb/2020 02:55</t>
  </si>
  <si>
    <t>200210-16_6</t>
  </si>
  <si>
    <t>11/Feb/2020 03:54</t>
  </si>
  <si>
    <t>200210-16_7</t>
  </si>
  <si>
    <t>11/Feb/2020 04:52</t>
  </si>
  <si>
    <t>200210-16_13</t>
  </si>
  <si>
    <t>11/Feb/2020 22:41</t>
  </si>
  <si>
    <t>200210-16_14</t>
  </si>
  <si>
    <t>11/Feb/2020 23:40</t>
  </si>
  <si>
    <t>200210-16_15</t>
  </si>
  <si>
    <t>12/Feb/2020 00:39</t>
  </si>
  <si>
    <t>200210-16_16</t>
  </si>
  <si>
    <t>12/Feb/2020 01:38</t>
  </si>
  <si>
    <t>200210-16_17</t>
  </si>
  <si>
    <t>12/Feb/2020 02:36</t>
  </si>
  <si>
    <t>200210-16_18</t>
  </si>
  <si>
    <t>12/Feb/2020 03:35</t>
  </si>
  <si>
    <t>200210-16_21</t>
  </si>
  <si>
    <t>12/Feb/2020 21:15</t>
  </si>
  <si>
    <t>200210-16_22</t>
  </si>
  <si>
    <t>12/Feb/2020 22:14</t>
  </si>
  <si>
    <t>200210-16_23</t>
  </si>
  <si>
    <t>12/Feb/2020 23:13</t>
  </si>
  <si>
    <t>200210-16_24</t>
  </si>
  <si>
    <t>13/Feb/2020 00:11</t>
  </si>
  <si>
    <t>200210-16_25</t>
  </si>
  <si>
    <t>13/Feb/2020 01:10</t>
  </si>
  <si>
    <t>200210-16_26</t>
  </si>
  <si>
    <t>13/Feb/2020 02:09</t>
  </si>
  <si>
    <t>200210-16_27</t>
  </si>
  <si>
    <t xml:space="preserve">fast </t>
  </si>
  <si>
    <t>13/Feb/2020 03:08</t>
  </si>
  <si>
    <t>200210-16_28</t>
  </si>
  <si>
    <t>13/Feb/2020 04:06</t>
  </si>
  <si>
    <t>200210-16_29</t>
  </si>
  <si>
    <t>13/Feb/2020 05:05</t>
  </si>
  <si>
    <t>200210-16_32</t>
  </si>
  <si>
    <t>batch</t>
  </si>
  <si>
    <t>16/Feb/2020 23:52</t>
  </si>
  <si>
    <t>23. 2% #16 batch prepump AEM03 glycerol fastFAME TLE +1000ng 5a inj 1/40</t>
  </si>
  <si>
    <t>200210-16_33</t>
  </si>
  <si>
    <t>17/Feb/2020 00:51</t>
  </si>
  <si>
    <t>24. 2% #2 batch prepump AEM04 glucose fastFAME TLE +1000ng 5a inj 1/40</t>
  </si>
  <si>
    <t>200210-16_34</t>
  </si>
  <si>
    <t>17/Feb/2020 01:50</t>
  </si>
  <si>
    <t>25. 2% #3a batch prepump AEM04 glucosel fastFAME TLE +1000ng 5a inj 1/40</t>
  </si>
  <si>
    <t>200210-16_35</t>
  </si>
  <si>
    <t>17/Feb/2020 02:48</t>
  </si>
  <si>
    <t>26. 2% #3b batch prepump AEM04 glucosel fastFAME TLE +1000ng 5a inj 1/40</t>
  </si>
  <si>
    <t>200210-16_36</t>
  </si>
  <si>
    <t>17/Feb/2020 03:47</t>
  </si>
  <si>
    <t>27. 2% #1 Glucose Batch fastFAME TLE +1000ng 5a inj 1/40</t>
  </si>
  <si>
    <t>200210-16_37</t>
  </si>
  <si>
    <t>17/Feb/2020 04:46</t>
  </si>
  <si>
    <t>28. 2% #2 Glucose Batch fastFAME TLE +1000ng 5a inj 1/40</t>
  </si>
  <si>
    <t>200210-16_38</t>
  </si>
  <si>
    <t>17/Feb/2020 05:45</t>
  </si>
  <si>
    <t>29. 2% #3 Glucose Batch fastFAME TLE +1000ng 5a inj 1/40</t>
  </si>
  <si>
    <t>200210-16_39</t>
  </si>
  <si>
    <t>17/Feb/2020 06:44</t>
  </si>
  <si>
    <t>30. 2% #4 Glucose Batch fastFAME TLE +1000ng 5a inj 1/40</t>
  </si>
  <si>
    <t>200210-16_40</t>
  </si>
  <si>
    <t>17/Feb/2020 07:42</t>
  </si>
  <si>
    <t>31. 2% #5 Glucose Batch fastFAME TLE +1000ng 5a inj 1/40</t>
  </si>
  <si>
    <t>200210-16_41</t>
  </si>
  <si>
    <t>17/Feb/2020 08:41</t>
  </si>
  <si>
    <t>32. 2% #mom Glucose Batch fastFAME TLE +1000ng 5a inj 1/40</t>
  </si>
  <si>
    <t>17/Feb/2020 09:40</t>
  </si>
  <si>
    <t>33. 2% #old mom Glucose Batch fastFAME TLE +1000ng 5a inj 1/40</t>
  </si>
  <si>
    <t>0. 2% #0 AEM03 glycerol fastFAME TLE +1000ng 5a inj 1/40 (25ng/ul)</t>
  </si>
  <si>
    <t>1. 2% #1 AEM04 glucose fastFAME TLE +1000ng 5a inj 1/40 (25ng/ul)</t>
  </si>
  <si>
    <t>200205_4</t>
  </si>
  <si>
    <t>200205_5</t>
  </si>
  <si>
    <t>first fast</t>
  </si>
  <si>
    <t>mg dry biomass</t>
  </si>
  <si>
    <t>filter</t>
  </si>
  <si>
    <t>D</t>
  </si>
  <si>
    <t>phase</t>
  </si>
  <si>
    <t>culture</t>
  </si>
  <si>
    <t>file</t>
  </si>
  <si>
    <t>C16:1 FAME area</t>
  </si>
  <si>
    <t>C16:0 FAME area</t>
  </si>
  <si>
    <t>18_0 ug total in TLE</t>
  </si>
  <si>
    <t>C18_0 FAME area</t>
  </si>
  <si>
    <t>C16_1 if 100% recovery</t>
  </si>
  <si>
    <t>C16_1 ug/mgTLE</t>
  </si>
  <si>
    <t>C16_1 ug/mgdry</t>
  </si>
  <si>
    <t>AVG C16_1 ug/mgdry</t>
  </si>
  <si>
    <t>SD C16_1 ug/mgdry</t>
  </si>
  <si>
    <t>AVGALL C16_1 ug/mgdry</t>
  </si>
  <si>
    <t>TLEmass mg</t>
  </si>
  <si>
    <t>empty 2ml</t>
  </si>
  <si>
    <t>plus TLE</t>
  </si>
  <si>
    <t>C16_0 if 100% recovery</t>
  </si>
  <si>
    <t>C16_0 ug total in TLE</t>
  </si>
  <si>
    <t>C16_0 ug/mgTLE</t>
  </si>
  <si>
    <t>C16_0 ug/mgdry</t>
  </si>
  <si>
    <t>AVG C16_0 ug/mgdry</t>
  </si>
  <si>
    <t>AVGALL C16_0 ug/mgdry</t>
  </si>
  <si>
    <t>SD C16_0 ug/mgdry</t>
  </si>
  <si>
    <t>C18:1 FAME area</t>
  </si>
  <si>
    <t>C18_1 ug total in TLE</t>
  </si>
  <si>
    <t>C18_1 if 100% recovery</t>
  </si>
  <si>
    <t>C18_1 ug/mgTLE</t>
  </si>
  <si>
    <t>C18_1 ug/mgdry</t>
  </si>
  <si>
    <t>AVG C18_1 ug/mgdry</t>
  </si>
  <si>
    <t>SD C18_1 ug/mgdry</t>
  </si>
  <si>
    <t>AVGALL C18_1 ug/mgdry</t>
  </si>
  <si>
    <t>C18_0 if 100% recovery</t>
  </si>
  <si>
    <t>C18_0 ug/mgTLE</t>
  </si>
  <si>
    <t>C18_0 ug/mgdry</t>
  </si>
  <si>
    <t>AVG C18_0 ug/mgdry</t>
  </si>
  <si>
    <t>SD C18_0 ug/mgdry</t>
  </si>
  <si>
    <t>AVGALL C18_0 ug/mgdry</t>
  </si>
  <si>
    <t>C21 ng missing</t>
  </si>
  <si>
    <t>C21 %lost</t>
  </si>
  <si>
    <t>C21 post extraction %recovered</t>
  </si>
  <si>
    <t>5a-cholestane peak area</t>
  </si>
  <si>
    <t>C21 FAME rec. std peak area</t>
  </si>
  <si>
    <t>ergosterol peak area</t>
  </si>
  <si>
    <t>TLEmg/Biomassmgx100</t>
  </si>
  <si>
    <t>TLEug/Biomassmg</t>
  </si>
  <si>
    <t>add lipids</t>
  </si>
  <si>
    <t>C21 ug total in TLE</t>
  </si>
  <si>
    <t>ergo ug total in TLE</t>
  </si>
  <si>
    <t>erg corr ug total</t>
  </si>
  <si>
    <t>Substrate</t>
  </si>
  <si>
    <t>glycerol</t>
  </si>
  <si>
    <t>glucose</t>
  </si>
  <si>
    <t>galactose</t>
  </si>
  <si>
    <t>type</t>
  </si>
  <si>
    <t>chemostat</t>
  </si>
  <si>
    <t>Strain</t>
  </si>
  <si>
    <t>FY4</t>
  </si>
  <si>
    <t>EXF4126</t>
  </si>
  <si>
    <t>C16_1 ug total in TLE</t>
  </si>
  <si>
    <t>#63 fast AEM04 Glucose fastFAME TLEa</t>
  </si>
  <si>
    <t>#65 fast AEM04 Glucose fastFAME TLEa</t>
  </si>
  <si>
    <t>#61 fast AEM04 Glucose fastFAME TLEa</t>
  </si>
  <si>
    <t>#54 med AEM04 Glucose fastFAME TLEa</t>
  </si>
  <si>
    <t>#56 med AEM04 Glucose fastFAME TLEa</t>
  </si>
  <si>
    <t>#52 med AEM04 Glucose fastFAME TLEa</t>
  </si>
  <si>
    <t>#43 slow AEM04 Glucose fastFAME TLEa</t>
  </si>
  <si>
    <t>#41 slow AEM04 Glucose fastFAME TLEa</t>
  </si>
  <si>
    <t>#40 slow AEM04 Glucose fastFAME TLEa</t>
  </si>
  <si>
    <t>#1 AEM04 glucose fastFAME TLEa</t>
  </si>
  <si>
    <t>#0 AEM03 glycerol fastFAME TLEb</t>
  </si>
  <si>
    <t>#70 fast AEM03 glycerol fastFAME TLEa</t>
  </si>
  <si>
    <t>#72 fast AEM03 glycerol fastFAME TLEa</t>
  </si>
  <si>
    <t>#68 fast AEM03 glycerol fastFAME TLEa</t>
  </si>
  <si>
    <t>#61 med AEM03 glycerol fastFAME TLEa</t>
  </si>
  <si>
    <t>#63 med AEM03 glycerol fastFAME TLEa</t>
  </si>
  <si>
    <t>#59 med AEM03 glycerol fastFAME TLEa</t>
  </si>
  <si>
    <t>#50 slow AEM03 glycerol fastFAME TLEa</t>
  </si>
  <si>
    <t>#48 slow AEM03 glycerol fastFAME TLEa</t>
  </si>
  <si>
    <t>#47 slow AEM03 glycerol fastFAME TLEa</t>
  </si>
  <si>
    <t>#1 fast AEM02 Galactose fastFAME TLEa</t>
  </si>
  <si>
    <t>#2 fast AEM02 Galactose fastFAME TLEb</t>
  </si>
  <si>
    <t>#3 fast AEM02 Galactose fastFAME TLEa</t>
  </si>
  <si>
    <t>#16 batch prepump AEM03 glycerol fastFAME TLEa</t>
  </si>
  <si>
    <t>#2 batch prepump AEM04 glucose fastFAME TLEa</t>
  </si>
  <si>
    <t>#3a batch prepump AEM04 glucosel fastFAME TLEa</t>
  </si>
  <si>
    <t>#3b batch prepump AEM04 glucosel fastFAME TLEa</t>
  </si>
  <si>
    <t>#1 Glucose Batch fastFAME TLEa</t>
  </si>
  <si>
    <t>#2 Glucose Batch fastFAME TLEa</t>
  </si>
  <si>
    <t>#3 Glucose Batch fastFAME TLEa</t>
  </si>
  <si>
    <t>#4 Glucose Batch fastFAME TLEa</t>
  </si>
  <si>
    <t>#5 Glucose Batch fastFAME TLEa</t>
  </si>
  <si>
    <t>#mom Glucose Batch fastFAMEa</t>
  </si>
  <si>
    <t>#old mom Glucose Batch fastFAME TLEa</t>
  </si>
  <si>
    <t>Identifier 2</t>
  </si>
  <si>
    <t>𝛅2HH2O</t>
  </si>
  <si>
    <t>σH2O</t>
  </si>
  <si>
    <t>Condition</t>
  </si>
  <si>
    <t>HARVEST_OD</t>
  </si>
  <si>
    <t>HARVEST_cells_ml</t>
  </si>
  <si>
    <t>HARVEST_cells_ml_SD</t>
  </si>
  <si>
    <t>Media</t>
  </si>
  <si>
    <t>Lipid16:0</t>
  </si>
  <si>
    <t>𝛅2H16:0</t>
  </si>
  <si>
    <t>σ16:0</t>
  </si>
  <si>
    <t>n16:0</t>
  </si>
  <si>
    <t>𝝰16:0</t>
  </si>
  <si>
    <t>ε16:0</t>
  </si>
  <si>
    <t>σε16:0</t>
  </si>
  <si>
    <t>Lipid</t>
  </si>
  <si>
    <t>𝛅2H16:1</t>
  </si>
  <si>
    <t>σ16:1</t>
  </si>
  <si>
    <t>n16:1</t>
  </si>
  <si>
    <t>𝝰16:1</t>
  </si>
  <si>
    <t>ε16:1</t>
  </si>
  <si>
    <t>σε16:1</t>
  </si>
  <si>
    <t>Lipid18:1</t>
  </si>
  <si>
    <t>𝛅2H18:1</t>
  </si>
  <si>
    <t>σ18:1</t>
  </si>
  <si>
    <t>n18:1</t>
  </si>
  <si>
    <t>𝝰18:1</t>
  </si>
  <si>
    <t>ε18:1</t>
  </si>
  <si>
    <t>σε18:1</t>
  </si>
  <si>
    <t>batch 1</t>
  </si>
  <si>
    <t>0.75% Glucose</t>
  </si>
  <si>
    <t xml:space="preserve">C16:0  </t>
  </si>
  <si>
    <t>C16:1</t>
  </si>
  <si>
    <t xml:space="preserve">C18:1  </t>
  </si>
  <si>
    <t>batch 2</t>
  </si>
  <si>
    <t>batch 3</t>
  </si>
  <si>
    <t>batch 4</t>
  </si>
  <si>
    <t>batch 5</t>
  </si>
  <si>
    <t>batch 6</t>
  </si>
  <si>
    <t>batch 7</t>
  </si>
  <si>
    <t>steady state 7</t>
  </si>
  <si>
    <t>0.75% Galactose</t>
  </si>
  <si>
    <t>steady state 8</t>
  </si>
  <si>
    <t>steady state 9</t>
  </si>
  <si>
    <t>not steady state</t>
  </si>
  <si>
    <t>2% Glycerol</t>
  </si>
  <si>
    <t>pre pump batch</t>
  </si>
  <si>
    <t>steady state 2</t>
  </si>
  <si>
    <t>steady state 3</t>
  </si>
  <si>
    <t>steady state 1</t>
  </si>
  <si>
    <t>steady state 6</t>
  </si>
  <si>
    <t>steady state 4</t>
  </si>
  <si>
    <t>steady state 5</t>
  </si>
  <si>
    <t>2% Glucose</t>
  </si>
  <si>
    <t>pre pump batch 1</t>
  </si>
  <si>
    <t>pre pump batch 2.a</t>
  </si>
  <si>
    <t>pre pump batch 2.b</t>
  </si>
  <si>
    <t>TotalFameArea</t>
  </si>
  <si>
    <t>percentC161</t>
  </si>
  <si>
    <t>percentC160</t>
  </si>
  <si>
    <t>percentC181</t>
  </si>
  <si>
    <t>WeightAvg</t>
  </si>
  <si>
    <t>percentTotal</t>
  </si>
  <si>
    <t>percentC180</t>
  </si>
  <si>
    <t>24. 5% FAME + 1000ng 5a (inj 1/20) ScNLGuPrepump</t>
  </si>
  <si>
    <t>181029AM_10</t>
  </si>
  <si>
    <t>C18:1</t>
  </si>
  <si>
    <t>Gu_prepump AM24</t>
  </si>
  <si>
    <t>1. 5% FAME + 1000ng 5a (inj 1/20) ScNLGu1_4</t>
  </si>
  <si>
    <t>181026AM_2</t>
  </si>
  <si>
    <t>Gu_1_4 AM1</t>
  </si>
  <si>
    <t>2. 5% FAME + 1000ng 5a (inj 1/20) ScNLGu1_5</t>
  </si>
  <si>
    <t>181029AM_3</t>
  </si>
  <si>
    <t>Gu_1_5 AM2</t>
  </si>
  <si>
    <t>3. 5% FAME + 1000ng 5a (inj 1/20) ScNLGu1_6</t>
  </si>
  <si>
    <t>181025AM_2</t>
  </si>
  <si>
    <t>Gu_1_6 AM3</t>
  </si>
  <si>
    <t>4. 5% FAME + 1000ng 5a (inj 1/20) ScNLGu3_4</t>
  </si>
  <si>
    <t>181026AM_3</t>
  </si>
  <si>
    <t>Gu_3_4 AM4</t>
  </si>
  <si>
    <t>5. 5% FAME + 1000ng 5a (inj 1/20) ScNLGu3_5</t>
  </si>
  <si>
    <t>181029AM_4</t>
  </si>
  <si>
    <t>Gu_3_5 AM5</t>
  </si>
  <si>
    <t>6. 5% FAME + 1000ng 5a (inj 1/20) ScNLGu3_6</t>
  </si>
  <si>
    <t>181025AM_3</t>
  </si>
  <si>
    <t>Gu_3_6 AM6</t>
  </si>
  <si>
    <t>7. 5% FAME + 1000ng 5a (inj 1/20) ScNLGu5_3</t>
  </si>
  <si>
    <t>181026AM_4</t>
  </si>
  <si>
    <t>Gu_5_3 AM7</t>
  </si>
  <si>
    <t>8. 5% FAME + 1000ng 5a (inj 1/20) ScNLGu5_4</t>
  </si>
  <si>
    <t>181029AM_5</t>
  </si>
  <si>
    <t>Gu_5_4 AM8</t>
  </si>
  <si>
    <t>9. 5% FAME + 1000ng 5a (inj 1/20) ScNLGu5_6</t>
  </si>
  <si>
    <t>181025AM_4</t>
  </si>
  <si>
    <t>Gu_5_5 AM9</t>
  </si>
  <si>
    <t>25. 5% FAME + 1000ng 5a (inj 1/20) ScNLGuMax1</t>
  </si>
  <si>
    <t>181029AM_11</t>
  </si>
  <si>
    <t>overflow</t>
  </si>
  <si>
    <t>wash out</t>
  </si>
  <si>
    <t>Gu_max_1 AM25</t>
  </si>
  <si>
    <t>26. 5% FAME + 1000ng 5a (inj 1/20) ScNLGu_max2</t>
  </si>
  <si>
    <t>181025AM_10</t>
  </si>
  <si>
    <t>Gu_max_2 AM26</t>
  </si>
  <si>
    <t>19. 5% FAME + 1000ng 5a (inj 1/20) ScNLGaBATCH#1</t>
  </si>
  <si>
    <t>181026AM_8</t>
  </si>
  <si>
    <t>Ga_Btch_1 AM19</t>
  </si>
  <si>
    <t>21. 5% FAME + 1000ng 5a (inj 1/20) ScNLGaBATCH#2</t>
  </si>
  <si>
    <t>181025AM_8</t>
  </si>
  <si>
    <t>Ga_Btch_2 AM20</t>
  </si>
  <si>
    <t>21. 5% FAME + 1000ng 5a (inj 1/20) ScNLGaBATCH#3</t>
  </si>
  <si>
    <t>181025AM_9</t>
  </si>
  <si>
    <t>Ga_Btch_3 AM21</t>
  </si>
  <si>
    <t>22. 5% FAME + 1000ng 5a (inj 1/20) ScNLGaBATCH#4 stat</t>
  </si>
  <si>
    <t>181029AM_9</t>
  </si>
  <si>
    <t>Ga_Btch_4 stationary AM22</t>
  </si>
  <si>
    <t>23. 5% FAME + 1000ng 5a (inj 1/20) ScNLGaBATCHmom</t>
  </si>
  <si>
    <t>181026AM_9</t>
  </si>
  <si>
    <t>Ga_Btch_mom AM23</t>
  </si>
  <si>
    <t>28. 5% FAME + 1000ng 5a (inj 1/20) ScNLGaPrepump</t>
  </si>
  <si>
    <t>181029AM_12</t>
  </si>
  <si>
    <t>Ga_prepump AM28</t>
  </si>
  <si>
    <t>10. 5% FAME + 1000ng 5a (inj 1/20) ScNLGa1_4</t>
  </si>
  <si>
    <t>181026AM_5</t>
  </si>
  <si>
    <t>Ga_1_4 AM10</t>
  </si>
  <si>
    <t>11. 5% FAME + 1000ng 5a (inj 1/20) ScNLGa1_5</t>
  </si>
  <si>
    <t>181025AM_5</t>
  </si>
  <si>
    <t>Ga_1_5 AM11</t>
  </si>
  <si>
    <t>12. 5% FAME + 1000ng 5a (inj 1/20) ScNLGa1_6</t>
  </si>
  <si>
    <t>181029AM_6</t>
  </si>
  <si>
    <t>Ga_1_6 AM12</t>
  </si>
  <si>
    <t>13. 5% FAME + 1000ng 5a (inj 1/20) ScNLGa3_4</t>
  </si>
  <si>
    <t>181026AM_6</t>
  </si>
  <si>
    <t>Ga_3_4 AM13</t>
  </si>
  <si>
    <t>14. 5% FAME + 1000ng 5a (inj 1/20) ScNLGa3_5</t>
  </si>
  <si>
    <t>181025AM_6</t>
  </si>
  <si>
    <t>Ga_3_5 AM14</t>
  </si>
  <si>
    <t>15. 5% FAME + 1000ng 5a (inj 1/20) ScNLGa3_6</t>
  </si>
  <si>
    <t>181029AM_7</t>
  </si>
  <si>
    <t>Ga_3_6 AM15</t>
  </si>
  <si>
    <t>WeightAvgALL</t>
  </si>
  <si>
    <t>all16area</t>
  </si>
  <si>
    <t>percentC161vsALL</t>
  </si>
  <si>
    <t>percentC160vsALL</t>
  </si>
  <si>
    <t>percent saturated</t>
  </si>
  <si>
    <t>TotalUNSATArea</t>
  </si>
  <si>
    <t>percent UNsaturated</t>
  </si>
  <si>
    <t>Total saturated area</t>
  </si>
  <si>
    <t>fraction saturated</t>
  </si>
  <si>
    <t>fraction unsaturated</t>
  </si>
  <si>
    <t>abundanceratio161_160</t>
  </si>
  <si>
    <t>presteadystate</t>
  </si>
  <si>
    <t>bigbatch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</si>
</sst>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</borders>
  <cellStyleXfs count="6">
    <xf numFmtId="0" fontId="0" fillId="0" borderId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/>
  </cellStyleXfs>
  <cellXfs count="18">
    <xf numFmtId="0" fontId="0" fillId="0" borderId="0" xfId="0"/>
    <xf numFmtId="0" fontId="5" fillId="0" borderId="0" xfId="5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4" fillId="0" borderId="0" xfId="0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2" fontId="4" fillId="0" borderId="0" xfId="0" applyNumberFormat="1" applyFont="1" applyFill="1"/>
    <xf numFmtId="164" fontId="4" fillId="0" borderId="0" xfId="0" applyNumberFormat="1" applyFont="1" applyFill="1"/>
    <xf numFmtId="0" fontId="6" fillId="0" borderId="0" xfId="0" applyFont="1" applyFill="1"/>
    <xf numFmtId="2" fontId="6" fillId="0" borderId="0" xfId="0" applyNumberFormat="1" applyFont="1" applyFill="1"/>
    <xf numFmtId="165" fontId="6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165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5ADF8BBA-83FF-2E47-B2ED-E63BD4EDEF88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4F27-4971-3747-B238-DB1887902827}">
  <sheetPr>
    <pageSetUpPr fitToPage="1"/>
  </sheetPr>
  <dimension ref="A1:DB66"/>
  <sheetViews>
    <sheetView tabSelected="1" workbookViewId="0">
      <pane ySplit="1" topLeftCell="A2" activePane="bottomLeft" state="frozen"/>
      <selection pane="bottomLeft" activeCell="DA1" sqref="A1:XFD1048576"/>
    </sheetView>
  </sheetViews>
  <sheetFormatPr baseColWidth="10" defaultRowHeight="16" x14ac:dyDescent="0.2"/>
  <cols>
    <col min="1" max="1" width="53.85546875" style="5" customWidth="1"/>
    <col min="2" max="2" width="5.28515625" style="5" customWidth="1"/>
    <col min="3" max="3" width="5" style="5" customWidth="1"/>
    <col min="4" max="4" width="3.85546875" style="5" bestFit="1" customWidth="1"/>
    <col min="5" max="8" width="12.28515625" style="5" customWidth="1"/>
    <col min="9" max="9" width="4" style="5" bestFit="1" customWidth="1"/>
    <col min="10" max="10" width="5.28515625" style="5" bestFit="1" customWidth="1"/>
    <col min="11" max="11" width="5.28515625" style="5" customWidth="1"/>
    <col min="12" max="19" width="7.140625" style="5" customWidth="1"/>
    <col min="20" max="20" width="6.42578125" style="5" bestFit="1" customWidth="1"/>
    <col min="21" max="21" width="7.140625" style="5" customWidth="1"/>
    <col min="22" max="22" width="10.140625" style="5" customWidth="1"/>
    <col min="23" max="23" width="11.85546875" style="5" customWidth="1"/>
    <col min="24" max="24" width="10.85546875" style="10" bestFit="1" customWidth="1"/>
    <col min="25" max="26" width="6.85546875" style="10" customWidth="1"/>
    <col min="27" max="27" width="12" style="5" customWidth="1"/>
    <col min="28" max="28" width="11.42578125" style="5" customWidth="1"/>
    <col min="29" max="29" width="9.28515625" style="5" customWidth="1"/>
    <col min="30" max="30" width="10" style="5" customWidth="1"/>
    <col min="31" max="31" width="9.140625" style="5" customWidth="1"/>
    <col min="32" max="32" width="10" style="5" customWidth="1"/>
    <col min="33" max="33" width="11.5703125" style="5" customWidth="1"/>
    <col min="34" max="34" width="12.28515625" style="10" customWidth="1"/>
    <col min="35" max="36" width="6.7109375" style="10" customWidth="1"/>
    <col min="37" max="37" width="11.28515625" style="5" bestFit="1" customWidth="1"/>
    <col min="38" max="38" width="7.7109375" style="5" customWidth="1"/>
    <col min="39" max="39" width="9.5703125" style="5" customWidth="1"/>
    <col min="40" max="40" width="8.42578125" style="5" customWidth="1"/>
    <col min="41" max="41" width="8.28515625" style="5" customWidth="1"/>
    <col min="42" max="42" width="8.140625" style="5" customWidth="1"/>
    <col min="43" max="43" width="8" style="5" customWidth="1"/>
    <col min="44" max="44" width="11.85546875" style="10" customWidth="1"/>
    <col min="45" max="45" width="7" style="10" customWidth="1"/>
    <col min="46" max="46" width="11.85546875" style="5" customWidth="1"/>
    <col min="47" max="47" width="9.42578125" style="5" customWidth="1"/>
    <col min="48" max="48" width="8.85546875" style="5" customWidth="1"/>
    <col min="49" max="49" width="6.7109375" style="5" bestFit="1" customWidth="1"/>
    <col min="50" max="52" width="6.28515625" style="5" customWidth="1"/>
    <col min="53" max="54" width="8.28515625" style="10" customWidth="1"/>
    <col min="55" max="55" width="12" style="5" customWidth="1"/>
    <col min="56" max="56" width="14.42578125" style="5" bestFit="1" customWidth="1"/>
    <col min="57" max="57" width="9.42578125" style="5" bestFit="1" customWidth="1"/>
    <col min="58" max="58" width="8.7109375" style="5" bestFit="1" customWidth="1"/>
    <col min="59" max="59" width="10" style="5" bestFit="1" customWidth="1"/>
    <col min="60" max="60" width="8.28515625" style="5" bestFit="1" customWidth="1"/>
    <col min="61" max="61" width="5.42578125" style="5" bestFit="1" customWidth="1"/>
    <col min="62" max="62" width="9.7109375" style="5" customWidth="1"/>
    <col min="63" max="64" width="11.140625" style="5" bestFit="1" customWidth="1"/>
    <col min="65" max="65" width="9.140625" style="5" customWidth="1"/>
    <col min="66" max="66" width="10.85546875" style="5" bestFit="1" customWidth="1"/>
    <col min="67" max="67" width="12.5703125" style="5" bestFit="1" customWidth="1"/>
    <col min="68" max="68" width="11.140625" style="5" bestFit="1" customWidth="1"/>
    <col min="69" max="69" width="8.42578125" style="5" bestFit="1" customWidth="1"/>
    <col min="70" max="71" width="8" style="5" customWidth="1"/>
    <col min="72" max="73" width="11.7109375" style="5" bestFit="1" customWidth="1"/>
    <col min="74" max="74" width="13.7109375" style="17" bestFit="1" customWidth="1"/>
    <col min="75" max="75" width="12.28515625" style="5" customWidth="1"/>
    <col min="76" max="77" width="11.140625" style="5" bestFit="1" customWidth="1"/>
    <col min="78" max="83" width="10.7109375" style="5"/>
    <col min="84" max="105" width="0" style="5" hidden="1" customWidth="1"/>
    <col min="106" max="16384" width="10.7109375" style="5"/>
  </cols>
  <sheetData>
    <row r="1" spans="1:106" s="3" customFormat="1" ht="51" customHeight="1" x14ac:dyDescent="0.2">
      <c r="A1" s="3" t="s">
        <v>1</v>
      </c>
      <c r="B1" s="3" t="s">
        <v>26</v>
      </c>
      <c r="C1" s="3" t="s">
        <v>27</v>
      </c>
      <c r="D1" s="3" t="s">
        <v>0</v>
      </c>
      <c r="E1" s="3" t="s">
        <v>115</v>
      </c>
      <c r="F1" s="3" t="s">
        <v>168</v>
      </c>
      <c r="G1" s="3" t="s">
        <v>162</v>
      </c>
      <c r="H1" s="3" t="s">
        <v>166</v>
      </c>
      <c r="I1" s="3" t="s">
        <v>114</v>
      </c>
      <c r="J1" s="3" t="s">
        <v>113</v>
      </c>
      <c r="K1" s="3" t="s">
        <v>112</v>
      </c>
      <c r="L1" s="3" t="s">
        <v>263</v>
      </c>
      <c r="M1" s="3" t="s">
        <v>352</v>
      </c>
      <c r="N1" s="3" t="s">
        <v>350</v>
      </c>
      <c r="O1" s="3" t="s">
        <v>354</v>
      </c>
      <c r="P1" s="3" t="s">
        <v>351</v>
      </c>
      <c r="Q1" s="3" t="s">
        <v>353</v>
      </c>
      <c r="R1" s="3" t="s">
        <v>349</v>
      </c>
      <c r="S1" s="3" t="s">
        <v>355</v>
      </c>
      <c r="T1" s="3" t="s">
        <v>346</v>
      </c>
      <c r="U1" s="3" t="s">
        <v>268</v>
      </c>
      <c r="V1" s="3" t="s">
        <v>345</v>
      </c>
      <c r="W1" s="3" t="s">
        <v>267</v>
      </c>
      <c r="X1" s="3" t="s">
        <v>116</v>
      </c>
      <c r="Y1" s="3" t="s">
        <v>347</v>
      </c>
      <c r="Z1" s="3" t="s">
        <v>264</v>
      </c>
      <c r="AA1" s="3" t="s">
        <v>171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117</v>
      </c>
      <c r="AI1" s="3" t="s">
        <v>348</v>
      </c>
      <c r="AJ1" s="3" t="s">
        <v>265</v>
      </c>
      <c r="AK1" s="3" t="s">
        <v>130</v>
      </c>
      <c r="AL1" s="3" t="s">
        <v>129</v>
      </c>
      <c r="AM1" s="3" t="s">
        <v>131</v>
      </c>
      <c r="AN1" s="3" t="s">
        <v>132</v>
      </c>
      <c r="AO1" s="3" t="s">
        <v>133</v>
      </c>
      <c r="AP1" s="3" t="s">
        <v>135</v>
      </c>
      <c r="AQ1" s="3" t="s">
        <v>134</v>
      </c>
      <c r="AR1" s="3" t="s">
        <v>136</v>
      </c>
      <c r="AS1" s="3" t="s">
        <v>266</v>
      </c>
      <c r="AT1" s="3" t="s">
        <v>137</v>
      </c>
      <c r="AU1" s="3" t="s">
        <v>138</v>
      </c>
      <c r="AV1" s="3" t="s">
        <v>139</v>
      </c>
      <c r="AW1" s="3" t="s">
        <v>140</v>
      </c>
      <c r="AX1" s="3" t="s">
        <v>141</v>
      </c>
      <c r="AY1" s="3" t="s">
        <v>142</v>
      </c>
      <c r="AZ1" s="3" t="s">
        <v>143</v>
      </c>
      <c r="BA1" s="3" t="s">
        <v>119</v>
      </c>
      <c r="BB1" s="3" t="s">
        <v>269</v>
      </c>
      <c r="BC1" s="3" t="s">
        <v>118</v>
      </c>
      <c r="BD1" s="3" t="s">
        <v>144</v>
      </c>
      <c r="BE1" s="3" t="s">
        <v>145</v>
      </c>
      <c r="BF1" s="3" t="s">
        <v>146</v>
      </c>
      <c r="BG1" s="3" t="s">
        <v>147</v>
      </c>
      <c r="BH1" s="3" t="s">
        <v>148</v>
      </c>
      <c r="BI1" s="3" t="s">
        <v>149</v>
      </c>
      <c r="BJ1" s="3" t="s">
        <v>154</v>
      </c>
      <c r="BK1" s="3" t="s">
        <v>159</v>
      </c>
      <c r="BL1" s="3" t="s">
        <v>150</v>
      </c>
      <c r="BM1" s="3" t="s">
        <v>151</v>
      </c>
      <c r="BN1" s="3" t="s">
        <v>152</v>
      </c>
      <c r="BO1" s="3" t="s">
        <v>153</v>
      </c>
      <c r="BP1" s="3" t="s">
        <v>127</v>
      </c>
      <c r="BQ1" s="3" t="s">
        <v>128</v>
      </c>
      <c r="BR1" s="3" t="s">
        <v>126</v>
      </c>
      <c r="BS1" s="3" t="s">
        <v>158</v>
      </c>
      <c r="BT1" s="3" t="s">
        <v>157</v>
      </c>
      <c r="BU1" s="3" t="s">
        <v>156</v>
      </c>
      <c r="BV1" s="4" t="s">
        <v>110</v>
      </c>
      <c r="BW1" s="3" t="s">
        <v>155</v>
      </c>
      <c r="BX1" s="3" t="s">
        <v>160</v>
      </c>
      <c r="BY1" s="3" t="s">
        <v>161</v>
      </c>
      <c r="BZ1" s="3" t="s">
        <v>207</v>
      </c>
      <c r="CA1" s="3" t="s">
        <v>208</v>
      </c>
      <c r="CB1" s="3" t="s">
        <v>209</v>
      </c>
      <c r="CC1" s="3" t="s">
        <v>210</v>
      </c>
      <c r="CD1" s="3" t="s">
        <v>211</v>
      </c>
      <c r="CE1" s="3" t="s">
        <v>212</v>
      </c>
      <c r="CF1" s="3" t="s">
        <v>213</v>
      </c>
      <c r="CG1" s="3" t="s">
        <v>214</v>
      </c>
      <c r="CH1" s="3" t="s">
        <v>215</v>
      </c>
      <c r="CI1" s="3" t="s">
        <v>216</v>
      </c>
      <c r="CJ1" s="3" t="s">
        <v>217</v>
      </c>
      <c r="CK1" s="3" t="s">
        <v>218</v>
      </c>
      <c r="CL1" s="3" t="s">
        <v>219</v>
      </c>
      <c r="CM1" s="3" t="s">
        <v>220</v>
      </c>
      <c r="CN1" s="3" t="s">
        <v>221</v>
      </c>
      <c r="CO1" s="3" t="s">
        <v>222</v>
      </c>
      <c r="CP1" s="3" t="s">
        <v>223</v>
      </c>
      <c r="CQ1" s="3" t="s">
        <v>224</v>
      </c>
      <c r="CR1" s="3" t="s">
        <v>225</v>
      </c>
      <c r="CS1" s="3" t="s">
        <v>226</v>
      </c>
      <c r="CT1" s="3" t="s">
        <v>227</v>
      </c>
      <c r="CU1" s="3" t="s">
        <v>228</v>
      </c>
      <c r="CV1" s="3" t="s">
        <v>229</v>
      </c>
      <c r="CW1" s="3" t="s">
        <v>230</v>
      </c>
      <c r="CX1" s="3" t="s">
        <v>231</v>
      </c>
      <c r="CY1" s="3" t="s">
        <v>232</v>
      </c>
      <c r="CZ1" s="3" t="s">
        <v>233</v>
      </c>
      <c r="DA1" s="3" t="s">
        <v>234</v>
      </c>
      <c r="DB1" s="3" t="s">
        <v>206</v>
      </c>
    </row>
    <row r="2" spans="1:106" x14ac:dyDescent="0.2">
      <c r="A2" s="5" t="s">
        <v>87</v>
      </c>
      <c r="B2" s="5" t="s">
        <v>86</v>
      </c>
      <c r="C2" s="5" t="s">
        <v>28</v>
      </c>
      <c r="D2" s="5">
        <v>36</v>
      </c>
      <c r="E2" s="5" t="s">
        <v>85</v>
      </c>
      <c r="F2" s="5" t="s">
        <v>169</v>
      </c>
      <c r="G2" s="5" t="s">
        <v>164</v>
      </c>
      <c r="H2" s="5" t="s">
        <v>73</v>
      </c>
      <c r="I2" s="5">
        <v>1.2</v>
      </c>
      <c r="J2" s="5" t="s">
        <v>73</v>
      </c>
      <c r="L2" s="6">
        <f>X2+AH2+AR2+BA2</f>
        <v>10.593</v>
      </c>
      <c r="M2" s="6">
        <f t="shared" ref="M2:M9" si="0">AH2+BA2</f>
        <v>3.0780000000000003</v>
      </c>
      <c r="N2" s="6">
        <f>X2+AR2</f>
        <v>7.5149999999999997</v>
      </c>
      <c r="O2" s="6">
        <f>N2/L2</f>
        <v>0.70943075615972806</v>
      </c>
      <c r="P2" s="7">
        <f>O2*100</f>
        <v>70.943075615972802</v>
      </c>
      <c r="Q2" s="8">
        <f>M2/L2</f>
        <v>0.29056924384027188</v>
      </c>
      <c r="R2" s="7">
        <f>Q2*100</f>
        <v>29.056924384027187</v>
      </c>
      <c r="S2" s="8">
        <f t="shared" ref="S2:S9" si="1">X2/AH2</f>
        <v>2.0057330057330054</v>
      </c>
      <c r="T2" s="6">
        <f>X2+AH2</f>
        <v>7.34</v>
      </c>
      <c r="U2" s="6">
        <f t="shared" ref="U2:U59" si="2">Y2+AI2+AS2</f>
        <v>0.93996035117530452</v>
      </c>
      <c r="V2" s="9">
        <f t="shared" ref="V2:V8" si="3">((Y2*CS2)+(CL2*AI2)+(AS2*CZ2))/(Y2+AI2+AS2)</f>
        <v>-243.391083750814</v>
      </c>
      <c r="W2" s="9">
        <f>((Y2*CS2)+(CL2*AI2))/(Y2+AI2)</f>
        <v>-244.37845661090807</v>
      </c>
      <c r="X2" s="10">
        <v>4.8979999999999997</v>
      </c>
      <c r="Y2" s="11">
        <f t="shared" ref="Y2:Y9" si="4">X2/L2</f>
        <v>0.46238081752100441</v>
      </c>
      <c r="Z2" s="11">
        <f>X2/T2</f>
        <v>0.66730245231607621</v>
      </c>
      <c r="AA2" s="6">
        <f t="shared" ref="AA2:AA59" si="5">(X2/BO2)*50</f>
        <v>153.44611528822054</v>
      </c>
      <c r="AB2" s="6">
        <f t="shared" ref="AB2:AB35" si="6">(AA2/$BN2)*1</f>
        <v>176.31389488840892</v>
      </c>
      <c r="AC2" s="6">
        <f t="shared" ref="AC2:AC35" si="7">AB2/$BR2</f>
        <v>235.08519318454523</v>
      </c>
      <c r="AD2" s="6">
        <f t="shared" ref="AD2:AD8" si="8">AB2/$BV2</f>
        <v>11.088924206818172</v>
      </c>
      <c r="AE2" s="6"/>
      <c r="AF2" s="6"/>
      <c r="AG2" s="6"/>
      <c r="AH2" s="12">
        <v>2.4420000000000002</v>
      </c>
      <c r="AI2" s="11">
        <f t="shared" ref="AI2:AI9" si="9">AH2/L2</f>
        <v>0.23052959501557635</v>
      </c>
      <c r="AJ2" s="11">
        <f>AH2/T2</f>
        <v>0.33269754768392373</v>
      </c>
      <c r="AK2" s="6">
        <f t="shared" ref="AK2:AK59" si="10">(AH2/BO2)*50</f>
        <v>76.503759398496243</v>
      </c>
      <c r="AL2" s="6">
        <f t="shared" ref="AL2:AL35" si="11">(AK2/$BN2)*1</f>
        <v>87.904967602591796</v>
      </c>
      <c r="AM2" s="6">
        <f t="shared" ref="AM2:AM35" si="12">AL2/$BR2</f>
        <v>117.20662347012239</v>
      </c>
      <c r="AN2" s="6">
        <f t="shared" ref="AN2:AN8" si="13">AL2/$BV2</f>
        <v>5.528614314628415</v>
      </c>
      <c r="AO2" s="6"/>
      <c r="AP2" s="6"/>
      <c r="AQ2" s="6"/>
      <c r="AR2" s="12">
        <v>2.617</v>
      </c>
      <c r="AS2" s="10">
        <f t="shared" ref="AS2:AS9" si="14">AR2/L2</f>
        <v>0.24704993863872368</v>
      </c>
      <c r="AT2" s="6">
        <f t="shared" ref="AT2:AT59" si="15">(AR2/BO2)*50</f>
        <v>81.986215538847119</v>
      </c>
      <c r="AU2" s="6">
        <f t="shared" ref="AU2:AU35" si="16">(AT2/$BN2)*1</f>
        <v>94.204463642908564</v>
      </c>
      <c r="AV2" s="6">
        <f t="shared" ref="AV2:AV35" si="17">AU2/$BR2</f>
        <v>125.60595152387809</v>
      </c>
      <c r="AW2" s="6">
        <f t="shared" ref="AW2:AW8" si="18">AU2/$BV2</f>
        <v>5.9248090341451922</v>
      </c>
      <c r="AX2" s="6"/>
      <c r="AY2" s="6"/>
      <c r="AZ2" s="6"/>
      <c r="BA2" s="12">
        <v>0.63600000000000001</v>
      </c>
      <c r="BB2" s="10">
        <f t="shared" ref="BB2:BB9" si="19">BA2/L2</f>
        <v>6.0039648824695556E-2</v>
      </c>
      <c r="BC2" s="6">
        <f t="shared" ref="BC2:BC59" si="20">(BA2/BO2)*50</f>
        <v>19.924812030075188</v>
      </c>
      <c r="BD2" s="6">
        <f t="shared" ref="BD2:BD35" si="21">(BC2/$BN2)*1</f>
        <v>22.894168466522679</v>
      </c>
      <c r="BE2" s="6">
        <f t="shared" ref="BE2:BE35" si="22">BD2/$BR2</f>
        <v>30.525557955363571</v>
      </c>
      <c r="BF2" s="6">
        <f t="shared" ref="BF2:BF8" si="23">BD2/$BV2</f>
        <v>1.4398848092152627</v>
      </c>
      <c r="BG2" s="6"/>
      <c r="BH2" s="6"/>
      <c r="BI2" s="6"/>
      <c r="BJ2" s="6">
        <v>2.778</v>
      </c>
      <c r="BK2" s="6">
        <f t="shared" ref="BK2:BK35" si="24">(BJ2/BO2)*50</f>
        <v>87.030075187969928</v>
      </c>
      <c r="BL2" s="6">
        <f t="shared" ref="BL2:BL35" si="25">100000-(BK2*1000)</f>
        <v>12969.924812030076</v>
      </c>
      <c r="BM2" s="6">
        <f t="shared" ref="BM2:BM35" si="26">BL2/100000</f>
        <v>0.12969924812030076</v>
      </c>
      <c r="BN2" s="6">
        <f t="shared" ref="BN2:BN35" si="27">1-BM2</f>
        <v>0.87030075187969924</v>
      </c>
      <c r="BO2" s="6">
        <v>1.5960000000000001</v>
      </c>
      <c r="BP2" s="6">
        <v>2009.2</v>
      </c>
      <c r="BQ2" s="6">
        <v>2009.95</v>
      </c>
      <c r="BR2" s="6">
        <f t="shared" ref="BR2:BR59" si="28">BQ2-BP2</f>
        <v>0.75</v>
      </c>
      <c r="BS2" s="6">
        <f t="shared" ref="BS2:BS35" si="29">(BD2+AU2+AL2+AB2+BY2+BK2)/1000</f>
        <v>0.48343036316493176</v>
      </c>
      <c r="BT2" s="6">
        <f t="shared" ref="BT2:BT8" si="30">BR2/BN2*1000/BV2</f>
        <v>54.199437629895264</v>
      </c>
      <c r="BU2" s="6">
        <f t="shared" ref="BU2:BU8" si="31">BR2/BV2*100</f>
        <v>4.7169811320754711</v>
      </c>
      <c r="BV2" s="13">
        <v>15.9</v>
      </c>
      <c r="BW2" s="6">
        <v>0.41899999999999998</v>
      </c>
      <c r="BX2" s="6">
        <f t="shared" ref="BX2:BX35" si="32">(BW2/BO2)*50</f>
        <v>13.126566416040101</v>
      </c>
      <c r="BY2" s="6">
        <f t="shared" ref="BY2:BY35" si="33">(BX2/$BN2)*1</f>
        <v>15.082793376529878</v>
      </c>
      <c r="BZ2" s="5">
        <v>-35.5</v>
      </c>
      <c r="CA2" s="5">
        <v>2</v>
      </c>
      <c r="CB2" s="5" t="s">
        <v>235</v>
      </c>
      <c r="CC2" s="5">
        <v>0.47899999999999998</v>
      </c>
      <c r="CF2" s="5" t="s">
        <v>236</v>
      </c>
      <c r="CG2" s="5" t="s">
        <v>237</v>
      </c>
      <c r="CH2" s="5">
        <v>-254.77082794909103</v>
      </c>
      <c r="CI2" s="5">
        <v>2.2976271157089556</v>
      </c>
      <c r="CJ2" s="5">
        <v>4</v>
      </c>
      <c r="CK2" s="5">
        <v>0.77265855059710631</v>
      </c>
      <c r="CL2" s="5">
        <v>-227.34144940289369</v>
      </c>
      <c r="CM2" s="5">
        <v>3.0461599371735315</v>
      </c>
      <c r="CN2" s="5" t="s">
        <v>238</v>
      </c>
      <c r="CO2" s="5">
        <v>-279.395633979845</v>
      </c>
      <c r="CP2" s="5">
        <v>3.622503783124178</v>
      </c>
      <c r="CQ2" s="5">
        <v>4</v>
      </c>
      <c r="CR2" s="5">
        <v>0.74712738830498182</v>
      </c>
      <c r="CS2" s="5">
        <v>-252.87261169501818</v>
      </c>
      <c r="CT2" s="5">
        <v>4.1379383343337759</v>
      </c>
      <c r="CU2" s="5" t="s">
        <v>239</v>
      </c>
      <c r="CV2" s="5">
        <v>-267.57968879621728</v>
      </c>
      <c r="CW2" s="5">
        <v>2.5207237860144804</v>
      </c>
      <c r="CX2" s="5">
        <v>4</v>
      </c>
      <c r="CY2" s="5">
        <v>0.75937823867680943</v>
      </c>
      <c r="CZ2" s="5">
        <v>-240.62176132319058</v>
      </c>
      <c r="DA2" s="5">
        <v>3.2177707198274983</v>
      </c>
      <c r="DB2" s="5" t="s">
        <v>199</v>
      </c>
    </row>
    <row r="3" spans="1:106" x14ac:dyDescent="0.2">
      <c r="A3" s="5" t="s">
        <v>90</v>
      </c>
      <c r="B3" s="5" t="s">
        <v>89</v>
      </c>
      <c r="C3" s="5" t="s">
        <v>28</v>
      </c>
      <c r="D3" s="5">
        <v>37</v>
      </c>
      <c r="E3" s="5" t="s">
        <v>88</v>
      </c>
      <c r="F3" s="5" t="s">
        <v>169</v>
      </c>
      <c r="G3" s="5" t="s">
        <v>164</v>
      </c>
      <c r="H3" s="5" t="s">
        <v>73</v>
      </c>
      <c r="I3" s="5">
        <v>1.2</v>
      </c>
      <c r="J3" s="5" t="s">
        <v>73</v>
      </c>
      <c r="L3" s="6">
        <f t="shared" ref="L3:L59" si="34">X3+AH3+AR3+BA3</f>
        <v>5.5739999999999998</v>
      </c>
      <c r="M3" s="6">
        <f t="shared" si="0"/>
        <v>1.33</v>
      </c>
      <c r="N3" s="6">
        <f t="shared" ref="N3:N9" si="35">X3+AR3</f>
        <v>4.2439999999999998</v>
      </c>
      <c r="O3" s="6">
        <f t="shared" ref="O3:O9" si="36">N3/L3</f>
        <v>0.76139217796914238</v>
      </c>
      <c r="P3" s="7">
        <f t="shared" ref="P3:P59" si="37">O3*100</f>
        <v>76.139217796914238</v>
      </c>
      <c r="Q3" s="8">
        <f t="shared" ref="Q3:Q9" si="38">M3/L3</f>
        <v>0.23860782203085756</v>
      </c>
      <c r="R3" s="7">
        <f t="shared" ref="R3:R59" si="39">Q3*100</f>
        <v>23.860782203085755</v>
      </c>
      <c r="S3" s="8">
        <f t="shared" si="1"/>
        <v>2.5456171735241502</v>
      </c>
      <c r="T3" s="6">
        <f t="shared" ref="T3:T58" si="40">X3+AH3</f>
        <v>3.9640000000000004</v>
      </c>
      <c r="U3" s="6">
        <f t="shared" si="2"/>
        <v>0.96196627197703632</v>
      </c>
      <c r="V3" s="9">
        <f t="shared" si="3"/>
        <v>-245.49572497861655</v>
      </c>
      <c r="W3" s="9">
        <f t="shared" ref="W3:W59" si="41">((Y3*CS3)+(CL3*AI3))/(Y3+AI3)</f>
        <v>-246.93860433165855</v>
      </c>
      <c r="X3" s="10">
        <v>2.8460000000000001</v>
      </c>
      <c r="Y3" s="11">
        <f t="shared" si="4"/>
        <v>0.51058485827054179</v>
      </c>
      <c r="Z3" s="11">
        <f t="shared" ref="Z3:Z59" si="42">X3/T3</f>
        <v>0.7179616548940464</v>
      </c>
      <c r="AA3" s="6">
        <f t="shared" si="5"/>
        <v>83.313817330210782</v>
      </c>
      <c r="AB3" s="6">
        <f t="shared" si="6"/>
        <v>94.426011944260125</v>
      </c>
      <c r="AC3" s="6">
        <f t="shared" si="7"/>
        <v>248.48950511640265</v>
      </c>
      <c r="AD3" s="6">
        <f t="shared" si="8"/>
        <v>7.1534857533530403</v>
      </c>
      <c r="AE3" s="6"/>
      <c r="AF3" s="6"/>
      <c r="AG3" s="6"/>
      <c r="AH3" s="12">
        <v>1.1180000000000001</v>
      </c>
      <c r="AI3" s="11">
        <f t="shared" si="9"/>
        <v>0.20057409400789381</v>
      </c>
      <c r="AJ3" s="11">
        <f t="shared" ref="AJ3:AJ59" si="43">AH3/T3</f>
        <v>0.2820383451059536</v>
      </c>
      <c r="AK3" s="6">
        <f t="shared" si="10"/>
        <v>32.72833723653396</v>
      </c>
      <c r="AL3" s="6">
        <f t="shared" si="11"/>
        <v>37.093563370935634</v>
      </c>
      <c r="AM3" s="6">
        <f t="shared" si="12"/>
        <v>97.614640449802579</v>
      </c>
      <c r="AN3" s="6">
        <f t="shared" si="13"/>
        <v>2.8101184371920938</v>
      </c>
      <c r="AO3" s="6"/>
      <c r="AP3" s="6"/>
      <c r="AQ3" s="6"/>
      <c r="AR3" s="12">
        <v>1.3979999999999999</v>
      </c>
      <c r="AS3" s="10">
        <f t="shared" si="14"/>
        <v>0.25080731969860065</v>
      </c>
      <c r="AT3" s="6">
        <f t="shared" si="15"/>
        <v>40.92505854800936</v>
      </c>
      <c r="AU3" s="6">
        <f t="shared" si="16"/>
        <v>46.383543463835423</v>
      </c>
      <c r="AV3" s="6">
        <f t="shared" si="17"/>
        <v>122.06195648374238</v>
      </c>
      <c r="AW3" s="6">
        <f t="shared" si="18"/>
        <v>3.5139048078663202</v>
      </c>
      <c r="AX3" s="6"/>
      <c r="AY3" s="6"/>
      <c r="AZ3" s="6"/>
      <c r="BA3" s="12">
        <v>0.21199999999999999</v>
      </c>
      <c r="BB3" s="10">
        <f t="shared" si="19"/>
        <v>3.8033728022963759E-2</v>
      </c>
      <c r="BC3" s="6">
        <f t="shared" si="20"/>
        <v>6.2060889929742391</v>
      </c>
      <c r="BD3" s="6">
        <f t="shared" si="21"/>
        <v>7.0338420703384203</v>
      </c>
      <c r="BE3" s="6">
        <f t="shared" si="22"/>
        <v>18.510110711411578</v>
      </c>
      <c r="BF3" s="6">
        <f t="shared" si="23"/>
        <v>0.53286682351048642</v>
      </c>
      <c r="BG3" s="6"/>
      <c r="BH3" s="6"/>
      <c r="BI3" s="6"/>
      <c r="BJ3" s="6">
        <v>3.0139999999999998</v>
      </c>
      <c r="BK3" s="6">
        <f t="shared" si="24"/>
        <v>88.231850117096016</v>
      </c>
      <c r="BL3" s="6">
        <f t="shared" si="25"/>
        <v>11768.149882903977</v>
      </c>
      <c r="BM3" s="6">
        <f t="shared" si="26"/>
        <v>0.11768149882903978</v>
      </c>
      <c r="BN3" s="6">
        <f t="shared" si="27"/>
        <v>0.88231850117096022</v>
      </c>
      <c r="BO3" s="6">
        <v>1.708</v>
      </c>
      <c r="BP3" s="6">
        <v>1996.55</v>
      </c>
      <c r="BQ3" s="6">
        <v>1996.93</v>
      </c>
      <c r="BR3" s="6">
        <f t="shared" si="28"/>
        <v>0.38000000000010914</v>
      </c>
      <c r="BS3" s="6">
        <f t="shared" si="29"/>
        <v>0.28083304454310798</v>
      </c>
      <c r="BT3" s="6">
        <f t="shared" si="30"/>
        <v>32.627536144466546</v>
      </c>
      <c r="BU3" s="6">
        <f t="shared" si="31"/>
        <v>2.8787878787887058</v>
      </c>
      <c r="BV3" s="13">
        <v>13.2</v>
      </c>
      <c r="BW3" s="6">
        <v>0.23100000000000001</v>
      </c>
      <c r="BX3" s="6">
        <f t="shared" si="32"/>
        <v>6.7622950819672134</v>
      </c>
      <c r="BY3" s="6">
        <f t="shared" si="33"/>
        <v>7.664233576642336</v>
      </c>
      <c r="BZ3" s="5">
        <v>-33.5</v>
      </c>
      <c r="CA3" s="5">
        <v>2</v>
      </c>
      <c r="CB3" s="5" t="s">
        <v>240</v>
      </c>
      <c r="CC3" s="5">
        <v>0.375</v>
      </c>
      <c r="CF3" s="5" t="s">
        <v>236</v>
      </c>
      <c r="CG3" s="5" t="s">
        <v>237</v>
      </c>
      <c r="CH3" s="5">
        <v>-253.1840661373169</v>
      </c>
      <c r="CI3" s="5">
        <v>10.186959915721385</v>
      </c>
      <c r="CJ3" s="5">
        <v>5</v>
      </c>
      <c r="CK3" s="5">
        <v>0.77270143182895301</v>
      </c>
      <c r="CL3" s="5">
        <v>-227.29856817104698</v>
      </c>
      <c r="CM3" s="5">
        <v>10.381433057363239</v>
      </c>
      <c r="CN3" s="5" t="s">
        <v>238</v>
      </c>
      <c r="CO3" s="5">
        <v>-279.6229362633718</v>
      </c>
      <c r="CP3" s="5">
        <v>3.590092458822066</v>
      </c>
      <c r="CQ3" s="5">
        <v>5</v>
      </c>
      <c r="CR3" s="5">
        <v>0.74534616009997745</v>
      </c>
      <c r="CS3" s="5">
        <v>-254.65383990002255</v>
      </c>
      <c r="CT3" s="5">
        <v>4.1095941238632152</v>
      </c>
      <c r="CU3" s="5" t="s">
        <v>239</v>
      </c>
      <c r="CV3" s="5">
        <v>-266.8174207421543</v>
      </c>
      <c r="CW3" s="5">
        <v>4.1855081381031161</v>
      </c>
      <c r="CX3" s="5">
        <v>5</v>
      </c>
      <c r="CY3" s="5">
        <v>0.75859552949596032</v>
      </c>
      <c r="CZ3" s="5">
        <v>-241.40447050403969</v>
      </c>
      <c r="DA3" s="5">
        <v>4.6388013941240693</v>
      </c>
      <c r="DB3" s="5" t="s">
        <v>200</v>
      </c>
    </row>
    <row r="4" spans="1:106" x14ac:dyDescent="0.2">
      <c r="A4" s="5" t="s">
        <v>93</v>
      </c>
      <c r="B4" s="5" t="s">
        <v>92</v>
      </c>
      <c r="C4" s="5" t="s">
        <v>28</v>
      </c>
      <c r="D4" s="5">
        <v>38</v>
      </c>
      <c r="E4" s="5" t="s">
        <v>91</v>
      </c>
      <c r="F4" s="5" t="s">
        <v>169</v>
      </c>
      <c r="G4" s="5" t="s">
        <v>164</v>
      </c>
      <c r="H4" s="5" t="s">
        <v>73</v>
      </c>
      <c r="I4" s="5">
        <v>1.2</v>
      </c>
      <c r="J4" s="5" t="s">
        <v>73</v>
      </c>
      <c r="L4" s="6">
        <f t="shared" si="34"/>
        <v>14.265000000000001</v>
      </c>
      <c r="M4" s="6">
        <f t="shared" si="0"/>
        <v>3.4899999999999998</v>
      </c>
      <c r="N4" s="6">
        <f t="shared" si="35"/>
        <v>10.775</v>
      </c>
      <c r="O4" s="6">
        <f t="shared" si="36"/>
        <v>0.75534525061338942</v>
      </c>
      <c r="P4" s="7">
        <f t="shared" si="37"/>
        <v>75.53452506133894</v>
      </c>
      <c r="Q4" s="8">
        <f t="shared" si="38"/>
        <v>0.24465474938661055</v>
      </c>
      <c r="R4" s="7">
        <f t="shared" si="39"/>
        <v>24.465474938661057</v>
      </c>
      <c r="S4" s="8">
        <f t="shared" si="1"/>
        <v>2.4791737216390111</v>
      </c>
      <c r="T4" s="6">
        <f t="shared" si="40"/>
        <v>10.273999999999999</v>
      </c>
      <c r="U4" s="6">
        <f t="shared" si="2"/>
        <v>0.96235541535226066</v>
      </c>
      <c r="V4" s="9">
        <f t="shared" si="3"/>
        <v>-242.67106527857612</v>
      </c>
      <c r="W4" s="9">
        <f t="shared" si="41"/>
        <v>-243.39254136447113</v>
      </c>
      <c r="X4" s="10">
        <v>7.3209999999999997</v>
      </c>
      <c r="Y4" s="11">
        <f t="shared" si="4"/>
        <v>0.51321416053277247</v>
      </c>
      <c r="Z4" s="11">
        <f t="shared" si="42"/>
        <v>0.7125754331321783</v>
      </c>
      <c r="AA4" s="6">
        <f t="shared" si="5"/>
        <v>229.06758448060071</v>
      </c>
      <c r="AB4" s="6">
        <f t="shared" si="6"/>
        <v>260.53380782918146</v>
      </c>
      <c r="AC4" s="6">
        <f t="shared" si="7"/>
        <v>269.98322054839747</v>
      </c>
      <c r="AD4" s="6">
        <f t="shared" si="8"/>
        <v>12.061750362462103</v>
      </c>
      <c r="AE4" s="6"/>
      <c r="AF4" s="6"/>
      <c r="AG4" s="6"/>
      <c r="AH4" s="12">
        <v>2.9529999999999998</v>
      </c>
      <c r="AI4" s="11">
        <f t="shared" si="9"/>
        <v>0.20701016473887135</v>
      </c>
      <c r="AJ4" s="11">
        <f t="shared" si="43"/>
        <v>0.2874245668678217</v>
      </c>
      <c r="AK4" s="6">
        <f t="shared" si="10"/>
        <v>92.396745932415513</v>
      </c>
      <c r="AL4" s="6">
        <f t="shared" si="11"/>
        <v>105.08896797153025</v>
      </c>
      <c r="AM4" s="6">
        <f t="shared" si="12"/>
        <v>108.90048494460017</v>
      </c>
      <c r="AN4" s="6">
        <f t="shared" si="13"/>
        <v>4.865229998681956</v>
      </c>
      <c r="AO4" s="6"/>
      <c r="AP4" s="6"/>
      <c r="AQ4" s="6"/>
      <c r="AR4" s="12">
        <v>3.4540000000000002</v>
      </c>
      <c r="AS4" s="10">
        <f t="shared" si="14"/>
        <v>0.2421310900806169</v>
      </c>
      <c r="AT4" s="6">
        <f t="shared" si="15"/>
        <v>108.07259073842303</v>
      </c>
      <c r="AU4" s="6">
        <f t="shared" si="16"/>
        <v>122.91814946619218</v>
      </c>
      <c r="AV4" s="6">
        <f t="shared" si="17"/>
        <v>127.37632069036539</v>
      </c>
      <c r="AW4" s="6">
        <f t="shared" si="18"/>
        <v>5.6906550678792671</v>
      </c>
      <c r="AX4" s="6"/>
      <c r="AY4" s="6"/>
      <c r="AZ4" s="6"/>
      <c r="BA4" s="12">
        <v>0.53700000000000003</v>
      </c>
      <c r="BB4" s="10">
        <f t="shared" si="19"/>
        <v>3.7644584647739225E-2</v>
      </c>
      <c r="BC4" s="6">
        <f t="shared" si="20"/>
        <v>16.802252816020026</v>
      </c>
      <c r="BD4" s="6">
        <f t="shared" si="21"/>
        <v>19.110320284697512</v>
      </c>
      <c r="BE4" s="6">
        <f t="shared" si="22"/>
        <v>19.803440709532779</v>
      </c>
      <c r="BF4" s="6">
        <f t="shared" si="23"/>
        <v>0.88473705021747728</v>
      </c>
      <c r="BG4" s="6"/>
      <c r="BH4" s="6"/>
      <c r="BI4" s="6"/>
      <c r="BJ4" s="6">
        <v>2.81</v>
      </c>
      <c r="BK4" s="6">
        <f t="shared" si="24"/>
        <v>87.922403003754695</v>
      </c>
      <c r="BL4" s="6">
        <f t="shared" si="25"/>
        <v>12077.596996245309</v>
      </c>
      <c r="BM4" s="6">
        <f t="shared" si="26"/>
        <v>0.12077596996245309</v>
      </c>
      <c r="BN4" s="6">
        <f t="shared" si="27"/>
        <v>0.8792240300375469</v>
      </c>
      <c r="BO4" s="6">
        <v>1.5980000000000001</v>
      </c>
      <c r="BP4" s="6">
        <v>2012.28</v>
      </c>
      <c r="BQ4" s="6">
        <v>2013.2449999999999</v>
      </c>
      <c r="BR4" s="6">
        <f t="shared" si="28"/>
        <v>0.96499999999991815</v>
      </c>
      <c r="BS4" s="6">
        <f t="shared" si="29"/>
        <v>0.61874090834183293</v>
      </c>
      <c r="BT4" s="6">
        <f t="shared" si="30"/>
        <v>50.812903650977631</v>
      </c>
      <c r="BU4" s="6">
        <f t="shared" si="31"/>
        <v>4.4675925925922133</v>
      </c>
      <c r="BV4" s="13">
        <v>21.6</v>
      </c>
      <c r="BW4" s="6">
        <v>0.65100000000000002</v>
      </c>
      <c r="BX4" s="6">
        <f t="shared" si="32"/>
        <v>20.36921151439299</v>
      </c>
      <c r="BY4" s="6">
        <f t="shared" si="33"/>
        <v>23.167259786476869</v>
      </c>
      <c r="BZ4" s="5">
        <v>-34</v>
      </c>
      <c r="CA4" s="5">
        <v>2</v>
      </c>
      <c r="CB4" s="5" t="s">
        <v>241</v>
      </c>
      <c r="CC4" s="5">
        <v>0.35599999999999998</v>
      </c>
      <c r="CD4" s="5">
        <v>1988000</v>
      </c>
      <c r="CF4" s="5" t="s">
        <v>236</v>
      </c>
      <c r="CG4" s="5" t="s">
        <v>237</v>
      </c>
      <c r="CH4" s="5">
        <v>-248.04701700558502</v>
      </c>
      <c r="CI4" s="5">
        <v>5.8415594222076432</v>
      </c>
      <c r="CJ4" s="5">
        <v>4</v>
      </c>
      <c r="CK4" s="5">
        <v>0.77841923705425975</v>
      </c>
      <c r="CL4" s="5">
        <v>-221.58076294574025</v>
      </c>
      <c r="CM4" s="5">
        <v>6.1744486784799575</v>
      </c>
      <c r="CN4" s="5" t="s">
        <v>238</v>
      </c>
      <c r="CO4" s="5">
        <v>-277.61606608138396</v>
      </c>
      <c r="CP4" s="5">
        <v>1.7903083925281158</v>
      </c>
      <c r="CQ4" s="5">
        <v>4</v>
      </c>
      <c r="CR4" s="5">
        <v>0.74780945540229404</v>
      </c>
      <c r="CS4" s="5">
        <v>-252.19054459770595</v>
      </c>
      <c r="CT4" s="5">
        <v>2.6842511321328724</v>
      </c>
      <c r="CU4" s="5" t="s">
        <v>239</v>
      </c>
      <c r="CV4" s="5">
        <v>-266.34716794559409</v>
      </c>
      <c r="CW4" s="5">
        <v>2.8966407982551776</v>
      </c>
      <c r="CX4" s="5">
        <v>4</v>
      </c>
      <c r="CY4" s="5">
        <v>0.75947498142278047</v>
      </c>
      <c r="CZ4" s="5">
        <v>-240.52501857721953</v>
      </c>
      <c r="DA4" s="5">
        <v>3.5200181695719119</v>
      </c>
      <c r="DB4" s="5" t="s">
        <v>201</v>
      </c>
    </row>
    <row r="5" spans="1:106" x14ac:dyDescent="0.2">
      <c r="A5" s="5" t="s">
        <v>96</v>
      </c>
      <c r="B5" s="5" t="s">
        <v>95</v>
      </c>
      <c r="C5" s="5" t="s">
        <v>28</v>
      </c>
      <c r="D5" s="5">
        <v>39</v>
      </c>
      <c r="E5" s="5" t="s">
        <v>94</v>
      </c>
      <c r="F5" s="5" t="s">
        <v>169</v>
      </c>
      <c r="G5" s="5" t="s">
        <v>164</v>
      </c>
      <c r="H5" s="5" t="s">
        <v>73</v>
      </c>
      <c r="I5" s="5">
        <v>1.2</v>
      </c>
      <c r="J5" s="5" t="s">
        <v>73</v>
      </c>
      <c r="L5" s="6">
        <f t="shared" si="34"/>
        <v>14.833000000000002</v>
      </c>
      <c r="M5" s="6">
        <f t="shared" si="0"/>
        <v>3.9689999999999999</v>
      </c>
      <c r="N5" s="6">
        <f t="shared" si="35"/>
        <v>10.864000000000001</v>
      </c>
      <c r="O5" s="6">
        <f t="shared" si="36"/>
        <v>0.73242095327984891</v>
      </c>
      <c r="P5" s="7">
        <f t="shared" si="37"/>
        <v>73.242095327984885</v>
      </c>
      <c r="Q5" s="8">
        <f t="shared" si="38"/>
        <v>0.26757904672015098</v>
      </c>
      <c r="R5" s="7">
        <f t="shared" si="39"/>
        <v>26.757904672015098</v>
      </c>
      <c r="S5" s="8">
        <f t="shared" si="1"/>
        <v>2.2166462668298657</v>
      </c>
      <c r="T5" s="6">
        <f t="shared" si="40"/>
        <v>10.512</v>
      </c>
      <c r="U5" s="6">
        <f t="shared" si="2"/>
        <v>0.95274051102271951</v>
      </c>
      <c r="V5" s="9">
        <f t="shared" si="3"/>
        <v>-243.48609664939036</v>
      </c>
      <c r="W5" s="9">
        <f t="shared" si="41"/>
        <v>-243.67210853570106</v>
      </c>
      <c r="X5" s="10">
        <v>7.2439999999999998</v>
      </c>
      <c r="Y5" s="11">
        <f t="shared" si="4"/>
        <v>0.48837052518034108</v>
      </c>
      <c r="Z5" s="11">
        <f t="shared" si="42"/>
        <v>0.689117199391172</v>
      </c>
      <c r="AA5" s="6">
        <f t="shared" si="5"/>
        <v>204.51722190852627</v>
      </c>
      <c r="AB5" s="6">
        <f>(AA5/$BN5)*1</f>
        <v>237.43035070468696</v>
      </c>
      <c r="AC5" s="6">
        <f t="shared" si="7"/>
        <v>282.65517941036916</v>
      </c>
      <c r="AD5" s="6">
        <f t="shared" si="8"/>
        <v>9.0969483028615681</v>
      </c>
      <c r="AE5" s="6"/>
      <c r="AF5" s="6"/>
      <c r="AG5" s="6"/>
      <c r="AH5" s="12">
        <v>3.2679999999999998</v>
      </c>
      <c r="AI5" s="11">
        <f t="shared" si="9"/>
        <v>0.22031955774287057</v>
      </c>
      <c r="AJ5" s="11">
        <f t="shared" si="43"/>
        <v>0.31088280060882795</v>
      </c>
      <c r="AK5" s="6">
        <f t="shared" si="10"/>
        <v>92.264257481648784</v>
      </c>
      <c r="AL5" s="6">
        <f t="shared" si="11"/>
        <v>107.11242215666992</v>
      </c>
      <c r="AM5" s="6">
        <f t="shared" si="12"/>
        <v>127.51478828176234</v>
      </c>
      <c r="AN5" s="6">
        <f t="shared" si="13"/>
        <v>4.1039242205620656</v>
      </c>
      <c r="AO5" s="6"/>
      <c r="AP5" s="6"/>
      <c r="AQ5" s="6"/>
      <c r="AR5" s="12">
        <v>3.62</v>
      </c>
      <c r="AS5" s="10">
        <f t="shared" si="14"/>
        <v>0.24405042809950783</v>
      </c>
      <c r="AT5" s="6">
        <f t="shared" si="15"/>
        <v>102.20214568040656</v>
      </c>
      <c r="AU5" s="6">
        <f t="shared" si="16"/>
        <v>118.64962307440182</v>
      </c>
      <c r="AV5" s="6">
        <f t="shared" si="17"/>
        <v>141.24955127906355</v>
      </c>
      <c r="AW5" s="6">
        <f t="shared" si="18"/>
        <v>4.5459625699004524</v>
      </c>
      <c r="AX5" s="6"/>
      <c r="AY5" s="6"/>
      <c r="AZ5" s="6"/>
      <c r="BA5" s="12">
        <v>0.70099999999999996</v>
      </c>
      <c r="BB5" s="10">
        <f t="shared" si="19"/>
        <v>4.7259488977280377E-2</v>
      </c>
      <c r="BC5" s="6">
        <f t="shared" si="20"/>
        <v>19.791078486730658</v>
      </c>
      <c r="BD5" s="6">
        <f t="shared" si="21"/>
        <v>22.976073418551287</v>
      </c>
      <c r="BE5" s="6">
        <f t="shared" si="22"/>
        <v>27.352468355420864</v>
      </c>
      <c r="BF5" s="6">
        <f t="shared" si="23"/>
        <v>0.88030932638127535</v>
      </c>
      <c r="BG5" s="6"/>
      <c r="BH5" s="6"/>
      <c r="BI5" s="6"/>
      <c r="BJ5" s="6">
        <v>3.0510000000000002</v>
      </c>
      <c r="BK5" s="6">
        <f t="shared" si="24"/>
        <v>86.137775268210063</v>
      </c>
      <c r="BL5" s="6">
        <f t="shared" si="25"/>
        <v>13862.224731789931</v>
      </c>
      <c r="BM5" s="6">
        <f t="shared" si="26"/>
        <v>0.13862224731789932</v>
      </c>
      <c r="BN5" s="6">
        <f t="shared" si="27"/>
        <v>0.86137775268210071</v>
      </c>
      <c r="BO5" s="6">
        <v>1.7709999999999999</v>
      </c>
      <c r="BP5" s="6">
        <v>2028.125</v>
      </c>
      <c r="BQ5" s="6">
        <v>2028.9649999999999</v>
      </c>
      <c r="BR5" s="6">
        <f t="shared" si="28"/>
        <v>0.83999999999991815</v>
      </c>
      <c r="BS5" s="6">
        <f t="shared" si="29"/>
        <v>0.59616727379328371</v>
      </c>
      <c r="BT5" s="6">
        <f t="shared" si="30"/>
        <v>37.363291477823481</v>
      </c>
      <c r="BU5" s="6">
        <f t="shared" si="31"/>
        <v>3.2183908045973872</v>
      </c>
      <c r="BV5" s="13">
        <v>26.1</v>
      </c>
      <c r="BW5" s="6">
        <v>0.72799999999999998</v>
      </c>
      <c r="BX5" s="6">
        <f t="shared" si="32"/>
        <v>20.553359683794469</v>
      </c>
      <c r="BY5" s="6">
        <f t="shared" si="33"/>
        <v>23.861029170763683</v>
      </c>
      <c r="BZ5" s="5">
        <v>-34</v>
      </c>
      <c r="CA5" s="5">
        <v>2</v>
      </c>
      <c r="CB5" s="5" t="s">
        <v>242</v>
      </c>
      <c r="CC5" s="5">
        <v>0.40799999999999997</v>
      </c>
      <c r="CD5" s="5">
        <v>2433000</v>
      </c>
      <c r="CF5" s="5" t="s">
        <v>236</v>
      </c>
      <c r="CG5" s="5" t="s">
        <v>237</v>
      </c>
      <c r="CH5" s="5">
        <v>-250.63279977318797</v>
      </c>
      <c r="CI5" s="5">
        <v>3.0520358399692324</v>
      </c>
      <c r="CJ5" s="5">
        <v>5</v>
      </c>
      <c r="CK5" s="5">
        <v>0.77574244329897724</v>
      </c>
      <c r="CL5" s="5">
        <v>-224.25755670102276</v>
      </c>
      <c r="CM5" s="5">
        <v>3.6489618754457682</v>
      </c>
      <c r="CN5" s="5" t="s">
        <v>238</v>
      </c>
      <c r="CO5" s="5">
        <v>-277.84799203492315</v>
      </c>
      <c r="CP5" s="5">
        <v>3.9080611843021944</v>
      </c>
      <c r="CQ5" s="5">
        <v>6</v>
      </c>
      <c r="CR5" s="5">
        <v>0.74756936642347493</v>
      </c>
      <c r="CS5" s="5">
        <v>-252.43063357652505</v>
      </c>
      <c r="CT5" s="5">
        <v>4.3900959238095778</v>
      </c>
      <c r="CU5" s="5" t="s">
        <v>239</v>
      </c>
      <c r="CV5" s="5">
        <v>-268.68578074103601</v>
      </c>
      <c r="CW5" s="5">
        <v>7.7549789907828517</v>
      </c>
      <c r="CX5" s="5">
        <v>5</v>
      </c>
      <c r="CY5" s="5">
        <v>0.7570540572038964</v>
      </c>
      <c r="CZ5" s="5">
        <v>-242.94594279610359</v>
      </c>
      <c r="DA5" s="5">
        <v>8.0087264372984688</v>
      </c>
      <c r="DB5" s="5" t="s">
        <v>202</v>
      </c>
    </row>
    <row r="6" spans="1:106" x14ac:dyDescent="0.2">
      <c r="A6" s="5" t="s">
        <v>99</v>
      </c>
      <c r="B6" s="5" t="s">
        <v>98</v>
      </c>
      <c r="C6" s="5" t="s">
        <v>28</v>
      </c>
      <c r="D6" s="5">
        <v>40</v>
      </c>
      <c r="E6" s="5" t="s">
        <v>97</v>
      </c>
      <c r="F6" s="5" t="s">
        <v>169</v>
      </c>
      <c r="G6" s="5" t="s">
        <v>164</v>
      </c>
      <c r="H6" s="5" t="s">
        <v>73</v>
      </c>
      <c r="I6" s="5">
        <v>1.2</v>
      </c>
      <c r="J6" s="5" t="s">
        <v>73</v>
      </c>
      <c r="L6" s="6">
        <f t="shared" si="34"/>
        <v>40.906000000000006</v>
      </c>
      <c r="M6" s="6">
        <f t="shared" si="0"/>
        <v>12.043000000000001</v>
      </c>
      <c r="N6" s="6">
        <f t="shared" si="35"/>
        <v>28.863</v>
      </c>
      <c r="O6" s="6">
        <f t="shared" si="36"/>
        <v>0.7055933114946461</v>
      </c>
      <c r="P6" s="7">
        <f t="shared" si="37"/>
        <v>70.559331149464612</v>
      </c>
      <c r="Q6" s="8">
        <f t="shared" si="38"/>
        <v>0.29440668850535373</v>
      </c>
      <c r="R6" s="7">
        <f t="shared" si="39"/>
        <v>29.440668850535374</v>
      </c>
      <c r="S6" s="8">
        <f t="shared" si="1"/>
        <v>1.9034966521415664</v>
      </c>
      <c r="T6" s="6">
        <f t="shared" si="40"/>
        <v>27.319000000000003</v>
      </c>
      <c r="U6" s="6">
        <f t="shared" si="2"/>
        <v>0.93560846819537447</v>
      </c>
      <c r="V6" s="9">
        <f t="shared" si="3"/>
        <v>-257.71988691263334</v>
      </c>
      <c r="W6" s="9">
        <f t="shared" si="41"/>
        <v>-256.30212089075582</v>
      </c>
      <c r="X6" s="10">
        <v>17.91</v>
      </c>
      <c r="Y6" s="11">
        <f t="shared" si="4"/>
        <v>0.43783308072165444</v>
      </c>
      <c r="Z6" s="11">
        <f t="shared" si="42"/>
        <v>0.65558768622570363</v>
      </c>
      <c r="AA6" s="6">
        <f t="shared" si="5"/>
        <v>486.68478260869563</v>
      </c>
      <c r="AB6" s="6">
        <f t="shared" si="6"/>
        <v>581.49350649350663</v>
      </c>
      <c r="AC6" s="6">
        <f t="shared" si="7"/>
        <v>288.58238535656466</v>
      </c>
      <c r="AD6" s="6">
        <f t="shared" si="8"/>
        <v>16.152597402597408</v>
      </c>
      <c r="AE6" s="6"/>
      <c r="AF6" s="6"/>
      <c r="AG6" s="6"/>
      <c r="AH6" s="12">
        <v>9.4090000000000007</v>
      </c>
      <c r="AI6" s="11">
        <f t="shared" si="9"/>
        <v>0.23001515670072847</v>
      </c>
      <c r="AJ6" s="11">
        <f t="shared" si="43"/>
        <v>0.34441231377429626</v>
      </c>
      <c r="AK6" s="6">
        <f t="shared" si="10"/>
        <v>255.67934782608694</v>
      </c>
      <c r="AL6" s="6">
        <f t="shared" si="11"/>
        <v>305.48701298701303</v>
      </c>
      <c r="AM6" s="6">
        <f t="shared" si="12"/>
        <v>151.60645805806345</v>
      </c>
      <c r="AN6" s="6">
        <f t="shared" si="13"/>
        <v>8.4857503607503624</v>
      </c>
      <c r="AO6" s="6"/>
      <c r="AP6" s="6"/>
      <c r="AQ6" s="6"/>
      <c r="AR6" s="12">
        <v>10.952999999999999</v>
      </c>
      <c r="AS6" s="10">
        <f t="shared" si="14"/>
        <v>0.26776023077299166</v>
      </c>
      <c r="AT6" s="6">
        <f t="shared" si="15"/>
        <v>297.63586956521738</v>
      </c>
      <c r="AU6" s="6">
        <f t="shared" si="16"/>
        <v>355.61688311688317</v>
      </c>
      <c r="AV6" s="6">
        <f t="shared" si="17"/>
        <v>176.48480551705484</v>
      </c>
      <c r="AW6" s="6">
        <f t="shared" si="18"/>
        <v>9.8782467532467546</v>
      </c>
      <c r="AX6" s="6"/>
      <c r="AY6" s="6"/>
      <c r="AZ6" s="6"/>
      <c r="BA6" s="12">
        <v>2.6339999999999999</v>
      </c>
      <c r="BB6" s="10">
        <f t="shared" si="19"/>
        <v>6.4391531804625229E-2</v>
      </c>
      <c r="BC6" s="6">
        <f t="shared" si="20"/>
        <v>71.576086956521735</v>
      </c>
      <c r="BD6" s="6">
        <f t="shared" si="21"/>
        <v>85.519480519480538</v>
      </c>
      <c r="BE6" s="6">
        <f t="shared" si="22"/>
        <v>42.441429538201632</v>
      </c>
      <c r="BF6" s="6">
        <f t="shared" si="23"/>
        <v>2.3755411255411261</v>
      </c>
      <c r="BG6" s="6"/>
      <c r="BH6" s="6"/>
      <c r="BI6" s="6"/>
      <c r="BJ6" s="6">
        <v>3.08</v>
      </c>
      <c r="BK6" s="6">
        <f t="shared" si="24"/>
        <v>83.695652173913032</v>
      </c>
      <c r="BL6" s="6">
        <f t="shared" si="25"/>
        <v>16304.347826086974</v>
      </c>
      <c r="BM6" s="6">
        <f t="shared" si="26"/>
        <v>0.16304347826086973</v>
      </c>
      <c r="BN6" s="6">
        <f t="shared" si="27"/>
        <v>0.83695652173913027</v>
      </c>
      <c r="BO6" s="6">
        <v>1.84</v>
      </c>
      <c r="BP6" s="6">
        <v>1994.135</v>
      </c>
      <c r="BQ6" s="6">
        <v>1996.15</v>
      </c>
      <c r="BR6" s="6">
        <f t="shared" si="28"/>
        <v>2.0150000000001</v>
      </c>
      <c r="BS6" s="6">
        <f t="shared" si="29"/>
        <v>1.4489553924336536</v>
      </c>
      <c r="BT6" s="6">
        <f t="shared" si="30"/>
        <v>66.8759018759052</v>
      </c>
      <c r="BU6" s="6">
        <f t="shared" si="31"/>
        <v>5.5972222222225003</v>
      </c>
      <c r="BV6" s="13">
        <v>36</v>
      </c>
      <c r="BW6" s="6">
        <v>1.1439999999999999</v>
      </c>
      <c r="BX6" s="6">
        <f t="shared" si="32"/>
        <v>31.086956521739129</v>
      </c>
      <c r="BY6" s="6">
        <f t="shared" si="33"/>
        <v>37.142857142857146</v>
      </c>
      <c r="BZ6" s="5">
        <v>-36.109327836615975</v>
      </c>
      <c r="CA6" s="5">
        <v>2</v>
      </c>
      <c r="CB6" s="5" t="s">
        <v>243</v>
      </c>
      <c r="CC6" s="5">
        <v>0.76100000000000001</v>
      </c>
      <c r="CD6" s="5">
        <v>6489000</v>
      </c>
      <c r="CF6" s="5" t="s">
        <v>236</v>
      </c>
      <c r="CG6" s="5" t="s">
        <v>237</v>
      </c>
      <c r="CH6" s="5">
        <v>-263.48088502820417</v>
      </c>
      <c r="CI6" s="5">
        <v>2.5115665066951394</v>
      </c>
      <c r="CJ6" s="5">
        <v>5</v>
      </c>
      <c r="CK6" s="5">
        <v>0.76411063644669486</v>
      </c>
      <c r="CL6" s="5">
        <v>-235.88936355330515</v>
      </c>
      <c r="CM6" s="5">
        <v>3.2106021736666199</v>
      </c>
      <c r="CN6" s="5" t="s">
        <v>238</v>
      </c>
      <c r="CO6" s="5">
        <v>-293.49314243343173</v>
      </c>
      <c r="CP6" s="5">
        <v>2.7672485954015835</v>
      </c>
      <c r="CQ6" s="5">
        <v>5</v>
      </c>
      <c r="CR6" s="5">
        <v>0.73297405812721883</v>
      </c>
      <c r="CS6" s="5">
        <v>-267.02594187278117</v>
      </c>
      <c r="CT6" s="5">
        <v>3.414332261036122</v>
      </c>
      <c r="CU6" s="5" t="s">
        <v>239</v>
      </c>
      <c r="CV6" s="5">
        <v>-287.93162877643812</v>
      </c>
      <c r="CW6" s="5">
        <v>5.9482000071395529</v>
      </c>
      <c r="CX6" s="5">
        <v>5</v>
      </c>
      <c r="CY6" s="5">
        <v>0.73874391752891955</v>
      </c>
      <c r="CZ6" s="5">
        <v>-261.25608247108045</v>
      </c>
      <c r="DA6" s="5">
        <v>6.2754349112181043</v>
      </c>
      <c r="DB6" s="5" t="s">
        <v>203</v>
      </c>
    </row>
    <row r="7" spans="1:106" x14ac:dyDescent="0.2">
      <c r="A7" s="5" t="s">
        <v>102</v>
      </c>
      <c r="B7" s="5" t="s">
        <v>101</v>
      </c>
      <c r="C7" s="5" t="s">
        <v>28</v>
      </c>
      <c r="D7" s="5">
        <v>41</v>
      </c>
      <c r="E7" s="5" t="s">
        <v>100</v>
      </c>
      <c r="F7" s="5" t="s">
        <v>169</v>
      </c>
      <c r="G7" s="5" t="s">
        <v>164</v>
      </c>
      <c r="H7" s="5" t="s">
        <v>73</v>
      </c>
      <c r="I7" s="5">
        <v>1.2</v>
      </c>
      <c r="J7" s="5" t="s">
        <v>73</v>
      </c>
      <c r="L7" s="6">
        <f t="shared" si="34"/>
        <v>98.302999999999997</v>
      </c>
      <c r="M7" s="6">
        <f t="shared" si="0"/>
        <v>31.262</v>
      </c>
      <c r="N7" s="6">
        <f t="shared" si="35"/>
        <v>67.040999999999997</v>
      </c>
      <c r="O7" s="6">
        <f t="shared" si="36"/>
        <v>0.68198325585180508</v>
      </c>
      <c r="P7" s="7">
        <f t="shared" si="37"/>
        <v>68.198325585180513</v>
      </c>
      <c r="Q7" s="8">
        <f t="shared" si="38"/>
        <v>0.31801674414819486</v>
      </c>
      <c r="R7" s="7">
        <f t="shared" si="39"/>
        <v>31.801674414819487</v>
      </c>
      <c r="S7" s="8">
        <f t="shared" si="1"/>
        <v>1.70298769771529</v>
      </c>
      <c r="T7" s="6">
        <f t="shared" si="40"/>
        <v>67.671999999999997</v>
      </c>
      <c r="U7" s="6">
        <f t="shared" si="2"/>
        <v>0.93666520858976843</v>
      </c>
      <c r="V7" s="9">
        <f t="shared" si="3"/>
        <v>-238.76821635126376</v>
      </c>
      <c r="W7" s="9">
        <f t="shared" si="41"/>
        <v>-235.41432830811453</v>
      </c>
      <c r="X7" s="10">
        <v>42.636000000000003</v>
      </c>
      <c r="Y7" s="11">
        <f t="shared" si="4"/>
        <v>0.43372023234285834</v>
      </c>
      <c r="Z7" s="11">
        <f t="shared" si="42"/>
        <v>0.63003901170351118</v>
      </c>
      <c r="AA7" s="6">
        <f t="shared" si="5"/>
        <v>1151.0799136069115</v>
      </c>
      <c r="AB7" s="6">
        <f t="shared" si="6"/>
        <v>1394.2446043165473</v>
      </c>
      <c r="AC7" s="6">
        <f t="shared" si="7"/>
        <v>320.88483413499159</v>
      </c>
      <c r="AD7" s="6">
        <f t="shared" si="8"/>
        <v>28.453971516664232</v>
      </c>
      <c r="AE7" s="6"/>
      <c r="AF7" s="6"/>
      <c r="AG7" s="6"/>
      <c r="AH7" s="12">
        <v>25.036000000000001</v>
      </c>
      <c r="AI7" s="11">
        <f t="shared" si="9"/>
        <v>0.25468195273796324</v>
      </c>
      <c r="AJ7" s="11">
        <f t="shared" si="43"/>
        <v>0.36996098829648899</v>
      </c>
      <c r="AK7" s="6">
        <f t="shared" si="10"/>
        <v>675.91792656587472</v>
      </c>
      <c r="AL7" s="6">
        <f t="shared" si="11"/>
        <v>818.7050359712232</v>
      </c>
      <c r="AM7" s="6">
        <f t="shared" si="12"/>
        <v>188.42463428566583</v>
      </c>
      <c r="AN7" s="6">
        <f t="shared" si="13"/>
        <v>16.708266040229045</v>
      </c>
      <c r="AO7" s="6"/>
      <c r="AP7" s="6"/>
      <c r="AQ7" s="6"/>
      <c r="AR7" s="12">
        <v>24.405000000000001</v>
      </c>
      <c r="AS7" s="10">
        <f t="shared" si="14"/>
        <v>0.24826302350894686</v>
      </c>
      <c r="AT7" s="6">
        <f t="shared" si="15"/>
        <v>658.88228941684667</v>
      </c>
      <c r="AU7" s="6">
        <f t="shared" si="16"/>
        <v>798.07063440156992</v>
      </c>
      <c r="AV7" s="6">
        <f t="shared" si="17"/>
        <v>183.67563507515879</v>
      </c>
      <c r="AW7" s="6">
        <f t="shared" si="18"/>
        <v>16.28715580411367</v>
      </c>
      <c r="AX7" s="6"/>
      <c r="AY7" s="6"/>
      <c r="AZ7" s="6"/>
      <c r="BA7" s="12">
        <v>6.226</v>
      </c>
      <c r="BB7" s="10">
        <f t="shared" si="19"/>
        <v>6.3334791410231628E-2</v>
      </c>
      <c r="BC7" s="6">
        <f t="shared" si="20"/>
        <v>168.08855291576671</v>
      </c>
      <c r="BD7" s="6">
        <f t="shared" si="21"/>
        <v>203.59712230215828</v>
      </c>
      <c r="BE7" s="6">
        <f t="shared" si="22"/>
        <v>46.857795696698965</v>
      </c>
      <c r="BF7" s="6">
        <f t="shared" si="23"/>
        <v>4.155043312288945</v>
      </c>
      <c r="BG7" s="6"/>
      <c r="BH7" s="6"/>
      <c r="BI7" s="6"/>
      <c r="BJ7" s="6">
        <v>3.0579999999999998</v>
      </c>
      <c r="BK7" s="6">
        <f t="shared" si="24"/>
        <v>82.559395248380113</v>
      </c>
      <c r="BL7" s="6">
        <f t="shared" si="25"/>
        <v>17440.604751619889</v>
      </c>
      <c r="BM7" s="6">
        <f t="shared" si="26"/>
        <v>0.1744060475161989</v>
      </c>
      <c r="BN7" s="6">
        <f t="shared" si="27"/>
        <v>0.82559395248380107</v>
      </c>
      <c r="BO7" s="6">
        <v>1.8520000000000001</v>
      </c>
      <c r="BP7" s="6">
        <v>1990.415</v>
      </c>
      <c r="BQ7" s="6">
        <v>1994.76</v>
      </c>
      <c r="BR7" s="6">
        <f t="shared" si="28"/>
        <v>4.3450000000000273</v>
      </c>
      <c r="BS7" s="6">
        <f t="shared" si="29"/>
        <v>3.3688249282765041</v>
      </c>
      <c r="BT7" s="6">
        <f t="shared" si="30"/>
        <v>107.40566730289308</v>
      </c>
      <c r="BU7" s="6">
        <f t="shared" si="31"/>
        <v>8.867346938775567</v>
      </c>
      <c r="BV7" s="13">
        <v>49</v>
      </c>
      <c r="BW7" s="6">
        <v>2.1909999999999998</v>
      </c>
      <c r="BX7" s="6">
        <f t="shared" si="32"/>
        <v>59.152267818574508</v>
      </c>
      <c r="BY7" s="6">
        <f t="shared" si="33"/>
        <v>71.64813603662526</v>
      </c>
      <c r="BZ7" s="5">
        <v>-37.854503758536005</v>
      </c>
      <c r="CA7" s="5">
        <v>2</v>
      </c>
      <c r="CB7" s="5" t="s">
        <v>244</v>
      </c>
      <c r="CC7" s="5">
        <v>1.032</v>
      </c>
      <c r="CD7" s="5">
        <v>6823000</v>
      </c>
      <c r="CF7" s="5" t="s">
        <v>236</v>
      </c>
      <c r="CG7" s="5" t="s">
        <v>237</v>
      </c>
      <c r="CH7" s="5">
        <v>-231.98590028405192</v>
      </c>
      <c r="CI7" s="5">
        <v>2.6070085473416529</v>
      </c>
      <c r="CJ7" s="5">
        <v>5</v>
      </c>
      <c r="CK7" s="5">
        <v>0.79823072780169635</v>
      </c>
      <c r="CL7" s="5">
        <v>-201.76927219830364</v>
      </c>
      <c r="CM7" s="5">
        <v>3.2858018147649188</v>
      </c>
      <c r="CN7" s="5" t="s">
        <v>238</v>
      </c>
      <c r="CO7" s="5">
        <v>-283.36595549574326</v>
      </c>
      <c r="CP7" s="5">
        <v>3.1728994611745209</v>
      </c>
      <c r="CQ7" s="5">
        <v>5</v>
      </c>
      <c r="CR7" s="5">
        <v>0.74482918363566009</v>
      </c>
      <c r="CS7" s="5">
        <v>-255.17081636433991</v>
      </c>
      <c r="CT7" s="5">
        <v>3.7506387443636271</v>
      </c>
      <c r="CU7" s="5" t="s">
        <v>239</v>
      </c>
      <c r="CV7" s="5">
        <v>-276.53213460803454</v>
      </c>
      <c r="CW7" s="5">
        <v>0.10146936737633971</v>
      </c>
      <c r="CX7" s="5">
        <v>2</v>
      </c>
      <c r="CY7" s="5">
        <v>0.75193187331659139</v>
      </c>
      <c r="CZ7" s="5">
        <v>-248.06812668340859</v>
      </c>
      <c r="DA7" s="5">
        <v>2.0025723538778206</v>
      </c>
      <c r="DB7" s="5" t="s">
        <v>204</v>
      </c>
    </row>
    <row r="8" spans="1:106" x14ac:dyDescent="0.2">
      <c r="A8" s="5" t="s">
        <v>104</v>
      </c>
      <c r="B8" s="5" t="s">
        <v>103</v>
      </c>
      <c r="C8" s="5" t="s">
        <v>28</v>
      </c>
      <c r="D8" s="5">
        <v>42</v>
      </c>
      <c r="E8" s="5" t="s">
        <v>100</v>
      </c>
      <c r="F8" s="5" t="s">
        <v>169</v>
      </c>
      <c r="G8" s="5" t="s">
        <v>164</v>
      </c>
      <c r="H8" s="5" t="s">
        <v>73</v>
      </c>
      <c r="I8" s="5">
        <v>1.2</v>
      </c>
      <c r="J8" s="5" t="s">
        <v>73</v>
      </c>
      <c r="L8" s="6">
        <f t="shared" si="34"/>
        <v>69.754999999999995</v>
      </c>
      <c r="M8" s="6">
        <f t="shared" si="0"/>
        <v>22.715000000000003</v>
      </c>
      <c r="N8" s="6">
        <f t="shared" si="35"/>
        <v>47.04</v>
      </c>
      <c r="O8" s="6">
        <f t="shared" si="36"/>
        <v>0.67436026091319623</v>
      </c>
      <c r="P8" s="7">
        <f t="shared" si="37"/>
        <v>67.436026091319619</v>
      </c>
      <c r="Q8" s="8">
        <f t="shared" si="38"/>
        <v>0.32563973908680388</v>
      </c>
      <c r="R8" s="7">
        <f t="shared" si="39"/>
        <v>32.563973908680389</v>
      </c>
      <c r="S8" s="8">
        <f t="shared" si="1"/>
        <v>1.6566342141863697</v>
      </c>
      <c r="T8" s="6">
        <f t="shared" si="40"/>
        <v>47.753</v>
      </c>
      <c r="U8" s="6">
        <f t="shared" si="2"/>
        <v>0.93204788187226728</v>
      </c>
      <c r="V8" s="9">
        <f t="shared" si="3"/>
        <v>-228.8421214185029</v>
      </c>
      <c r="W8" s="9">
        <f t="shared" si="41"/>
        <v>-223.68596558299794</v>
      </c>
      <c r="X8" s="10">
        <v>29.777999999999999</v>
      </c>
      <c r="Y8" s="11">
        <f t="shared" si="4"/>
        <v>0.4268941294530858</v>
      </c>
      <c r="Z8" s="11">
        <f t="shared" si="42"/>
        <v>0.62358385860574206</v>
      </c>
      <c r="AA8" s="6">
        <f t="shared" si="5"/>
        <v>824.4186046511627</v>
      </c>
      <c r="AB8" s="6">
        <f t="shared" si="6"/>
        <v>978.25229960578179</v>
      </c>
      <c r="AC8" s="6">
        <f t="shared" si="7"/>
        <v>303.80506198937064</v>
      </c>
      <c r="AD8" s="6">
        <f t="shared" si="8"/>
        <v>37.625088446376225</v>
      </c>
      <c r="AE8" s="6"/>
      <c r="AF8" s="6"/>
      <c r="AG8" s="6"/>
      <c r="AH8" s="12">
        <v>17.975000000000001</v>
      </c>
      <c r="AI8" s="11">
        <f t="shared" si="9"/>
        <v>0.25768762095907105</v>
      </c>
      <c r="AJ8" s="11">
        <f t="shared" si="43"/>
        <v>0.376416141394258</v>
      </c>
      <c r="AK8" s="6">
        <f t="shared" si="10"/>
        <v>497.64673311184941</v>
      </c>
      <c r="AL8" s="6">
        <f t="shared" si="11"/>
        <v>590.5059132720105</v>
      </c>
      <c r="AM8" s="6">
        <f t="shared" si="12"/>
        <v>183.38692958757935</v>
      </c>
      <c r="AN8" s="6">
        <f t="shared" si="13"/>
        <v>22.711765895077328</v>
      </c>
      <c r="AO8" s="6"/>
      <c r="AP8" s="6"/>
      <c r="AQ8" s="6"/>
      <c r="AR8" s="12">
        <v>17.262</v>
      </c>
      <c r="AS8" s="10">
        <f t="shared" si="14"/>
        <v>0.2474661314601104</v>
      </c>
      <c r="AT8" s="6">
        <f t="shared" si="15"/>
        <v>477.90697674418601</v>
      </c>
      <c r="AU8" s="6">
        <f t="shared" si="16"/>
        <v>567.08278580814715</v>
      </c>
      <c r="AV8" s="6">
        <f t="shared" si="17"/>
        <v>176.11266640004422</v>
      </c>
      <c r="AW8" s="6">
        <f t="shared" si="18"/>
        <v>21.810876377236429</v>
      </c>
      <c r="AX8" s="6"/>
      <c r="AY8" s="6"/>
      <c r="AZ8" s="6"/>
      <c r="BA8" s="12">
        <v>4.74</v>
      </c>
      <c r="BB8" s="10">
        <f t="shared" si="19"/>
        <v>6.7952118127732788E-2</v>
      </c>
      <c r="BC8" s="6">
        <f t="shared" si="20"/>
        <v>131.22923588039868</v>
      </c>
      <c r="BD8" s="6">
        <f t="shared" si="21"/>
        <v>155.71616294349542</v>
      </c>
      <c r="BE8" s="6">
        <f t="shared" si="22"/>
        <v>48.359056814749721</v>
      </c>
      <c r="BF8" s="6">
        <f t="shared" si="23"/>
        <v>5.9890831901344388</v>
      </c>
      <c r="BG8" s="6"/>
      <c r="BH8" s="6"/>
      <c r="BI8" s="6"/>
      <c r="BJ8" s="6">
        <v>3.044</v>
      </c>
      <c r="BK8" s="6">
        <f t="shared" si="24"/>
        <v>84.274640088593571</v>
      </c>
      <c r="BL8" s="6">
        <f t="shared" si="25"/>
        <v>15725.359911406427</v>
      </c>
      <c r="BM8" s="6">
        <f t="shared" si="26"/>
        <v>0.15725359911406428</v>
      </c>
      <c r="BN8" s="6">
        <f t="shared" si="27"/>
        <v>0.84274640088593578</v>
      </c>
      <c r="BO8" s="6">
        <v>1.806</v>
      </c>
      <c r="BP8" s="6">
        <v>1999.37</v>
      </c>
      <c r="BQ8" s="6">
        <v>2002.59</v>
      </c>
      <c r="BR8" s="6">
        <f t="shared" si="28"/>
        <v>3.2200000000000273</v>
      </c>
      <c r="BS8" s="6">
        <f t="shared" si="29"/>
        <v>2.4220867294447039</v>
      </c>
      <c r="BT8" s="6">
        <f t="shared" si="30"/>
        <v>146.95542302638353</v>
      </c>
      <c r="BU8" s="6">
        <f t="shared" si="31"/>
        <v>12.38461538461549</v>
      </c>
      <c r="BV8" s="13">
        <v>26</v>
      </c>
      <c r="BW8" s="6">
        <v>1.4079999999999999</v>
      </c>
      <c r="BX8" s="6">
        <f t="shared" si="32"/>
        <v>38.981173864894792</v>
      </c>
      <c r="BY8" s="6">
        <f t="shared" si="33"/>
        <v>46.254927726675426</v>
      </c>
      <c r="BZ8" s="5">
        <v>-37.854503758536005</v>
      </c>
      <c r="CA8" s="5">
        <v>2</v>
      </c>
      <c r="CB8" s="5" t="s">
        <v>245</v>
      </c>
      <c r="CC8" s="5">
        <v>1.1559999999999999</v>
      </c>
      <c r="CD8" s="5">
        <v>10360000</v>
      </c>
      <c r="CF8" s="5" t="s">
        <v>236</v>
      </c>
      <c r="CG8" s="5" t="s">
        <v>237</v>
      </c>
      <c r="CH8" s="5">
        <v>-214.14234943566765</v>
      </c>
      <c r="CI8" s="5">
        <v>1.2371588196127568</v>
      </c>
      <c r="CJ8" s="5">
        <v>5</v>
      </c>
      <c r="CK8" s="5">
        <v>0.81677631255794003</v>
      </c>
      <c r="CL8" s="5">
        <v>-183.22368744205997</v>
      </c>
      <c r="CM8" s="5">
        <v>2.3517146818748293</v>
      </c>
      <c r="CN8" s="5" t="s">
        <v>238</v>
      </c>
      <c r="CO8" s="5">
        <v>-276.57276379568174</v>
      </c>
      <c r="CP8" s="5">
        <v>3.6596915645248771</v>
      </c>
      <c r="CQ8" s="5">
        <v>5</v>
      </c>
      <c r="CR8" s="5">
        <v>0.75188964562046234</v>
      </c>
      <c r="CS8" s="5">
        <v>-248.11035437953765</v>
      </c>
      <c r="CT8" s="5">
        <v>4.1705326215550143</v>
      </c>
      <c r="CU8" s="5" t="s">
        <v>239</v>
      </c>
      <c r="CV8" s="5">
        <v>-271.75778197482578</v>
      </c>
      <c r="CW8" s="5">
        <v>5.535264697996114</v>
      </c>
      <c r="CX8" s="5">
        <v>3</v>
      </c>
      <c r="CY8" s="5">
        <v>0.75689406734219289</v>
      </c>
      <c r="CZ8" s="5">
        <v>-243.1059326578071</v>
      </c>
      <c r="DA8" s="5">
        <v>5.8855038252372252</v>
      </c>
      <c r="DB8" s="5" t="s">
        <v>205</v>
      </c>
    </row>
    <row r="9" spans="1:106" x14ac:dyDescent="0.2">
      <c r="A9" s="5" t="s">
        <v>270</v>
      </c>
      <c r="D9" s="5">
        <v>10</v>
      </c>
      <c r="E9" s="5" t="s">
        <v>271</v>
      </c>
      <c r="F9" s="5" t="s">
        <v>169</v>
      </c>
      <c r="G9" s="5" t="s">
        <v>164</v>
      </c>
      <c r="H9" s="5" t="s">
        <v>357</v>
      </c>
      <c r="I9" s="5">
        <v>1</v>
      </c>
      <c r="J9" s="5" t="s">
        <v>73</v>
      </c>
      <c r="L9" s="6">
        <f>X9+AH9+AR9+BA9</f>
        <v>1.4008080000000001</v>
      </c>
      <c r="M9" s="6">
        <f t="shared" si="0"/>
        <v>0.581345</v>
      </c>
      <c r="N9" s="6">
        <f t="shared" si="35"/>
        <v>0.81946300000000005</v>
      </c>
      <c r="O9" s="6">
        <f t="shared" si="36"/>
        <v>0.58499308970251451</v>
      </c>
      <c r="P9" s="7">
        <f t="shared" si="37"/>
        <v>58.499308970251448</v>
      </c>
      <c r="Q9" s="8">
        <f t="shared" si="38"/>
        <v>0.41500691029748543</v>
      </c>
      <c r="R9" s="7">
        <f t="shared" si="39"/>
        <v>41.500691029748545</v>
      </c>
      <c r="S9" s="8">
        <f t="shared" si="1"/>
        <v>0.7302562739789733</v>
      </c>
      <c r="T9" s="6">
        <f t="shared" si="40"/>
        <v>0.52088500000000004</v>
      </c>
      <c r="U9" s="8">
        <f>Y9+AI9+AS9</f>
        <v>0.79990119987892694</v>
      </c>
      <c r="V9" s="8"/>
      <c r="W9" s="6">
        <f>((Y9*CS9)+(CL9*AI9))/(Y9+AI9)</f>
        <v>-175.33917804465068</v>
      </c>
      <c r="X9" s="8">
        <v>0.21984000000000001</v>
      </c>
      <c r="Y9" s="11">
        <f t="shared" si="4"/>
        <v>0.15693799578528964</v>
      </c>
      <c r="Z9" s="11">
        <f t="shared" si="42"/>
        <v>0.42205093254749126</v>
      </c>
      <c r="AH9" s="8">
        <v>0.30104500000000001</v>
      </c>
      <c r="AI9" s="11">
        <f t="shared" si="9"/>
        <v>0.21490811017641248</v>
      </c>
      <c r="AJ9" s="11">
        <f t="shared" si="43"/>
        <v>0.57794906745250862</v>
      </c>
      <c r="AR9" s="8">
        <v>0.59962300000000002</v>
      </c>
      <c r="AS9" s="14">
        <f t="shared" si="14"/>
        <v>0.4280550939172249</v>
      </c>
      <c r="BA9" s="8">
        <v>0.28029999999999999</v>
      </c>
      <c r="BB9" s="14">
        <f t="shared" si="19"/>
        <v>0.20009880012107298</v>
      </c>
      <c r="BO9" s="5">
        <v>2.1781429999999999</v>
      </c>
      <c r="BV9" s="5"/>
      <c r="BZ9" s="5">
        <v>-123</v>
      </c>
      <c r="CA9" s="5">
        <v>2</v>
      </c>
      <c r="CB9" s="5" t="s">
        <v>252</v>
      </c>
      <c r="CF9" s="5" t="s">
        <v>236</v>
      </c>
      <c r="CG9" s="5" t="s">
        <v>237</v>
      </c>
      <c r="CH9" s="5">
        <v>-250.10848153419869</v>
      </c>
      <c r="CI9" s="5">
        <v>15.435581460776916</v>
      </c>
      <c r="CJ9" s="5">
        <v>2</v>
      </c>
      <c r="CK9" s="5">
        <v>0.85506444522896385</v>
      </c>
      <c r="CL9" s="5">
        <v>-144.93555477103615</v>
      </c>
      <c r="CM9" s="5">
        <v>15.564612909811796</v>
      </c>
      <c r="CN9" s="5" t="s">
        <v>238</v>
      </c>
      <c r="CO9" s="5">
        <v>-313.28563754713934</v>
      </c>
      <c r="CP9" s="5">
        <v>6.1826595257982699</v>
      </c>
      <c r="CQ9" s="5">
        <v>1</v>
      </c>
      <c r="CR9" s="5">
        <v>0.78302663905685366</v>
      </c>
      <c r="CS9" s="5">
        <v>-216.97336094314633</v>
      </c>
      <c r="CT9" s="5">
        <v>6.4980980918992044</v>
      </c>
      <c r="CU9" s="5" t="s">
        <v>272</v>
      </c>
      <c r="DB9" s="5" t="s">
        <v>273</v>
      </c>
    </row>
    <row r="10" spans="1:106" x14ac:dyDescent="0.2">
      <c r="A10" s="5" t="s">
        <v>274</v>
      </c>
      <c r="D10" s="5">
        <v>2</v>
      </c>
      <c r="E10" s="5" t="s">
        <v>275</v>
      </c>
      <c r="F10" s="5" t="s">
        <v>169</v>
      </c>
      <c r="G10" s="5" t="s">
        <v>164</v>
      </c>
      <c r="H10" s="5" t="s">
        <v>167</v>
      </c>
      <c r="I10" s="5">
        <v>1</v>
      </c>
      <c r="J10" s="5" t="s">
        <v>25</v>
      </c>
      <c r="K10" s="1">
        <v>1.18</v>
      </c>
      <c r="L10" s="6"/>
      <c r="M10" s="6"/>
      <c r="N10" s="6"/>
      <c r="O10" s="6"/>
      <c r="P10" s="7"/>
      <c r="Q10" s="8"/>
      <c r="R10" s="7"/>
      <c r="S10" s="8"/>
      <c r="T10" s="6">
        <f t="shared" si="40"/>
        <v>0.37441199999999997</v>
      </c>
      <c r="U10" s="6"/>
      <c r="V10" s="6"/>
      <c r="W10" s="6"/>
      <c r="X10" s="8">
        <v>0.15972</v>
      </c>
      <c r="Y10" s="11"/>
      <c r="Z10" s="11">
        <f t="shared" si="42"/>
        <v>0.42658889138168654</v>
      </c>
      <c r="AH10" s="8">
        <v>0.21469199999999999</v>
      </c>
      <c r="AI10" s="11"/>
      <c r="AJ10" s="11">
        <f t="shared" si="43"/>
        <v>0.57341110861831357</v>
      </c>
      <c r="AR10" s="5"/>
      <c r="AS10" s="11"/>
      <c r="BA10" s="8">
        <v>0.19173000000000001</v>
      </c>
      <c r="BB10" s="11"/>
      <c r="BO10" s="5">
        <v>2.5642070000000001</v>
      </c>
      <c r="BV10" s="5"/>
      <c r="BZ10" s="5">
        <v>-123</v>
      </c>
      <c r="CA10" s="5">
        <v>2</v>
      </c>
      <c r="CB10" s="5" t="s">
        <v>255</v>
      </c>
      <c r="CD10" s="5">
        <v>14530000</v>
      </c>
      <c r="CF10" s="5" t="s">
        <v>236</v>
      </c>
      <c r="CG10" s="5" t="s">
        <v>237</v>
      </c>
      <c r="CH10" s="5">
        <v>-247.75683166946928</v>
      </c>
      <c r="CI10" s="5">
        <v>0.91225403089038537</v>
      </c>
      <c r="CJ10" s="5">
        <v>3</v>
      </c>
      <c r="CK10" s="5">
        <v>0.85774591599832462</v>
      </c>
      <c r="CL10" s="5">
        <v>-142.25408400167538</v>
      </c>
      <c r="CM10" s="5">
        <v>2.1982282449454051</v>
      </c>
      <c r="CN10" s="5" t="s">
        <v>238</v>
      </c>
      <c r="CO10" s="5">
        <v>-292.40003354730112</v>
      </c>
      <c r="CP10" s="5">
        <v>15.047276811799147</v>
      </c>
      <c r="CQ10" s="5">
        <v>3</v>
      </c>
      <c r="CR10" s="5">
        <v>0.8068414668787901</v>
      </c>
      <c r="CS10" s="5">
        <v>-193.1585331212099</v>
      </c>
      <c r="CT10" s="5">
        <v>15.179609331300602</v>
      </c>
      <c r="CU10" s="5" t="s">
        <v>272</v>
      </c>
      <c r="DB10" s="5" t="s">
        <v>276</v>
      </c>
    </row>
    <row r="11" spans="1:106" x14ac:dyDescent="0.2">
      <c r="A11" s="5" t="s">
        <v>277</v>
      </c>
      <c r="D11" s="5">
        <v>3</v>
      </c>
      <c r="E11" s="5" t="s">
        <v>278</v>
      </c>
      <c r="F11" s="5" t="s">
        <v>169</v>
      </c>
      <c r="G11" s="5" t="s">
        <v>164</v>
      </c>
      <c r="H11" s="5" t="s">
        <v>167</v>
      </c>
      <c r="I11" s="5">
        <v>1</v>
      </c>
      <c r="J11" s="5" t="s">
        <v>25</v>
      </c>
      <c r="K11" s="1">
        <v>1.18</v>
      </c>
      <c r="L11" s="6">
        <f t="shared" ref="L11:L18" si="44">X11+AH11+AR11+BA11</f>
        <v>3.4910389999999998</v>
      </c>
      <c r="M11" s="6">
        <f t="shared" ref="M11:M42" si="45">AH11+BA11</f>
        <v>0.89328399999999997</v>
      </c>
      <c r="N11" s="6">
        <f>X11+AR11</f>
        <v>2.5977549999999998</v>
      </c>
      <c r="O11" s="6">
        <f>N11/L11</f>
        <v>0.74412087633509683</v>
      </c>
      <c r="P11" s="7">
        <f t="shared" si="37"/>
        <v>74.412087633509685</v>
      </c>
      <c r="Q11" s="8">
        <f>M11/L11</f>
        <v>0.25587912366490323</v>
      </c>
      <c r="R11" s="7">
        <f t="shared" si="39"/>
        <v>25.587912366490322</v>
      </c>
      <c r="S11" s="8">
        <f t="shared" ref="S11:S42" si="46">X11/AH11</f>
        <v>3.5934442897980614</v>
      </c>
      <c r="T11" s="6">
        <f t="shared" si="40"/>
        <v>2.7557679999999998</v>
      </c>
      <c r="U11" s="8">
        <f>Y11+AI11+AS11</f>
        <v>0.91597086139685069</v>
      </c>
      <c r="V11" s="8"/>
      <c r="W11" s="6">
        <f t="shared" ref="W11:W20" si="47">((Y11*CS11)+(CL11*AI11))/(Y11+AI11)</f>
        <v>-183.79694346981773</v>
      </c>
      <c r="X11" s="8">
        <v>2.1558329999999999</v>
      </c>
      <c r="Y11" s="11">
        <f t="shared" ref="Y11:Y42" si="48">X11/L11</f>
        <v>0.61753334752204148</v>
      </c>
      <c r="Z11" s="11">
        <f t="shared" si="42"/>
        <v>0.78229843731402648</v>
      </c>
      <c r="AH11" s="8">
        <v>0.599935</v>
      </c>
      <c r="AI11" s="11">
        <f t="shared" ref="AI11:AI42" si="49">AH11/L11</f>
        <v>0.17184998506175383</v>
      </c>
      <c r="AJ11" s="11">
        <f t="shared" si="43"/>
        <v>0.21770156268597357</v>
      </c>
      <c r="AR11" s="8">
        <v>0.44192199999999998</v>
      </c>
      <c r="AS11" s="14">
        <f t="shared" ref="AS11:AS42" si="50">AR11/L11</f>
        <v>0.12658752881305538</v>
      </c>
      <c r="BA11" s="8">
        <v>0.29334900000000003</v>
      </c>
      <c r="BB11" s="14">
        <f t="shared" ref="BB11:BB42" si="51">BA11/L11</f>
        <v>8.4029138603149395E-2</v>
      </c>
      <c r="BO11" s="5">
        <v>2.2349190000000001</v>
      </c>
      <c r="BV11" s="5"/>
      <c r="BZ11" s="5">
        <v>-123</v>
      </c>
      <c r="CA11" s="5">
        <v>2</v>
      </c>
      <c r="CB11" s="5" t="s">
        <v>253</v>
      </c>
      <c r="CD11" s="5">
        <v>14660000</v>
      </c>
      <c r="CF11" s="5" t="s">
        <v>236</v>
      </c>
      <c r="CG11" s="5" t="s">
        <v>237</v>
      </c>
      <c r="CH11" s="5">
        <v>-252.62032542236906</v>
      </c>
      <c r="CI11" s="5">
        <v>0.34776887224007752</v>
      </c>
      <c r="CJ11" s="5">
        <v>2</v>
      </c>
      <c r="CK11" s="5">
        <v>0.85220031308737842</v>
      </c>
      <c r="CL11" s="5">
        <v>-147.79968691262158</v>
      </c>
      <c r="CM11" s="5">
        <v>2.0300106375334921</v>
      </c>
      <c r="CN11" s="5" t="s">
        <v>238</v>
      </c>
      <c r="CO11" s="5">
        <v>-292.97524944478346</v>
      </c>
      <c r="CP11" s="5">
        <v>16.709947995369877</v>
      </c>
      <c r="CQ11" s="5">
        <v>3</v>
      </c>
      <c r="CR11" s="5">
        <v>0.80618557645976796</v>
      </c>
      <c r="CS11" s="5">
        <v>-193.81442354023204</v>
      </c>
      <c r="CT11" s="5">
        <v>16.829211568221663</v>
      </c>
      <c r="CU11" s="5" t="s">
        <v>272</v>
      </c>
      <c r="DB11" s="5" t="s">
        <v>279</v>
      </c>
    </row>
    <row r="12" spans="1:106" x14ac:dyDescent="0.2">
      <c r="A12" s="5" t="s">
        <v>280</v>
      </c>
      <c r="D12" s="5">
        <v>2</v>
      </c>
      <c r="E12" s="5" t="s">
        <v>281</v>
      </c>
      <c r="F12" s="5" t="s">
        <v>169</v>
      </c>
      <c r="G12" s="5" t="s">
        <v>164</v>
      </c>
      <c r="H12" s="5" t="s">
        <v>167</v>
      </c>
      <c r="I12" s="5">
        <v>1</v>
      </c>
      <c r="J12" s="5" t="s">
        <v>25</v>
      </c>
      <c r="K12" s="1">
        <v>1.18</v>
      </c>
      <c r="L12" s="6">
        <f t="shared" si="44"/>
        <v>2.3649110000000002</v>
      </c>
      <c r="M12" s="6">
        <f t="shared" si="45"/>
        <v>0.840279</v>
      </c>
      <c r="N12" s="6">
        <f t="shared" ref="N12:N59" si="52">X12+AR12</f>
        <v>1.524632</v>
      </c>
      <c r="O12" s="6">
        <f t="shared" ref="O12:O19" si="53">N12/L12</f>
        <v>0.64468895446805397</v>
      </c>
      <c r="P12" s="7">
        <f t="shared" si="37"/>
        <v>64.468895446805391</v>
      </c>
      <c r="Q12" s="8">
        <f t="shared" ref="Q12:Q19" si="54">M12/L12</f>
        <v>0.35531104553194598</v>
      </c>
      <c r="R12" s="7">
        <f t="shared" si="39"/>
        <v>35.531104553194595</v>
      </c>
      <c r="S12" s="8">
        <f t="shared" si="46"/>
        <v>1.207761307917901</v>
      </c>
      <c r="T12" s="6">
        <f t="shared" si="40"/>
        <v>1.053175</v>
      </c>
      <c r="U12" s="8">
        <f t="shared" ref="U12:U32" si="55">Y12+AI12+AS12</f>
        <v>0.84640183076656994</v>
      </c>
      <c r="V12" s="8"/>
      <c r="W12" s="6">
        <f t="shared" si="47"/>
        <v>-173.44072146305072</v>
      </c>
      <c r="X12" s="8">
        <v>0.57614200000000004</v>
      </c>
      <c r="Y12" s="11">
        <f t="shared" si="48"/>
        <v>0.24362100730217753</v>
      </c>
      <c r="Z12" s="11">
        <f t="shared" si="42"/>
        <v>0.54705248415505503</v>
      </c>
      <c r="AH12" s="8">
        <v>0.47703299999999998</v>
      </c>
      <c r="AI12" s="11">
        <f t="shared" si="49"/>
        <v>0.20171287629851609</v>
      </c>
      <c r="AJ12" s="11">
        <f t="shared" si="43"/>
        <v>0.45294751584494503</v>
      </c>
      <c r="AR12" s="8">
        <v>0.94849000000000006</v>
      </c>
      <c r="AS12" s="14">
        <f t="shared" si="50"/>
        <v>0.4010679471658764</v>
      </c>
      <c r="BA12" s="8">
        <v>0.36324600000000001</v>
      </c>
      <c r="BB12" s="14">
        <f t="shared" si="51"/>
        <v>0.15359816923342992</v>
      </c>
      <c r="BO12" s="5">
        <v>0.10141500000000001</v>
      </c>
      <c r="BV12" s="5"/>
      <c r="BZ12" s="5">
        <v>-123</v>
      </c>
      <c r="CA12" s="5">
        <v>2</v>
      </c>
      <c r="CB12" s="5" t="s">
        <v>254</v>
      </c>
      <c r="CD12" s="5">
        <v>14490000</v>
      </c>
      <c r="CF12" s="5" t="s">
        <v>236</v>
      </c>
      <c r="CG12" s="5" t="s">
        <v>237</v>
      </c>
      <c r="CH12" s="5">
        <v>-251.67475822608344</v>
      </c>
      <c r="CI12" s="5">
        <v>3.0227703437209965</v>
      </c>
      <c r="CJ12" s="5">
        <v>3</v>
      </c>
      <c r="CK12" s="5">
        <v>0.85327849689158097</v>
      </c>
      <c r="CL12" s="5">
        <v>-146.72150310841903</v>
      </c>
      <c r="CM12" s="5">
        <v>3.6245193544633127</v>
      </c>
      <c r="CN12" s="5" t="s">
        <v>238</v>
      </c>
      <c r="CO12" s="5">
        <v>-294.50932195757792</v>
      </c>
      <c r="CP12" s="5">
        <v>6.7201803527952784</v>
      </c>
      <c r="CQ12" s="5">
        <v>3</v>
      </c>
      <c r="CR12" s="5">
        <v>0.80443634896513361</v>
      </c>
      <c r="CS12" s="5">
        <v>-195.56365103486638</v>
      </c>
      <c r="CT12" s="5">
        <v>7.0114780163739852</v>
      </c>
      <c r="CU12" s="5" t="s">
        <v>272</v>
      </c>
      <c r="DB12" s="5" t="s">
        <v>282</v>
      </c>
    </row>
    <row r="13" spans="1:106" x14ac:dyDescent="0.2">
      <c r="A13" s="5" t="s">
        <v>283</v>
      </c>
      <c r="D13" s="5">
        <v>3</v>
      </c>
      <c r="E13" s="5" t="s">
        <v>284</v>
      </c>
      <c r="F13" s="5" t="s">
        <v>169</v>
      </c>
      <c r="G13" s="5" t="s">
        <v>164</v>
      </c>
      <c r="H13" s="5" t="s">
        <v>167</v>
      </c>
      <c r="I13" s="5">
        <v>1</v>
      </c>
      <c r="J13" s="5" t="s">
        <v>24</v>
      </c>
      <c r="K13" s="1">
        <v>3.36</v>
      </c>
      <c r="L13" s="6">
        <f t="shared" si="44"/>
        <v>0.99308800000000008</v>
      </c>
      <c r="M13" s="6">
        <f t="shared" si="45"/>
        <v>5.0865000000000007E-2</v>
      </c>
      <c r="N13" s="6">
        <f t="shared" si="52"/>
        <v>0.94222300000000003</v>
      </c>
      <c r="O13" s="6">
        <f t="shared" si="53"/>
        <v>0.94878097409293027</v>
      </c>
      <c r="P13" s="7">
        <f t="shared" si="37"/>
        <v>94.878097409293034</v>
      </c>
      <c r="Q13" s="8">
        <f t="shared" si="54"/>
        <v>5.1219025907069671E-2</v>
      </c>
      <c r="R13" s="7">
        <f t="shared" si="39"/>
        <v>5.1219025907069673</v>
      </c>
      <c r="S13" s="8">
        <f t="shared" si="46"/>
        <v>1.544567135295122</v>
      </c>
      <c r="T13" s="6">
        <f t="shared" si="40"/>
        <v>8.9411000000000004E-2</v>
      </c>
      <c r="U13" s="8">
        <f t="shared" si="55"/>
        <v>0.98416353837726356</v>
      </c>
      <c r="V13" s="8"/>
      <c r="W13" s="6">
        <f t="shared" si="47"/>
        <v>-184.57244121558278</v>
      </c>
      <c r="X13" s="8">
        <v>5.4273000000000002E-2</v>
      </c>
      <c r="Y13" s="11">
        <f t="shared" si="48"/>
        <v>5.46507459560482E-2</v>
      </c>
      <c r="Z13" s="11">
        <f t="shared" si="42"/>
        <v>0.60700584939213298</v>
      </c>
      <c r="AH13" s="8">
        <v>3.5138000000000003E-2</v>
      </c>
      <c r="AI13" s="11">
        <f t="shared" si="49"/>
        <v>3.5382564284333312E-2</v>
      </c>
      <c r="AJ13" s="11">
        <f t="shared" si="43"/>
        <v>0.39299415060786708</v>
      </c>
      <c r="AR13" s="8">
        <v>0.88795000000000002</v>
      </c>
      <c r="AS13" s="14">
        <f t="shared" si="50"/>
        <v>0.89413022813688203</v>
      </c>
      <c r="BA13" s="8">
        <v>1.5727000000000001E-2</v>
      </c>
      <c r="BB13" s="14">
        <f t="shared" si="51"/>
        <v>1.5836461622736355E-2</v>
      </c>
      <c r="BO13" s="5">
        <v>2.034602</v>
      </c>
      <c r="BV13" s="5"/>
      <c r="BZ13" s="5">
        <v>-123</v>
      </c>
      <c r="CA13" s="5">
        <v>2</v>
      </c>
      <c r="CB13" s="5" t="s">
        <v>257</v>
      </c>
      <c r="CD13" s="5">
        <v>10450000</v>
      </c>
      <c r="CF13" s="5" t="s">
        <v>236</v>
      </c>
      <c r="CG13" s="5" t="s">
        <v>237</v>
      </c>
      <c r="CH13" s="5">
        <v>-260.31072211530494</v>
      </c>
      <c r="CI13" s="5">
        <v>2.7524446538093361</v>
      </c>
      <c r="CJ13" s="5">
        <v>3</v>
      </c>
      <c r="CK13" s="5">
        <v>0.84343133168152229</v>
      </c>
      <c r="CL13" s="5">
        <v>-156.56866831847771</v>
      </c>
      <c r="CM13" s="5">
        <v>3.4023450107658975</v>
      </c>
      <c r="CN13" s="5" t="s">
        <v>238</v>
      </c>
      <c r="CO13" s="5">
        <v>-300.77047856634294</v>
      </c>
      <c r="CP13" s="5">
        <v>8.9043313818135257</v>
      </c>
      <c r="CQ13" s="5">
        <v>3</v>
      </c>
      <c r="CR13" s="5">
        <v>0.7972970597875223</v>
      </c>
      <c r="CS13" s="5">
        <v>-202.7029402124777</v>
      </c>
      <c r="CT13" s="5">
        <v>9.126177587421207</v>
      </c>
      <c r="CU13" s="5" t="s">
        <v>272</v>
      </c>
      <c r="DB13" s="5" t="s">
        <v>285</v>
      </c>
    </row>
    <row r="14" spans="1:106" x14ac:dyDescent="0.2">
      <c r="A14" s="5" t="s">
        <v>286</v>
      </c>
      <c r="D14" s="5">
        <v>4</v>
      </c>
      <c r="E14" s="5" t="s">
        <v>287</v>
      </c>
      <c r="F14" s="5" t="s">
        <v>169</v>
      </c>
      <c r="G14" s="5" t="s">
        <v>164</v>
      </c>
      <c r="H14" s="5" t="s">
        <v>167</v>
      </c>
      <c r="I14" s="5">
        <v>1</v>
      </c>
      <c r="J14" s="5" t="s">
        <v>24</v>
      </c>
      <c r="K14" s="1">
        <v>3.36</v>
      </c>
      <c r="L14" s="6">
        <f t="shared" si="44"/>
        <v>3.9452409999999993</v>
      </c>
      <c r="M14" s="6">
        <f t="shared" si="45"/>
        <v>1.765136</v>
      </c>
      <c r="N14" s="6">
        <f t="shared" si="52"/>
        <v>2.1801050000000002</v>
      </c>
      <c r="O14" s="6">
        <f t="shared" si="53"/>
        <v>0.55259108378930477</v>
      </c>
      <c r="P14" s="7">
        <f t="shared" si="37"/>
        <v>55.259108378930478</v>
      </c>
      <c r="Q14" s="8">
        <f t="shared" si="54"/>
        <v>0.44740891621069545</v>
      </c>
      <c r="R14" s="7">
        <f t="shared" si="39"/>
        <v>44.740891621069544</v>
      </c>
      <c r="S14" s="8">
        <f t="shared" si="46"/>
        <v>1.7847090964822971</v>
      </c>
      <c r="T14" s="6">
        <f t="shared" si="40"/>
        <v>3.3340959999999997</v>
      </c>
      <c r="U14" s="8">
        <f t="shared" si="55"/>
        <v>0.85606734797696793</v>
      </c>
      <c r="V14" s="8"/>
      <c r="W14" s="6">
        <f t="shared" si="47"/>
        <v>-188.47972368886494</v>
      </c>
      <c r="X14" s="8">
        <v>2.136809</v>
      </c>
      <c r="Y14" s="11">
        <f t="shared" si="48"/>
        <v>0.54161684926218712</v>
      </c>
      <c r="Z14" s="11">
        <f t="shared" si="42"/>
        <v>0.64089606298079005</v>
      </c>
      <c r="AH14" s="8">
        <v>1.197287</v>
      </c>
      <c r="AI14" s="11">
        <f t="shared" si="49"/>
        <v>0.3034762641876631</v>
      </c>
      <c r="AJ14" s="11">
        <f t="shared" si="43"/>
        <v>0.35910393701921001</v>
      </c>
      <c r="AR14" s="8">
        <v>4.3296000000000001E-2</v>
      </c>
      <c r="AS14" s="14">
        <f t="shared" si="50"/>
        <v>1.0974234527117611E-2</v>
      </c>
      <c r="BA14" s="8">
        <v>0.56784900000000005</v>
      </c>
      <c r="BB14" s="14">
        <f t="shared" si="51"/>
        <v>0.14393265202303235</v>
      </c>
      <c r="BO14" s="5">
        <v>2.4939879999999999</v>
      </c>
      <c r="BV14" s="5"/>
      <c r="BZ14" s="5">
        <v>-123</v>
      </c>
      <c r="CA14" s="5">
        <v>2</v>
      </c>
      <c r="CB14" s="5" t="s">
        <v>258</v>
      </c>
      <c r="CD14" s="5">
        <v>10150000</v>
      </c>
      <c r="CF14" s="5" t="s">
        <v>236</v>
      </c>
      <c r="CG14" s="5" t="s">
        <v>237</v>
      </c>
      <c r="CH14" s="5">
        <v>-264.20349829715099</v>
      </c>
      <c r="CI14" s="5">
        <v>3.9979426302659555</v>
      </c>
      <c r="CJ14" s="5">
        <v>3</v>
      </c>
      <c r="CK14" s="5">
        <v>0.83899259031111628</v>
      </c>
      <c r="CL14" s="5">
        <v>-161.00740968888371</v>
      </c>
      <c r="CM14" s="5">
        <v>4.4702958822540895</v>
      </c>
      <c r="CN14" s="5" t="s">
        <v>238</v>
      </c>
      <c r="CO14" s="5">
        <v>-301.79651964592733</v>
      </c>
      <c r="CP14" s="5">
        <v>1.601731027912191</v>
      </c>
      <c r="CQ14" s="5">
        <v>3</v>
      </c>
      <c r="CR14" s="5">
        <v>0.79612711556906801</v>
      </c>
      <c r="CS14" s="5">
        <v>-203.87288443093198</v>
      </c>
      <c r="CT14" s="5">
        <v>2.5623314160694832</v>
      </c>
      <c r="CU14" s="5" t="s">
        <v>272</v>
      </c>
      <c r="DB14" s="5" t="s">
        <v>288</v>
      </c>
    </row>
    <row r="15" spans="1:106" x14ac:dyDescent="0.2">
      <c r="A15" s="5" t="s">
        <v>289</v>
      </c>
      <c r="D15" s="5">
        <v>3</v>
      </c>
      <c r="E15" s="5" t="s">
        <v>290</v>
      </c>
      <c r="F15" s="5" t="s">
        <v>169</v>
      </c>
      <c r="G15" s="5" t="s">
        <v>164</v>
      </c>
      <c r="H15" s="5" t="s">
        <v>167</v>
      </c>
      <c r="I15" s="5">
        <v>1</v>
      </c>
      <c r="J15" s="5" t="s">
        <v>24</v>
      </c>
      <c r="K15" s="1">
        <v>3.36</v>
      </c>
      <c r="L15" s="6">
        <f t="shared" si="44"/>
        <v>5.01797</v>
      </c>
      <c r="M15" s="6">
        <f t="shared" si="45"/>
        <v>1.825558</v>
      </c>
      <c r="N15" s="6">
        <f t="shared" si="52"/>
        <v>3.192412</v>
      </c>
      <c r="O15" s="6">
        <f t="shared" si="53"/>
        <v>0.63619591189265778</v>
      </c>
      <c r="P15" s="7">
        <f t="shared" si="37"/>
        <v>63.619591189265776</v>
      </c>
      <c r="Q15" s="8">
        <f t="shared" si="54"/>
        <v>0.36380408810734222</v>
      </c>
      <c r="R15" s="7">
        <f t="shared" si="39"/>
        <v>36.380408810734224</v>
      </c>
      <c r="S15" s="8">
        <f t="shared" si="46"/>
        <v>1.1952078013393885</v>
      </c>
      <c r="T15" s="6">
        <f t="shared" si="40"/>
        <v>2.6193900000000001</v>
      </c>
      <c r="U15" s="8">
        <f t="shared" si="55"/>
        <v>0.87398748896466105</v>
      </c>
      <c r="V15" s="8"/>
      <c r="W15" s="6">
        <f t="shared" si="47"/>
        <v>-178.48360394946849</v>
      </c>
      <c r="X15" s="8">
        <v>1.426159</v>
      </c>
      <c r="Y15" s="11">
        <f t="shared" si="48"/>
        <v>0.28421034800925471</v>
      </c>
      <c r="Z15" s="11">
        <f t="shared" si="42"/>
        <v>0.54446226029724476</v>
      </c>
      <c r="AH15" s="8">
        <v>1.1932309999999999</v>
      </c>
      <c r="AI15" s="11">
        <f t="shared" si="49"/>
        <v>0.23779157707200321</v>
      </c>
      <c r="AJ15" s="11">
        <f t="shared" si="43"/>
        <v>0.45553773970275518</v>
      </c>
      <c r="AR15" s="8">
        <v>1.7662530000000001</v>
      </c>
      <c r="AS15" s="14">
        <f t="shared" si="50"/>
        <v>0.35198556388340307</v>
      </c>
      <c r="BA15" s="8">
        <v>0.63232699999999997</v>
      </c>
      <c r="BB15" s="14">
        <f t="shared" si="51"/>
        <v>0.12601251103533898</v>
      </c>
      <c r="BO15" s="5">
        <v>2.7998270000000001</v>
      </c>
      <c r="BV15" s="5"/>
      <c r="BZ15" s="5">
        <v>-123</v>
      </c>
      <c r="CA15" s="5">
        <v>2</v>
      </c>
      <c r="CB15" s="5" t="s">
        <v>256</v>
      </c>
      <c r="CD15" s="5">
        <v>10970000</v>
      </c>
      <c r="CF15" s="5" t="s">
        <v>236</v>
      </c>
      <c r="CG15" s="5" t="s">
        <v>237</v>
      </c>
      <c r="CH15" s="5">
        <v>-261.00848313895739</v>
      </c>
      <c r="CI15" s="5">
        <v>3.8539108043717825</v>
      </c>
      <c r="CJ15" s="5">
        <v>3</v>
      </c>
      <c r="CK15" s="5">
        <v>0.84263570907758556</v>
      </c>
      <c r="CL15" s="5">
        <v>-157.36429092241445</v>
      </c>
      <c r="CM15" s="5">
        <v>4.3419613641825006</v>
      </c>
      <c r="CN15" s="5" t="s">
        <v>238</v>
      </c>
      <c r="CO15" s="5">
        <v>-295.0267041899715</v>
      </c>
      <c r="CP15" s="5">
        <v>8.8045021425275714</v>
      </c>
      <c r="CQ15" s="5">
        <v>3</v>
      </c>
      <c r="CR15" s="5">
        <v>0.80384640343218761</v>
      </c>
      <c r="CS15" s="5">
        <v>-196.1535965678124</v>
      </c>
      <c r="CT15" s="5">
        <v>9.0288015803744734</v>
      </c>
      <c r="CU15" s="5" t="s">
        <v>272</v>
      </c>
      <c r="DB15" s="5" t="s">
        <v>291</v>
      </c>
    </row>
    <row r="16" spans="1:106" x14ac:dyDescent="0.2">
      <c r="A16" s="5" t="s">
        <v>292</v>
      </c>
      <c r="D16" s="5">
        <v>4</v>
      </c>
      <c r="E16" s="5" t="s">
        <v>293</v>
      </c>
      <c r="F16" s="5" t="s">
        <v>169</v>
      </c>
      <c r="G16" s="5" t="s">
        <v>164</v>
      </c>
      <c r="H16" s="5" t="s">
        <v>167</v>
      </c>
      <c r="I16" s="5">
        <v>1</v>
      </c>
      <c r="J16" s="5" t="s">
        <v>23</v>
      </c>
      <c r="K16" s="1">
        <v>5.73</v>
      </c>
      <c r="L16" s="6">
        <f t="shared" si="44"/>
        <v>5.2072130000000003</v>
      </c>
      <c r="M16" s="6">
        <f t="shared" si="45"/>
        <v>1.2622170000000001</v>
      </c>
      <c r="N16" s="6">
        <f t="shared" si="52"/>
        <v>3.9449960000000002</v>
      </c>
      <c r="O16" s="6">
        <f t="shared" si="53"/>
        <v>0.75760219526260975</v>
      </c>
      <c r="P16" s="7">
        <f t="shared" si="37"/>
        <v>75.760219526260968</v>
      </c>
      <c r="Q16" s="8">
        <f t="shared" si="54"/>
        <v>0.24239780473739025</v>
      </c>
      <c r="R16" s="7">
        <f t="shared" si="39"/>
        <v>24.239780473739025</v>
      </c>
      <c r="S16" s="8">
        <f t="shared" si="46"/>
        <v>2.7231071282605819</v>
      </c>
      <c r="T16" s="6">
        <f t="shared" si="40"/>
        <v>3.3432050000000002</v>
      </c>
      <c r="U16" s="8">
        <f t="shared" si="55"/>
        <v>0.93004780100218665</v>
      </c>
      <c r="V16" s="8"/>
      <c r="W16" s="6">
        <f t="shared" si="47"/>
        <v>-194.3014205785544</v>
      </c>
      <c r="X16" s="8">
        <v>2.4452440000000002</v>
      </c>
      <c r="Y16" s="11">
        <f t="shared" si="48"/>
        <v>0.469587858226656</v>
      </c>
      <c r="Z16" s="11">
        <f t="shared" si="42"/>
        <v>0.73140713776151922</v>
      </c>
      <c r="AH16" s="8">
        <v>0.89796100000000001</v>
      </c>
      <c r="AI16" s="11">
        <f t="shared" si="49"/>
        <v>0.17244560573957698</v>
      </c>
      <c r="AJ16" s="11">
        <f t="shared" si="43"/>
        <v>0.26859286223848072</v>
      </c>
      <c r="AR16" s="8">
        <v>1.499752</v>
      </c>
      <c r="AS16" s="14">
        <f t="shared" si="50"/>
        <v>0.28801433703595375</v>
      </c>
      <c r="BA16" s="8">
        <v>0.36425600000000002</v>
      </c>
      <c r="BB16" s="14">
        <f t="shared" si="51"/>
        <v>6.9952198997813228E-2</v>
      </c>
      <c r="BO16" s="5">
        <v>2.5635599999999998</v>
      </c>
      <c r="BV16" s="5"/>
      <c r="BZ16" s="5">
        <v>-123</v>
      </c>
      <c r="CA16" s="5">
        <v>2</v>
      </c>
      <c r="CB16" s="5" t="s">
        <v>246</v>
      </c>
      <c r="CD16" s="5">
        <v>3343000</v>
      </c>
      <c r="CF16" s="5" t="s">
        <v>236</v>
      </c>
      <c r="CG16" s="5" t="s">
        <v>237</v>
      </c>
      <c r="CH16" s="5">
        <v>-264.81897034521296</v>
      </c>
      <c r="CI16" s="5">
        <v>4.9160294948564349</v>
      </c>
      <c r="CJ16" s="5">
        <v>3</v>
      </c>
      <c r="CK16" s="5">
        <v>0.83829079778196924</v>
      </c>
      <c r="CL16" s="5">
        <v>-161.70920221803075</v>
      </c>
      <c r="CM16" s="5">
        <v>5.3072917758776379</v>
      </c>
      <c r="CN16" s="5" t="s">
        <v>238</v>
      </c>
      <c r="CO16" s="5">
        <v>-303.8989492331126</v>
      </c>
      <c r="CP16" s="5">
        <v>6.4443552720500223</v>
      </c>
      <c r="CQ16" s="5">
        <v>3</v>
      </c>
      <c r="CR16" s="5">
        <v>0.79372981843430723</v>
      </c>
      <c r="CS16" s="5">
        <v>-206.27018156569278</v>
      </c>
      <c r="CT16" s="5">
        <v>6.7475710350020712</v>
      </c>
      <c r="CU16" s="5" t="s">
        <v>272</v>
      </c>
      <c r="DB16" s="5" t="s">
        <v>294</v>
      </c>
    </row>
    <row r="17" spans="1:106" x14ac:dyDescent="0.2">
      <c r="A17" s="5" t="s">
        <v>295</v>
      </c>
      <c r="D17" s="5">
        <v>5</v>
      </c>
      <c r="E17" s="5" t="s">
        <v>296</v>
      </c>
      <c r="F17" s="5" t="s">
        <v>169</v>
      </c>
      <c r="G17" s="5" t="s">
        <v>164</v>
      </c>
      <c r="H17" s="5" t="s">
        <v>167</v>
      </c>
      <c r="I17" s="5">
        <v>1</v>
      </c>
      <c r="J17" s="5" t="s">
        <v>23</v>
      </c>
      <c r="K17" s="1">
        <v>5.67</v>
      </c>
      <c r="L17" s="6">
        <f t="shared" si="44"/>
        <v>4.6041490000000005</v>
      </c>
      <c r="M17" s="6">
        <f t="shared" si="45"/>
        <v>1.224162</v>
      </c>
      <c r="N17" s="6">
        <f t="shared" si="52"/>
        <v>3.3799869999999999</v>
      </c>
      <c r="O17" s="6">
        <f t="shared" si="53"/>
        <v>0.73411764041519934</v>
      </c>
      <c r="P17" s="7">
        <f t="shared" si="37"/>
        <v>73.41176404151993</v>
      </c>
      <c r="Q17" s="8">
        <f t="shared" si="54"/>
        <v>0.26588235958480055</v>
      </c>
      <c r="R17" s="7">
        <f t="shared" si="39"/>
        <v>26.588235958480055</v>
      </c>
      <c r="S17" s="8">
        <f t="shared" si="46"/>
        <v>2.26886633441825</v>
      </c>
      <c r="T17" s="6">
        <f t="shared" si="40"/>
        <v>2.7830179999999998</v>
      </c>
      <c r="U17" s="8">
        <f t="shared" si="55"/>
        <v>0.91903150831999558</v>
      </c>
      <c r="V17" s="8"/>
      <c r="W17" s="6">
        <f t="shared" si="47"/>
        <v>-192.97048401710296</v>
      </c>
      <c r="X17" s="8">
        <v>1.9316469999999999</v>
      </c>
      <c r="Y17" s="11">
        <f t="shared" si="48"/>
        <v>0.4195448496562556</v>
      </c>
      <c r="Z17" s="11">
        <f t="shared" si="42"/>
        <v>0.69408354527351246</v>
      </c>
      <c r="AH17" s="8">
        <v>0.85137099999999999</v>
      </c>
      <c r="AI17" s="11">
        <f t="shared" si="49"/>
        <v>0.18491386790479628</v>
      </c>
      <c r="AJ17" s="11">
        <f t="shared" si="43"/>
        <v>0.3059164547264876</v>
      </c>
      <c r="AR17" s="8">
        <v>1.44834</v>
      </c>
      <c r="AS17" s="14">
        <f t="shared" si="50"/>
        <v>0.31457279075894368</v>
      </c>
      <c r="BA17" s="8">
        <v>0.37279099999999998</v>
      </c>
      <c r="BB17" s="14">
        <f t="shared" si="51"/>
        <v>8.0968491680004265E-2</v>
      </c>
      <c r="BO17" s="5">
        <v>3.020934</v>
      </c>
      <c r="BV17" s="5"/>
      <c r="BZ17" s="5">
        <v>-123</v>
      </c>
      <c r="CA17" s="5">
        <v>2</v>
      </c>
      <c r="CB17" s="5" t="s">
        <v>248</v>
      </c>
      <c r="CD17" s="5">
        <v>2917000</v>
      </c>
      <c r="CF17" s="5" t="s">
        <v>236</v>
      </c>
      <c r="CG17" s="5" t="s">
        <v>237</v>
      </c>
      <c r="CH17" s="5">
        <v>-266.54027103136002</v>
      </c>
      <c r="CI17" s="5">
        <v>1.6649900137759326</v>
      </c>
      <c r="CJ17" s="5">
        <v>2</v>
      </c>
      <c r="CK17" s="5">
        <v>0.83632808320255414</v>
      </c>
      <c r="CL17" s="5">
        <v>-163.67191679744587</v>
      </c>
      <c r="CM17" s="5">
        <v>2.6023435103716763</v>
      </c>
      <c r="CN17" s="5" t="s">
        <v>238</v>
      </c>
      <c r="CO17" s="5">
        <v>-303.56008460656</v>
      </c>
      <c r="CP17" s="5">
        <v>16.686801443912994</v>
      </c>
      <c r="CQ17" s="5">
        <v>2</v>
      </c>
      <c r="CR17" s="5">
        <v>0.79411620911452685</v>
      </c>
      <c r="CS17" s="5">
        <v>-205.88379088547316</v>
      </c>
      <c r="CT17" s="5">
        <v>16.806229274545103</v>
      </c>
      <c r="CU17" s="5" t="s">
        <v>272</v>
      </c>
      <c r="DB17" s="5" t="s">
        <v>297</v>
      </c>
    </row>
    <row r="18" spans="1:106" x14ac:dyDescent="0.2">
      <c r="A18" s="5" t="s">
        <v>298</v>
      </c>
      <c r="D18" s="5">
        <v>4</v>
      </c>
      <c r="E18" s="5" t="s">
        <v>299</v>
      </c>
      <c r="F18" s="5" t="s">
        <v>169</v>
      </c>
      <c r="G18" s="5" t="s">
        <v>164</v>
      </c>
      <c r="H18" s="5" t="s">
        <v>167</v>
      </c>
      <c r="I18" s="5">
        <v>1</v>
      </c>
      <c r="J18" s="5" t="s">
        <v>23</v>
      </c>
      <c r="K18" s="1">
        <v>5.65</v>
      </c>
      <c r="L18" s="6">
        <f t="shared" si="44"/>
        <v>4.1500250000000003</v>
      </c>
      <c r="M18" s="6">
        <f t="shared" si="45"/>
        <v>1.240343</v>
      </c>
      <c r="N18" s="6">
        <f t="shared" si="52"/>
        <v>2.9096820000000001</v>
      </c>
      <c r="O18" s="6">
        <f t="shared" si="53"/>
        <v>0.70112396913271602</v>
      </c>
      <c r="P18" s="7">
        <f t="shared" si="37"/>
        <v>70.112396913271596</v>
      </c>
      <c r="Q18" s="8">
        <f t="shared" si="54"/>
        <v>0.29887603086728393</v>
      </c>
      <c r="R18" s="7">
        <f t="shared" si="39"/>
        <v>29.887603086728394</v>
      </c>
      <c r="S18" s="8">
        <f t="shared" si="46"/>
        <v>1.9823013487182173</v>
      </c>
      <c r="T18" s="6">
        <f t="shared" si="40"/>
        <v>2.5039759999999998</v>
      </c>
      <c r="U18" s="8">
        <f t="shared" si="55"/>
        <v>0.90343889494641605</v>
      </c>
      <c r="V18" s="8"/>
      <c r="W18" s="6">
        <f t="shared" si="47"/>
        <v>-192.53857665833158</v>
      </c>
      <c r="X18" s="8">
        <v>1.664364</v>
      </c>
      <c r="Y18" s="11">
        <f t="shared" si="48"/>
        <v>0.40104915030632343</v>
      </c>
      <c r="Z18" s="11">
        <f t="shared" si="42"/>
        <v>0.66468847944229503</v>
      </c>
      <c r="AH18" s="8">
        <v>0.83961200000000002</v>
      </c>
      <c r="AI18" s="11">
        <f t="shared" si="49"/>
        <v>0.20231492581369992</v>
      </c>
      <c r="AJ18" s="11">
        <f t="shared" si="43"/>
        <v>0.33531152055770508</v>
      </c>
      <c r="AR18" s="8">
        <v>1.2453179999999999</v>
      </c>
      <c r="AS18" s="14">
        <f t="shared" si="50"/>
        <v>0.30007481882639259</v>
      </c>
      <c r="BA18" s="8">
        <v>0.400731</v>
      </c>
      <c r="BB18" s="14">
        <f t="shared" si="51"/>
        <v>9.6561105053584007E-2</v>
      </c>
      <c r="BO18" s="5">
        <v>3.311474</v>
      </c>
      <c r="BV18" s="5"/>
      <c r="BZ18" s="5">
        <v>-123</v>
      </c>
      <c r="CA18" s="5">
        <v>2</v>
      </c>
      <c r="CB18" s="5" t="s">
        <v>249</v>
      </c>
      <c r="CD18" s="5">
        <v>2937000</v>
      </c>
      <c r="CF18" s="5" t="s">
        <v>236</v>
      </c>
      <c r="CG18" s="5" t="s">
        <v>237</v>
      </c>
      <c r="CH18" s="5">
        <v>-266.27119344016</v>
      </c>
      <c r="CI18" s="5">
        <v>3.0249710567258554</v>
      </c>
      <c r="CJ18" s="5">
        <v>2</v>
      </c>
      <c r="CK18" s="5">
        <v>0.83663489915603195</v>
      </c>
      <c r="CL18" s="5">
        <v>-163.36510084396804</v>
      </c>
      <c r="CM18" s="5">
        <v>3.626354904587958</v>
      </c>
      <c r="CN18" s="5" t="s">
        <v>238</v>
      </c>
      <c r="CO18" s="5">
        <v>-304.7631172217545</v>
      </c>
      <c r="CP18" s="5">
        <v>11.333352142127669</v>
      </c>
      <c r="CQ18" s="5">
        <v>2</v>
      </c>
      <c r="CR18" s="5">
        <v>0.79274445014623196</v>
      </c>
      <c r="CS18" s="5">
        <v>-207.25554985376803</v>
      </c>
      <c r="CT18" s="5">
        <v>11.508469523679933</v>
      </c>
      <c r="CU18" s="5" t="s">
        <v>272</v>
      </c>
      <c r="DB18" s="5" t="s">
        <v>300</v>
      </c>
    </row>
    <row r="19" spans="1:106" x14ac:dyDescent="0.2">
      <c r="A19" s="5" t="s">
        <v>301</v>
      </c>
      <c r="D19" s="5">
        <v>11</v>
      </c>
      <c r="E19" s="5" t="s">
        <v>302</v>
      </c>
      <c r="F19" s="5" t="s">
        <v>169</v>
      </c>
      <c r="G19" s="5" t="s">
        <v>164</v>
      </c>
      <c r="H19" s="5" t="s">
        <v>303</v>
      </c>
      <c r="I19" s="5">
        <v>1</v>
      </c>
      <c r="J19" s="5" t="s">
        <v>303</v>
      </c>
      <c r="L19" s="6">
        <f t="shared" ref="L19:L26" si="56">X19+AH19+AR19+BA19</f>
        <v>1.3439940000000001</v>
      </c>
      <c r="M19" s="6">
        <f t="shared" si="45"/>
        <v>0.60472400000000004</v>
      </c>
      <c r="N19" s="6">
        <f t="shared" si="52"/>
        <v>0.73927000000000009</v>
      </c>
      <c r="O19" s="6">
        <f t="shared" si="53"/>
        <v>0.55005453893395362</v>
      </c>
      <c r="P19" s="7">
        <f t="shared" si="37"/>
        <v>55.005453893395362</v>
      </c>
      <c r="Q19" s="8">
        <f t="shared" si="54"/>
        <v>0.44994546106604644</v>
      </c>
      <c r="R19" s="7">
        <f t="shared" si="39"/>
        <v>44.994546106604645</v>
      </c>
      <c r="S19" s="8">
        <f t="shared" si="46"/>
        <v>0.81855908919989351</v>
      </c>
      <c r="T19" s="6">
        <f t="shared" si="40"/>
        <v>0.66257200000000005</v>
      </c>
      <c r="U19" s="8">
        <f t="shared" ref="U19:U26" si="57">Y19+AI19+AS19</f>
        <v>0.82114131461896411</v>
      </c>
      <c r="V19" s="8"/>
      <c r="W19" s="6">
        <f t="shared" si="47"/>
        <v>-171.13699889306741</v>
      </c>
      <c r="X19" s="8">
        <v>0.29823300000000003</v>
      </c>
      <c r="Y19" s="11">
        <f t="shared" si="48"/>
        <v>0.22190054419885802</v>
      </c>
      <c r="Z19" s="11">
        <f t="shared" si="42"/>
        <v>0.45011410080715758</v>
      </c>
      <c r="AH19" s="8">
        <v>0.36433900000000002</v>
      </c>
      <c r="AI19" s="11">
        <f t="shared" si="49"/>
        <v>0.27108677568501049</v>
      </c>
      <c r="AJ19" s="11">
        <f t="shared" si="43"/>
        <v>0.54988589919284248</v>
      </c>
      <c r="AR19" s="8">
        <v>0.44103700000000001</v>
      </c>
      <c r="AS19" s="14">
        <f t="shared" si="50"/>
        <v>0.32815399473509554</v>
      </c>
      <c r="BA19" s="8">
        <v>0.24038499999999999</v>
      </c>
      <c r="BB19" s="14">
        <f t="shared" si="51"/>
        <v>0.17885868538103589</v>
      </c>
      <c r="BO19" s="5">
        <v>3.0655640000000002</v>
      </c>
      <c r="BV19" s="5"/>
      <c r="BZ19" s="5">
        <v>-123</v>
      </c>
      <c r="CA19" s="5">
        <v>2</v>
      </c>
      <c r="CB19" s="5" t="s">
        <v>304</v>
      </c>
      <c r="CF19" s="5" t="s">
        <v>236</v>
      </c>
      <c r="CG19" s="5" t="s">
        <v>237</v>
      </c>
      <c r="CH19" s="5">
        <v>-252.82763568158455</v>
      </c>
      <c r="CI19" s="5">
        <v>0.342768584356475</v>
      </c>
      <c r="CJ19" s="5">
        <v>2</v>
      </c>
      <c r="CK19" s="5">
        <v>0.85196392738701876</v>
      </c>
      <c r="CL19" s="5">
        <v>-148.03607261298123</v>
      </c>
      <c r="CM19" s="5">
        <v>2.0291599992168536</v>
      </c>
      <c r="CN19" s="5" t="s">
        <v>238</v>
      </c>
      <c r="CO19" s="5">
        <v>-297.83736168507033</v>
      </c>
      <c r="CP19" s="5">
        <v>6.1826595257982699</v>
      </c>
      <c r="CQ19" s="5">
        <v>1</v>
      </c>
      <c r="CR19" s="5">
        <v>0.80064154881976013</v>
      </c>
      <c r="CS19" s="5">
        <v>-199.35845118023988</v>
      </c>
      <c r="CT19" s="5">
        <v>6.4980980918992044</v>
      </c>
      <c r="CU19" s="5" t="s">
        <v>272</v>
      </c>
      <c r="DB19" s="5" t="s">
        <v>305</v>
      </c>
    </row>
    <row r="20" spans="1:106" x14ac:dyDescent="0.2">
      <c r="A20" s="5" t="s">
        <v>306</v>
      </c>
      <c r="D20" s="5">
        <v>10</v>
      </c>
      <c r="E20" s="5" t="s">
        <v>307</v>
      </c>
      <c r="F20" s="5" t="s">
        <v>169</v>
      </c>
      <c r="G20" s="5" t="s">
        <v>164</v>
      </c>
      <c r="H20" s="5" t="s">
        <v>303</v>
      </c>
      <c r="I20" s="5">
        <v>1</v>
      </c>
      <c r="J20" s="5" t="s">
        <v>303</v>
      </c>
      <c r="L20" s="6">
        <f t="shared" si="56"/>
        <v>1.6414800000000001</v>
      </c>
      <c r="M20" s="6">
        <f t="shared" si="45"/>
        <v>0.73499599999999998</v>
      </c>
      <c r="N20" s="6">
        <f t="shared" si="52"/>
        <v>0.90648400000000007</v>
      </c>
      <c r="O20" s="6">
        <f t="shared" ref="O20:O59" si="58">N20/L20</f>
        <v>0.55223578721641453</v>
      </c>
      <c r="P20" s="7">
        <f t="shared" si="37"/>
        <v>55.223578721641452</v>
      </c>
      <c r="Q20" s="8">
        <f t="shared" ref="Q20:Q59" si="59">M20/L20</f>
        <v>0.44776421278358552</v>
      </c>
      <c r="R20" s="7">
        <f t="shared" si="39"/>
        <v>44.776421278358555</v>
      </c>
      <c r="S20" s="8">
        <f t="shared" si="46"/>
        <v>0.90291942899313327</v>
      </c>
      <c r="T20" s="6">
        <f t="shared" si="40"/>
        <v>0.93085300000000004</v>
      </c>
      <c r="U20" s="8">
        <f t="shared" si="57"/>
        <v>0.85024185491142135</v>
      </c>
      <c r="V20" s="8"/>
      <c r="W20" s="6">
        <f t="shared" si="47"/>
        <v>-173.379952180733</v>
      </c>
      <c r="X20" s="8">
        <v>0.44168200000000002</v>
      </c>
      <c r="Y20" s="11">
        <f t="shared" si="48"/>
        <v>0.26907546847966468</v>
      </c>
      <c r="Z20" s="11">
        <f t="shared" si="42"/>
        <v>0.47449167591445696</v>
      </c>
      <c r="AH20" s="8">
        <v>0.48917100000000002</v>
      </c>
      <c r="AI20" s="11">
        <f t="shared" si="49"/>
        <v>0.29800606769500693</v>
      </c>
      <c r="AJ20" s="11">
        <f t="shared" si="43"/>
        <v>0.52550832408554304</v>
      </c>
      <c r="AR20" s="8">
        <v>0.46480199999999999</v>
      </c>
      <c r="AS20" s="14">
        <f t="shared" si="50"/>
        <v>0.28316031873674974</v>
      </c>
      <c r="BA20" s="8">
        <v>0.24582499999999999</v>
      </c>
      <c r="BB20" s="14">
        <f t="shared" si="51"/>
        <v>0.1497581450885786</v>
      </c>
      <c r="BO20" s="5">
        <v>2.7381890000000002</v>
      </c>
      <c r="BV20" s="5"/>
      <c r="BZ20" s="5">
        <v>-123</v>
      </c>
      <c r="CA20" s="5">
        <v>2</v>
      </c>
      <c r="CB20" s="5" t="s">
        <v>304</v>
      </c>
      <c r="CF20" s="5" t="s">
        <v>236</v>
      </c>
      <c r="CG20" s="5" t="s">
        <v>237</v>
      </c>
      <c r="CH20" s="5">
        <v>-253.48655014498067</v>
      </c>
      <c r="CI20" s="5">
        <v>3.0165540794651857</v>
      </c>
      <c r="CJ20" s="5">
        <v>2</v>
      </c>
      <c r="CK20" s="5">
        <v>0.85121259960663542</v>
      </c>
      <c r="CL20" s="5">
        <v>-148.78740039336458</v>
      </c>
      <c r="CM20" s="5">
        <v>3.6193367506130256</v>
      </c>
      <c r="CN20" s="5" t="s">
        <v>238</v>
      </c>
      <c r="CO20" s="5">
        <v>-298.94080996093243</v>
      </c>
      <c r="CP20" s="5">
        <v>6.1826595257982699</v>
      </c>
      <c r="CQ20" s="5">
        <v>1</v>
      </c>
      <c r="CR20" s="5">
        <v>0.79938334097955244</v>
      </c>
      <c r="CS20" s="5">
        <v>-200.61665902044757</v>
      </c>
      <c r="CT20" s="5">
        <v>6.4980980918992044</v>
      </c>
      <c r="CU20" s="5" t="s">
        <v>272</v>
      </c>
      <c r="DB20" s="5" t="s">
        <v>308</v>
      </c>
    </row>
    <row r="21" spans="1:106" x14ac:dyDescent="0.2">
      <c r="A21" s="5" t="s">
        <v>309</v>
      </c>
      <c r="D21" s="5">
        <v>8</v>
      </c>
      <c r="E21" s="5" t="s">
        <v>310</v>
      </c>
      <c r="F21" s="5" t="s">
        <v>169</v>
      </c>
      <c r="G21" s="5" t="s">
        <v>165</v>
      </c>
      <c r="H21" s="5" t="s">
        <v>73</v>
      </c>
      <c r="I21" s="5">
        <v>2.2000000000000002</v>
      </c>
      <c r="J21" s="5" t="s">
        <v>73</v>
      </c>
      <c r="L21" s="6">
        <f t="shared" si="56"/>
        <v>0.91936700000000005</v>
      </c>
      <c r="M21" s="6">
        <f t="shared" si="45"/>
        <v>0.21055299999999999</v>
      </c>
      <c r="N21" s="6">
        <f t="shared" si="52"/>
        <v>0.70881400000000006</v>
      </c>
      <c r="O21" s="6">
        <f t="shared" si="58"/>
        <v>0.77098046808293097</v>
      </c>
      <c r="P21" s="7">
        <f t="shared" si="37"/>
        <v>77.098046808293091</v>
      </c>
      <c r="Q21" s="8">
        <f t="shared" si="59"/>
        <v>0.229019531917069</v>
      </c>
      <c r="R21" s="7">
        <f t="shared" si="39"/>
        <v>22.901953191706902</v>
      </c>
      <c r="S21" s="8">
        <f t="shared" si="46"/>
        <v>0.67213171139977756</v>
      </c>
      <c r="T21" s="6">
        <f t="shared" si="40"/>
        <v>0.145845</v>
      </c>
      <c r="U21" s="8">
        <f t="shared" si="57"/>
        <v>0.86585117803880285</v>
      </c>
      <c r="V21" s="8"/>
      <c r="W21" s="6"/>
      <c r="X21" s="8">
        <v>5.8624000000000002E-2</v>
      </c>
      <c r="Y21" s="11">
        <f t="shared" si="48"/>
        <v>6.3765612644352043E-2</v>
      </c>
      <c r="Z21" s="11">
        <f t="shared" si="42"/>
        <v>0.40196098597826463</v>
      </c>
      <c r="AH21" s="8">
        <v>8.7221000000000007E-2</v>
      </c>
      <c r="AI21" s="11">
        <f t="shared" si="49"/>
        <v>9.487070995587181E-2</v>
      </c>
      <c r="AJ21" s="11">
        <f t="shared" si="43"/>
        <v>0.59803901402173543</v>
      </c>
      <c r="AR21" s="8">
        <v>0.65019000000000005</v>
      </c>
      <c r="AS21" s="14">
        <f t="shared" si="50"/>
        <v>0.70721485543857898</v>
      </c>
      <c r="BA21" s="8">
        <v>0.123332</v>
      </c>
      <c r="BB21" s="14">
        <f t="shared" si="51"/>
        <v>0.13414882196119721</v>
      </c>
      <c r="BO21" s="5">
        <v>3.1095999999999999</v>
      </c>
      <c r="BV21" s="5"/>
      <c r="BZ21" s="5">
        <v>-121</v>
      </c>
      <c r="CA21" s="5">
        <v>2</v>
      </c>
      <c r="CB21" s="5" t="s">
        <v>235</v>
      </c>
      <c r="CD21" s="5">
        <v>6367000</v>
      </c>
      <c r="CF21" s="5" t="s">
        <v>247</v>
      </c>
      <c r="CG21" s="5" t="s">
        <v>237</v>
      </c>
      <c r="CH21" s="5">
        <v>-251.88543306876389</v>
      </c>
      <c r="CI21" s="5">
        <v>6.1448843795746262</v>
      </c>
      <c r="CJ21" s="5">
        <v>1</v>
      </c>
      <c r="CK21" s="5">
        <v>0.85109734576932439</v>
      </c>
      <c r="CL21" s="5">
        <v>-148.90265423067561</v>
      </c>
      <c r="CM21" s="5">
        <v>6.4621671317244829</v>
      </c>
      <c r="CN21" s="5" t="s">
        <v>238</v>
      </c>
      <c r="CU21" s="5" t="s">
        <v>272</v>
      </c>
      <c r="DB21" s="5" t="s">
        <v>311</v>
      </c>
    </row>
    <row r="22" spans="1:106" x14ac:dyDescent="0.2">
      <c r="A22" s="5" t="s">
        <v>312</v>
      </c>
      <c r="D22" s="5">
        <v>8</v>
      </c>
      <c r="E22" s="5" t="s">
        <v>313</v>
      </c>
      <c r="F22" s="5" t="s">
        <v>169</v>
      </c>
      <c r="G22" s="5" t="s">
        <v>165</v>
      </c>
      <c r="H22" s="5" t="s">
        <v>73</v>
      </c>
      <c r="I22" s="5">
        <v>2.2000000000000002</v>
      </c>
      <c r="J22" s="5" t="s">
        <v>73</v>
      </c>
      <c r="L22" s="6">
        <f t="shared" si="56"/>
        <v>0.86432399999999998</v>
      </c>
      <c r="M22" s="6">
        <f t="shared" si="45"/>
        <v>0.45333199999999996</v>
      </c>
      <c r="N22" s="6">
        <f t="shared" si="52"/>
        <v>0.41099200000000002</v>
      </c>
      <c r="O22" s="6">
        <f t="shared" si="58"/>
        <v>0.47550687010889436</v>
      </c>
      <c r="P22" s="7">
        <f t="shared" si="37"/>
        <v>47.550687010889433</v>
      </c>
      <c r="Q22" s="8">
        <f t="shared" si="59"/>
        <v>0.52449312989110564</v>
      </c>
      <c r="R22" s="7">
        <f t="shared" si="39"/>
        <v>52.449312989110567</v>
      </c>
      <c r="S22" s="8">
        <f t="shared" si="46"/>
        <v>0.65960949173145589</v>
      </c>
      <c r="T22" s="6">
        <f t="shared" si="40"/>
        <v>0.39319799999999999</v>
      </c>
      <c r="U22" s="8">
        <f t="shared" si="57"/>
        <v>0.74961935570457383</v>
      </c>
      <c r="V22" s="8"/>
      <c r="W22" s="6">
        <f t="shared" ref="W22:W29" si="60">((Y22*CS22)+(CL22*AI22))/(Y22+AI22)</f>
        <v>-172.10402623816208</v>
      </c>
      <c r="X22" s="8">
        <v>0.156276</v>
      </c>
      <c r="Y22" s="11">
        <f t="shared" si="48"/>
        <v>0.18080719730101213</v>
      </c>
      <c r="Z22" s="11">
        <f t="shared" si="42"/>
        <v>0.39744861367555279</v>
      </c>
      <c r="AH22" s="8">
        <v>0.23692199999999999</v>
      </c>
      <c r="AI22" s="11">
        <f t="shared" si="49"/>
        <v>0.27411248559567941</v>
      </c>
      <c r="AJ22" s="11">
        <f t="shared" si="43"/>
        <v>0.60255138632444727</v>
      </c>
      <c r="AR22" s="8">
        <v>0.254716</v>
      </c>
      <c r="AS22" s="14">
        <f t="shared" si="50"/>
        <v>0.29469967280788223</v>
      </c>
      <c r="BA22" s="8">
        <v>0.21640999999999999</v>
      </c>
      <c r="BB22" s="14">
        <f t="shared" si="51"/>
        <v>0.25038064429542622</v>
      </c>
      <c r="BO22" s="5">
        <v>3.0109750000000002</v>
      </c>
      <c r="BV22" s="5"/>
      <c r="BZ22" s="5">
        <v>-121</v>
      </c>
      <c r="CA22" s="5">
        <v>2</v>
      </c>
      <c r="CB22" s="5" t="s">
        <v>240</v>
      </c>
      <c r="CD22" s="5">
        <v>6648000</v>
      </c>
      <c r="CF22" s="5" t="s">
        <v>247</v>
      </c>
      <c r="CG22" s="5" t="s">
        <v>237</v>
      </c>
      <c r="CH22" s="5">
        <v>-254.69334575672261</v>
      </c>
      <c r="CI22" s="5">
        <v>2.8764821755934826</v>
      </c>
      <c r="CJ22" s="5">
        <v>2</v>
      </c>
      <c r="CK22" s="5">
        <v>0.84790290585128258</v>
      </c>
      <c r="CL22" s="5">
        <v>-152.09709414871742</v>
      </c>
      <c r="CM22" s="5">
        <v>3.5034482594305589</v>
      </c>
      <c r="CN22" s="5" t="s">
        <v>238</v>
      </c>
      <c r="CO22" s="5">
        <v>-298.94080996093243</v>
      </c>
      <c r="CP22" s="5">
        <v>6.1826595257982699</v>
      </c>
      <c r="CQ22" s="5">
        <v>1</v>
      </c>
      <c r="CR22" s="5">
        <v>0.79756449378733507</v>
      </c>
      <c r="CS22" s="5">
        <v>-202.43550621266493</v>
      </c>
      <c r="CT22" s="5">
        <v>6.4980980918992044</v>
      </c>
      <c r="CU22" s="5" t="s">
        <v>272</v>
      </c>
      <c r="DB22" s="5" t="s">
        <v>314</v>
      </c>
    </row>
    <row r="23" spans="1:106" x14ac:dyDescent="0.2">
      <c r="A23" s="5" t="s">
        <v>315</v>
      </c>
      <c r="D23" s="5">
        <v>9</v>
      </c>
      <c r="E23" s="5" t="s">
        <v>316</v>
      </c>
      <c r="F23" s="5" t="s">
        <v>169</v>
      </c>
      <c r="G23" s="5" t="s">
        <v>165</v>
      </c>
      <c r="H23" s="5" t="s">
        <v>73</v>
      </c>
      <c r="I23" s="5">
        <v>2.2000000000000002</v>
      </c>
      <c r="J23" s="5" t="s">
        <v>73</v>
      </c>
      <c r="L23" s="6">
        <f t="shared" si="56"/>
        <v>1.3467939999999998</v>
      </c>
      <c r="M23" s="6">
        <f t="shared" si="45"/>
        <v>0.66535699999999998</v>
      </c>
      <c r="N23" s="6">
        <f t="shared" si="52"/>
        <v>0.68143699999999996</v>
      </c>
      <c r="O23" s="6">
        <f t="shared" si="58"/>
        <v>0.50596973256489119</v>
      </c>
      <c r="P23" s="7">
        <f t="shared" si="37"/>
        <v>50.596973256489122</v>
      </c>
      <c r="Q23" s="8">
        <f t="shared" si="59"/>
        <v>0.49403026743510892</v>
      </c>
      <c r="R23" s="7">
        <f t="shared" si="39"/>
        <v>49.403026743510893</v>
      </c>
      <c r="S23" s="8">
        <f t="shared" si="46"/>
        <v>0.77464471647671307</v>
      </c>
      <c r="T23" s="6">
        <f t="shared" si="40"/>
        <v>0.69368199999999991</v>
      </c>
      <c r="U23" s="8">
        <f t="shared" si="57"/>
        <v>0.79620342828970148</v>
      </c>
      <c r="V23" s="8"/>
      <c r="W23" s="6">
        <f t="shared" si="60"/>
        <v>-177.34827236073156</v>
      </c>
      <c r="X23" s="8">
        <v>0.30279699999999998</v>
      </c>
      <c r="Y23" s="11">
        <f t="shared" si="48"/>
        <v>0.22482799893673422</v>
      </c>
      <c r="Z23" s="11">
        <f t="shared" si="42"/>
        <v>0.43650692968824334</v>
      </c>
      <c r="AH23" s="8">
        <v>0.39088499999999998</v>
      </c>
      <c r="AI23" s="11">
        <f t="shared" si="49"/>
        <v>0.29023369572481023</v>
      </c>
      <c r="AJ23" s="11">
        <f t="shared" si="43"/>
        <v>0.56349307031175677</v>
      </c>
      <c r="AR23" s="8">
        <v>0.37863999999999998</v>
      </c>
      <c r="AS23" s="14">
        <f t="shared" si="50"/>
        <v>0.28114173362815698</v>
      </c>
      <c r="BA23" s="8">
        <v>0.27447199999999999</v>
      </c>
      <c r="BB23" s="14">
        <f t="shared" si="51"/>
        <v>0.20379657171029869</v>
      </c>
      <c r="BO23" s="5">
        <v>3.060257</v>
      </c>
      <c r="BV23" s="5"/>
      <c r="BZ23" s="5">
        <v>-121</v>
      </c>
      <c r="CA23" s="5">
        <v>2</v>
      </c>
      <c r="CB23" s="5" t="s">
        <v>241</v>
      </c>
      <c r="CD23" s="5">
        <v>6253000</v>
      </c>
      <c r="CF23" s="5" t="s">
        <v>247</v>
      </c>
      <c r="CG23" s="5" t="s">
        <v>237</v>
      </c>
      <c r="CH23" s="5">
        <v>-262.66287041816258</v>
      </c>
      <c r="CI23" s="5">
        <v>0.25012790970532683</v>
      </c>
      <c r="CJ23" s="5">
        <v>2</v>
      </c>
      <c r="CK23" s="5">
        <v>0.83883632489401294</v>
      </c>
      <c r="CL23" s="5">
        <v>-161.16367510598707</v>
      </c>
      <c r="CM23" s="5">
        <v>2.0155803063171547</v>
      </c>
      <c r="CN23" s="5" t="s">
        <v>238</v>
      </c>
      <c r="CO23" s="5">
        <v>-295.2540162152772</v>
      </c>
      <c r="CP23" s="5">
        <v>1.8636772429744684</v>
      </c>
      <c r="CQ23" s="5">
        <v>2</v>
      </c>
      <c r="CR23" s="5">
        <v>0.80175879838990072</v>
      </c>
      <c r="CS23" s="5">
        <v>-198.2412016100993</v>
      </c>
      <c r="CT23" s="5">
        <v>2.7337324057012085</v>
      </c>
      <c r="CU23" s="5" t="s">
        <v>272</v>
      </c>
      <c r="DB23" s="5" t="s">
        <v>317</v>
      </c>
    </row>
    <row r="24" spans="1:106" x14ac:dyDescent="0.2">
      <c r="A24" s="5" t="s">
        <v>318</v>
      </c>
      <c r="D24" s="5">
        <v>9</v>
      </c>
      <c r="E24" s="5" t="s">
        <v>319</v>
      </c>
      <c r="F24" s="5" t="s">
        <v>169</v>
      </c>
      <c r="G24" s="5" t="s">
        <v>165</v>
      </c>
      <c r="H24" s="5" t="s">
        <v>73</v>
      </c>
      <c r="I24" s="5">
        <v>2.2000000000000002</v>
      </c>
      <c r="J24" s="5" t="s">
        <v>73</v>
      </c>
      <c r="L24" s="6">
        <f t="shared" si="56"/>
        <v>1.99275</v>
      </c>
      <c r="M24" s="6">
        <f t="shared" si="45"/>
        <v>1.0204930000000001</v>
      </c>
      <c r="N24" s="6">
        <f t="shared" si="52"/>
        <v>0.97225699999999993</v>
      </c>
      <c r="O24" s="6">
        <f t="shared" si="58"/>
        <v>0.48789712708568556</v>
      </c>
      <c r="P24" s="7">
        <f t="shared" si="37"/>
        <v>48.789712708568558</v>
      </c>
      <c r="Q24" s="8">
        <f t="shared" si="59"/>
        <v>0.51210287291431444</v>
      </c>
      <c r="R24" s="7">
        <f t="shared" si="39"/>
        <v>51.210287291431442</v>
      </c>
      <c r="S24" s="8">
        <f t="shared" si="46"/>
        <v>0.6858951201747997</v>
      </c>
      <c r="T24" s="6">
        <f t="shared" si="40"/>
        <v>1.157367</v>
      </c>
      <c r="U24" s="8">
        <f t="shared" si="57"/>
        <v>0.83239593526533684</v>
      </c>
      <c r="V24" s="8"/>
      <c r="W24" s="6">
        <f t="shared" si="60"/>
        <v>-174.1221019748061</v>
      </c>
      <c r="X24" s="8">
        <v>0.47086699999999998</v>
      </c>
      <c r="Y24" s="11">
        <f t="shared" si="48"/>
        <v>0.23629005143645715</v>
      </c>
      <c r="Z24" s="11">
        <f t="shared" si="42"/>
        <v>0.40684329171300027</v>
      </c>
      <c r="AH24" s="8">
        <v>0.6865</v>
      </c>
      <c r="AI24" s="11">
        <f t="shared" si="49"/>
        <v>0.34449880817965123</v>
      </c>
      <c r="AJ24" s="11">
        <f t="shared" si="43"/>
        <v>0.59315670828699973</v>
      </c>
      <c r="AR24" s="8">
        <v>0.50139</v>
      </c>
      <c r="AS24" s="14">
        <f t="shared" si="50"/>
        <v>0.25160707564922846</v>
      </c>
      <c r="BA24" s="8">
        <v>0.33399299999999998</v>
      </c>
      <c r="BB24" s="14">
        <f t="shared" si="51"/>
        <v>0.16760406473466313</v>
      </c>
      <c r="BO24" s="5">
        <v>3.0020030000000002</v>
      </c>
      <c r="BV24" s="5"/>
      <c r="BZ24" s="5">
        <v>-121</v>
      </c>
      <c r="CA24" s="5">
        <v>2</v>
      </c>
      <c r="CB24" s="5" t="s">
        <v>242</v>
      </c>
      <c r="CD24" s="5">
        <v>8177000</v>
      </c>
      <c r="CF24" s="5" t="s">
        <v>247</v>
      </c>
      <c r="CG24" s="5" t="s">
        <v>237</v>
      </c>
      <c r="CH24" s="5">
        <v>-257.93373409092646</v>
      </c>
      <c r="CI24" s="5">
        <v>1.5722099822330278</v>
      </c>
      <c r="CJ24" s="5">
        <v>2</v>
      </c>
      <c r="CK24" s="5">
        <v>0.84421645723444083</v>
      </c>
      <c r="CL24" s="5">
        <v>-155.78354276555916</v>
      </c>
      <c r="CM24" s="5">
        <v>2.543981963032202</v>
      </c>
      <c r="CN24" s="5" t="s">
        <v>238</v>
      </c>
      <c r="CO24" s="5">
        <v>-297.55487046767996</v>
      </c>
      <c r="CP24" s="5">
        <v>0.21590051649669367</v>
      </c>
      <c r="CQ24" s="5">
        <v>2</v>
      </c>
      <c r="CR24" s="5">
        <v>0.79914121676031857</v>
      </c>
      <c r="CS24" s="5">
        <v>-200.85878323968143</v>
      </c>
      <c r="CT24" s="5">
        <v>2.0116195050315899</v>
      </c>
      <c r="CU24" s="5" t="s">
        <v>272</v>
      </c>
      <c r="DB24" s="5" t="s">
        <v>320</v>
      </c>
    </row>
    <row r="25" spans="1:106" x14ac:dyDescent="0.2">
      <c r="A25" s="5" t="s">
        <v>321</v>
      </c>
      <c r="D25" s="5">
        <v>9</v>
      </c>
      <c r="E25" s="5" t="s">
        <v>322</v>
      </c>
      <c r="F25" s="5" t="s">
        <v>169</v>
      </c>
      <c r="G25" s="5" t="s">
        <v>165</v>
      </c>
      <c r="H25" s="5" t="s">
        <v>73</v>
      </c>
      <c r="I25" s="5">
        <v>2.2000000000000002</v>
      </c>
      <c r="J25" s="5" t="s">
        <v>73</v>
      </c>
      <c r="L25" s="6">
        <f t="shared" si="56"/>
        <v>1.375327</v>
      </c>
      <c r="M25" s="6">
        <f t="shared" si="45"/>
        <v>0.51430200000000004</v>
      </c>
      <c r="N25" s="6">
        <f t="shared" si="52"/>
        <v>0.86102499999999993</v>
      </c>
      <c r="O25" s="6">
        <f t="shared" si="58"/>
        <v>0.6260511136624235</v>
      </c>
      <c r="P25" s="7">
        <f t="shared" si="37"/>
        <v>62.605111366242348</v>
      </c>
      <c r="Q25" s="8">
        <f t="shared" si="59"/>
        <v>0.3739488863375765</v>
      </c>
      <c r="R25" s="7">
        <f t="shared" si="39"/>
        <v>37.394888633757652</v>
      </c>
      <c r="S25" s="8">
        <f t="shared" si="46"/>
        <v>0.84242033286027607</v>
      </c>
      <c r="T25" s="6">
        <f t="shared" si="40"/>
        <v>0.49982099999999996</v>
      </c>
      <c r="U25" s="8">
        <f t="shared" si="57"/>
        <v>0.82330238554176571</v>
      </c>
      <c r="V25" s="8"/>
      <c r="W25" s="6">
        <f t="shared" si="60"/>
        <v>-169.31345505526502</v>
      </c>
      <c r="X25" s="8">
        <v>0.22853599999999999</v>
      </c>
      <c r="Y25" s="11">
        <f t="shared" si="48"/>
        <v>0.16616848211370822</v>
      </c>
      <c r="Z25" s="11">
        <f t="shared" si="42"/>
        <v>0.45723569037715506</v>
      </c>
      <c r="AH25" s="8">
        <v>0.271285</v>
      </c>
      <c r="AI25" s="11">
        <f t="shared" si="49"/>
        <v>0.19725127187934216</v>
      </c>
      <c r="AJ25" s="11">
        <f t="shared" si="43"/>
        <v>0.54276430962284505</v>
      </c>
      <c r="AR25" s="8">
        <v>0.63248899999999997</v>
      </c>
      <c r="AS25" s="14">
        <f t="shared" si="50"/>
        <v>0.45988263154871534</v>
      </c>
      <c r="BA25" s="8">
        <v>0.24301700000000001</v>
      </c>
      <c r="BB25" s="14">
        <f t="shared" si="51"/>
        <v>0.17669761445823431</v>
      </c>
      <c r="BO25" s="5">
        <v>2.9154300000000002</v>
      </c>
      <c r="BV25" s="5"/>
      <c r="BZ25" s="5">
        <v>-121</v>
      </c>
      <c r="CA25" s="5">
        <v>2</v>
      </c>
      <c r="CB25" s="5" t="s">
        <v>243</v>
      </c>
      <c r="CD25" s="5">
        <v>9483000</v>
      </c>
      <c r="CF25" s="5" t="s">
        <v>247</v>
      </c>
      <c r="CG25" s="5" t="s">
        <v>237</v>
      </c>
      <c r="CH25" s="5">
        <v>-249.01833210061423</v>
      </c>
      <c r="CI25" s="5">
        <v>7.4240268202890851</v>
      </c>
      <c r="CJ25" s="5">
        <v>2</v>
      </c>
      <c r="CK25" s="5">
        <v>0.85435912161477334</v>
      </c>
      <c r="CL25" s="5">
        <v>-145.64087838522667</v>
      </c>
      <c r="CM25" s="5">
        <v>7.6887043270223145</v>
      </c>
      <c r="CN25" s="5" t="s">
        <v>238</v>
      </c>
      <c r="CO25" s="5">
        <v>-294.52701685748417</v>
      </c>
      <c r="CP25" s="5">
        <v>6.1826595257982699</v>
      </c>
      <c r="CQ25" s="5">
        <v>1</v>
      </c>
      <c r="CR25" s="5">
        <v>0.80258587388227065</v>
      </c>
      <c r="CS25" s="5">
        <v>-197.41412611772935</v>
      </c>
      <c r="CT25" s="5">
        <v>6.4980980918992044</v>
      </c>
      <c r="CU25" s="5" t="s">
        <v>272</v>
      </c>
      <c r="DB25" s="5" t="s">
        <v>323</v>
      </c>
    </row>
    <row r="26" spans="1:106" x14ac:dyDescent="0.2">
      <c r="A26" s="5" t="s">
        <v>324</v>
      </c>
      <c r="D26" s="5">
        <v>12</v>
      </c>
      <c r="E26" s="5" t="s">
        <v>325</v>
      </c>
      <c r="F26" s="5" t="s">
        <v>169</v>
      </c>
      <c r="G26" s="5" t="s">
        <v>165</v>
      </c>
      <c r="H26" s="5" t="s">
        <v>357</v>
      </c>
      <c r="I26" s="5">
        <v>2</v>
      </c>
      <c r="J26" s="5" t="s">
        <v>73</v>
      </c>
      <c r="L26" s="6">
        <f t="shared" si="56"/>
        <v>4.3457100000000004</v>
      </c>
      <c r="M26" s="6">
        <f t="shared" si="45"/>
        <v>1.868134</v>
      </c>
      <c r="N26" s="6">
        <f t="shared" si="52"/>
        <v>2.477576</v>
      </c>
      <c r="O26" s="6">
        <f t="shared" si="58"/>
        <v>0.57011995738325838</v>
      </c>
      <c r="P26" s="7">
        <f t="shared" si="37"/>
        <v>57.011995738325837</v>
      </c>
      <c r="Q26" s="8">
        <f t="shared" si="59"/>
        <v>0.42988004261674151</v>
      </c>
      <c r="R26" s="7">
        <f t="shared" si="39"/>
        <v>42.988004261674149</v>
      </c>
      <c r="S26" s="8">
        <f t="shared" si="46"/>
        <v>1.2860394832821063</v>
      </c>
      <c r="T26" s="6">
        <f t="shared" si="40"/>
        <v>2.9333910000000003</v>
      </c>
      <c r="U26" s="8">
        <f t="shared" si="57"/>
        <v>0.86539414733150632</v>
      </c>
      <c r="V26" s="8"/>
      <c r="W26" s="6">
        <f t="shared" si="60"/>
        <v>-189.72273930764678</v>
      </c>
      <c r="X26" s="8">
        <v>1.650215</v>
      </c>
      <c r="Y26" s="11">
        <f t="shared" si="48"/>
        <v>0.37973426666758708</v>
      </c>
      <c r="Z26" s="11">
        <f t="shared" si="42"/>
        <v>0.56256223599240596</v>
      </c>
      <c r="AH26" s="8">
        <v>1.2831760000000001</v>
      </c>
      <c r="AI26" s="11">
        <f t="shared" si="49"/>
        <v>0.29527418994824783</v>
      </c>
      <c r="AJ26" s="11">
        <f t="shared" si="43"/>
        <v>0.43743776400759393</v>
      </c>
      <c r="AR26" s="8">
        <v>0.82736100000000001</v>
      </c>
      <c r="AS26" s="14">
        <f t="shared" si="50"/>
        <v>0.1903856907156713</v>
      </c>
      <c r="BA26" s="8">
        <v>0.58495799999999998</v>
      </c>
      <c r="BB26" s="14">
        <f t="shared" si="51"/>
        <v>0.13460585266849373</v>
      </c>
      <c r="BO26" s="5">
        <v>2.8912680000000002</v>
      </c>
      <c r="BV26" s="5"/>
      <c r="BZ26" s="5">
        <v>-121</v>
      </c>
      <c r="CA26" s="5">
        <v>2</v>
      </c>
      <c r="CB26" s="5" t="s">
        <v>252</v>
      </c>
      <c r="CD26" s="5">
        <v>11520000</v>
      </c>
      <c r="CF26" s="5" t="s">
        <v>247</v>
      </c>
      <c r="CG26" s="5" t="s">
        <v>237</v>
      </c>
      <c r="CH26" s="5">
        <v>-269.13817706022712</v>
      </c>
      <c r="CI26" s="5">
        <v>6.1448843795746262</v>
      </c>
      <c r="CJ26" s="5">
        <v>1</v>
      </c>
      <c r="CK26" s="5">
        <v>0.8314696506709589</v>
      </c>
      <c r="CL26" s="5">
        <v>-168.53034932904109</v>
      </c>
      <c r="CM26" s="5">
        <v>6.4621671317244829</v>
      </c>
      <c r="CN26" s="5" t="s">
        <v>238</v>
      </c>
      <c r="CO26" s="5">
        <v>-302.25115478851865</v>
      </c>
      <c r="CP26" s="5">
        <v>6.1826595257982699</v>
      </c>
      <c r="CQ26" s="5">
        <v>1</v>
      </c>
      <c r="CR26" s="5">
        <v>0.79379845871613353</v>
      </c>
      <c r="CS26" s="5">
        <v>-206.20154128386648</v>
      </c>
      <c r="CT26" s="5">
        <v>6.4980980918992044</v>
      </c>
      <c r="CU26" s="5" t="s">
        <v>272</v>
      </c>
      <c r="DB26" s="5" t="s">
        <v>326</v>
      </c>
    </row>
    <row r="27" spans="1:106" x14ac:dyDescent="0.2">
      <c r="A27" s="5" t="s">
        <v>327</v>
      </c>
      <c r="D27" s="5">
        <v>5</v>
      </c>
      <c r="E27" s="5" t="s">
        <v>328</v>
      </c>
      <c r="F27" s="5" t="s">
        <v>169</v>
      </c>
      <c r="G27" s="5" t="s">
        <v>165</v>
      </c>
      <c r="H27" s="5" t="s">
        <v>167</v>
      </c>
      <c r="I27" s="5">
        <v>2</v>
      </c>
      <c r="J27" s="5" t="s">
        <v>25</v>
      </c>
      <c r="K27" s="1">
        <v>1.34</v>
      </c>
      <c r="L27" s="6">
        <f t="shared" ref="L27:L32" si="61">X27+AH27+AR27+BA27</f>
        <v>3.7287050000000006</v>
      </c>
      <c r="M27" s="6">
        <f t="shared" si="45"/>
        <v>1.32334</v>
      </c>
      <c r="N27" s="6">
        <f t="shared" si="52"/>
        <v>2.4053650000000002</v>
      </c>
      <c r="O27" s="6">
        <f t="shared" si="58"/>
        <v>0.64509394012130217</v>
      </c>
      <c r="P27" s="7">
        <f t="shared" si="37"/>
        <v>64.509394012130215</v>
      </c>
      <c r="Q27" s="8">
        <f t="shared" si="59"/>
        <v>0.35490605987869778</v>
      </c>
      <c r="R27" s="7">
        <f t="shared" si="39"/>
        <v>35.490605987869777</v>
      </c>
      <c r="S27" s="8">
        <f t="shared" si="46"/>
        <v>1.3439971383975027</v>
      </c>
      <c r="T27" s="6">
        <f t="shared" si="40"/>
        <v>1.8020650000000002</v>
      </c>
      <c r="U27" s="8">
        <f t="shared" si="55"/>
        <v>0.85127812471085806</v>
      </c>
      <c r="V27" s="8"/>
      <c r="W27" s="6">
        <f t="shared" si="60"/>
        <v>-168.56164785019601</v>
      </c>
      <c r="X27" s="8">
        <v>1.0332650000000001</v>
      </c>
      <c r="Y27" s="11">
        <f t="shared" si="48"/>
        <v>0.27711095407118558</v>
      </c>
      <c r="Z27" s="11">
        <f t="shared" si="42"/>
        <v>0.57337831876208678</v>
      </c>
      <c r="AH27" s="8">
        <v>0.76880000000000004</v>
      </c>
      <c r="AI27" s="11">
        <f t="shared" si="49"/>
        <v>0.20618418458955587</v>
      </c>
      <c r="AJ27" s="11">
        <f t="shared" si="43"/>
        <v>0.42662168123791311</v>
      </c>
      <c r="AR27" s="8">
        <v>1.3721000000000001</v>
      </c>
      <c r="AS27" s="14">
        <f t="shared" si="50"/>
        <v>0.36798298605011659</v>
      </c>
      <c r="BA27" s="8">
        <v>0.55454000000000003</v>
      </c>
      <c r="BB27" s="14">
        <f t="shared" si="51"/>
        <v>0.14872187528914194</v>
      </c>
      <c r="BO27" s="5">
        <v>3.1027930000000001</v>
      </c>
      <c r="BV27" s="5"/>
      <c r="BZ27" s="5">
        <v>-121</v>
      </c>
      <c r="CA27" s="5">
        <v>2</v>
      </c>
      <c r="CB27" s="5" t="s">
        <v>255</v>
      </c>
      <c r="CD27" s="5">
        <v>14610000</v>
      </c>
      <c r="CF27" s="5" t="s">
        <v>247</v>
      </c>
      <c r="CG27" s="5" t="s">
        <v>237</v>
      </c>
      <c r="CH27" s="5">
        <v>-245.85058921097809</v>
      </c>
      <c r="CI27" s="5">
        <v>1.0644644349127386</v>
      </c>
      <c r="CJ27" s="5">
        <v>2</v>
      </c>
      <c r="CK27" s="5">
        <v>0.85796292467465518</v>
      </c>
      <c r="CL27" s="5">
        <v>-142.03707532534483</v>
      </c>
      <c r="CM27" s="5">
        <v>2.2656311555930935</v>
      </c>
      <c r="CN27" s="5" t="s">
        <v>238</v>
      </c>
      <c r="CO27" s="5">
        <v>-286.51326948057931</v>
      </c>
      <c r="CP27" s="5">
        <v>8.8569376314829942</v>
      </c>
      <c r="CQ27" s="5">
        <v>2</v>
      </c>
      <c r="CR27" s="5">
        <v>0.81170276509604178</v>
      </c>
      <c r="CS27" s="5">
        <v>-188.29723490395821</v>
      </c>
      <c r="CT27" s="5">
        <v>9.0799418614867573</v>
      </c>
      <c r="CU27" s="5" t="s">
        <v>272</v>
      </c>
      <c r="DB27" s="5" t="s">
        <v>329</v>
      </c>
    </row>
    <row r="28" spans="1:106" x14ac:dyDescent="0.2">
      <c r="A28" s="5" t="s">
        <v>330</v>
      </c>
      <c r="D28" s="5">
        <v>5</v>
      </c>
      <c r="E28" s="5" t="s">
        <v>331</v>
      </c>
      <c r="F28" s="5" t="s">
        <v>169</v>
      </c>
      <c r="G28" s="5" t="s">
        <v>165</v>
      </c>
      <c r="H28" s="5" t="s">
        <v>167</v>
      </c>
      <c r="I28" s="5">
        <v>2</v>
      </c>
      <c r="J28" s="5" t="s">
        <v>25</v>
      </c>
      <c r="K28" s="1">
        <v>1.34</v>
      </c>
      <c r="L28" s="6">
        <f t="shared" si="61"/>
        <v>5.450982999999999</v>
      </c>
      <c r="M28" s="6">
        <f t="shared" si="45"/>
        <v>2.4141909999999998</v>
      </c>
      <c r="N28" s="6">
        <f t="shared" si="52"/>
        <v>3.0367920000000002</v>
      </c>
      <c r="O28" s="6">
        <f t="shared" si="58"/>
        <v>0.55710905721041526</v>
      </c>
      <c r="P28" s="7">
        <f t="shared" si="37"/>
        <v>55.710905721041527</v>
      </c>
      <c r="Q28" s="8">
        <f t="shared" si="59"/>
        <v>0.44289094278958496</v>
      </c>
      <c r="R28" s="7">
        <f t="shared" si="39"/>
        <v>44.289094278958494</v>
      </c>
      <c r="S28" s="8">
        <f t="shared" si="46"/>
        <v>1.1203604312516304</v>
      </c>
      <c r="T28" s="6">
        <f t="shared" si="40"/>
        <v>2.9748359999999998</v>
      </c>
      <c r="U28" s="8">
        <f t="shared" si="55"/>
        <v>0.8144912578153336</v>
      </c>
      <c r="V28" s="8"/>
      <c r="W28" s="6">
        <f t="shared" si="60"/>
        <v>-167.91424501305852</v>
      </c>
      <c r="X28" s="8">
        <v>1.57185</v>
      </c>
      <c r="Y28" s="11">
        <f t="shared" si="48"/>
        <v>0.28836083326622008</v>
      </c>
      <c r="Z28" s="11">
        <f t="shared" si="42"/>
        <v>0.52838206879303606</v>
      </c>
      <c r="AH28" s="8">
        <v>1.4029860000000001</v>
      </c>
      <c r="AI28" s="11">
        <f t="shared" si="49"/>
        <v>0.25738220060491845</v>
      </c>
      <c r="AJ28" s="11">
        <f t="shared" si="43"/>
        <v>0.47161793120696405</v>
      </c>
      <c r="AR28" s="8">
        <v>1.464942</v>
      </c>
      <c r="AS28" s="14">
        <f t="shared" si="50"/>
        <v>0.26874822394419506</v>
      </c>
      <c r="BA28" s="8">
        <v>1.0112049999999999</v>
      </c>
      <c r="BB28" s="14">
        <f t="shared" si="51"/>
        <v>0.18550874218466654</v>
      </c>
      <c r="BO28" s="5">
        <v>3.1301060000000001</v>
      </c>
      <c r="BV28" s="5"/>
      <c r="BZ28" s="5">
        <v>-121</v>
      </c>
      <c r="CA28" s="5">
        <v>2</v>
      </c>
      <c r="CB28" s="5" t="s">
        <v>253</v>
      </c>
      <c r="CD28" s="5">
        <v>14830000</v>
      </c>
      <c r="CF28" s="5" t="s">
        <v>247</v>
      </c>
      <c r="CG28" s="5" t="s">
        <v>237</v>
      </c>
      <c r="CH28" s="5">
        <v>-249.5867332630813</v>
      </c>
      <c r="CI28" s="5">
        <v>3.4833803214449062</v>
      </c>
      <c r="CJ28" s="5">
        <v>2</v>
      </c>
      <c r="CK28" s="5">
        <v>0.85371247637874703</v>
      </c>
      <c r="CL28" s="5">
        <v>-146.28752362125297</v>
      </c>
      <c r="CM28" s="5">
        <v>4.0167074157610259</v>
      </c>
      <c r="CN28" s="5" t="s">
        <v>238</v>
      </c>
      <c r="CO28" s="5">
        <v>-285.56427532241105</v>
      </c>
      <c r="CP28" s="5">
        <v>11.550295103556541</v>
      </c>
      <c r="CQ28" s="5">
        <v>2</v>
      </c>
      <c r="CR28" s="5">
        <v>0.81278239439998745</v>
      </c>
      <c r="CS28" s="5">
        <v>-187.21760560001255</v>
      </c>
      <c r="CT28" s="5">
        <v>11.722172024810172</v>
      </c>
      <c r="CU28" s="5" t="s">
        <v>272</v>
      </c>
      <c r="DB28" s="5" t="s">
        <v>332</v>
      </c>
    </row>
    <row r="29" spans="1:106" x14ac:dyDescent="0.2">
      <c r="A29" s="5" t="s">
        <v>333</v>
      </c>
      <c r="D29" s="5">
        <v>6</v>
      </c>
      <c r="E29" s="5" t="s">
        <v>334</v>
      </c>
      <c r="F29" s="5" t="s">
        <v>169</v>
      </c>
      <c r="G29" s="5" t="s">
        <v>165</v>
      </c>
      <c r="H29" s="5" t="s">
        <v>167</v>
      </c>
      <c r="I29" s="5">
        <v>2</v>
      </c>
      <c r="J29" s="5" t="s">
        <v>25</v>
      </c>
      <c r="K29" s="1">
        <v>1.34</v>
      </c>
      <c r="L29" s="6">
        <f t="shared" si="61"/>
        <v>6.2311289999999993</v>
      </c>
      <c r="M29" s="6">
        <f t="shared" si="45"/>
        <v>2.0591240000000002</v>
      </c>
      <c r="N29" s="6">
        <f t="shared" si="52"/>
        <v>4.1720049999999995</v>
      </c>
      <c r="O29" s="6">
        <f t="shared" si="58"/>
        <v>0.66954238950918843</v>
      </c>
      <c r="P29" s="7">
        <f t="shared" si="37"/>
        <v>66.95423895091885</v>
      </c>
      <c r="Q29" s="8">
        <f t="shared" si="59"/>
        <v>0.33045761049081163</v>
      </c>
      <c r="R29" s="7">
        <f t="shared" si="39"/>
        <v>33.045761049081165</v>
      </c>
      <c r="S29" s="8">
        <f t="shared" si="46"/>
        <v>1.2480975360589239</v>
      </c>
      <c r="T29" s="6">
        <f t="shared" si="40"/>
        <v>2.8519769999999998</v>
      </c>
      <c r="U29" s="8">
        <f t="shared" si="55"/>
        <v>0.87313599188846847</v>
      </c>
      <c r="V29" s="8"/>
      <c r="W29" s="6">
        <f t="shared" si="60"/>
        <v>-169.98080297386724</v>
      </c>
      <c r="X29" s="8">
        <v>1.583359</v>
      </c>
      <c r="Y29" s="11">
        <f t="shared" si="48"/>
        <v>0.25410467348693955</v>
      </c>
      <c r="Z29" s="11">
        <f t="shared" si="42"/>
        <v>0.55517944219045245</v>
      </c>
      <c r="AH29" s="8">
        <v>1.268618</v>
      </c>
      <c r="AI29" s="11">
        <f t="shared" si="49"/>
        <v>0.20359360237927993</v>
      </c>
      <c r="AJ29" s="11">
        <f t="shared" si="43"/>
        <v>0.4448205578095476</v>
      </c>
      <c r="AR29" s="8">
        <v>2.5886459999999998</v>
      </c>
      <c r="AS29" s="14">
        <f t="shared" si="50"/>
        <v>0.41543771602224894</v>
      </c>
      <c r="BA29" s="8">
        <v>0.79050600000000004</v>
      </c>
      <c r="BB29" s="14">
        <f t="shared" si="51"/>
        <v>0.12686400811153165</v>
      </c>
      <c r="BO29" s="5">
        <v>3.1211069999999999</v>
      </c>
      <c r="BV29" s="5"/>
      <c r="BZ29" s="5">
        <v>-121</v>
      </c>
      <c r="CA29" s="5">
        <v>2</v>
      </c>
      <c r="CB29" s="5" t="s">
        <v>254</v>
      </c>
      <c r="CD29" s="5">
        <v>15150000</v>
      </c>
      <c r="CF29" s="5" t="s">
        <v>247</v>
      </c>
      <c r="CG29" s="5" t="s">
        <v>237</v>
      </c>
      <c r="CH29" s="5">
        <v>-247.20269318925938</v>
      </c>
      <c r="CI29" s="5">
        <v>6.1448843795746262</v>
      </c>
      <c r="CJ29" s="5">
        <v>1</v>
      </c>
      <c r="CK29" s="5">
        <v>0.85642469489276518</v>
      </c>
      <c r="CL29" s="5">
        <v>-143.57530510723481</v>
      </c>
      <c r="CM29" s="5">
        <v>6.4621671317244829</v>
      </c>
      <c r="CN29" s="5" t="s">
        <v>238</v>
      </c>
      <c r="CO29" s="5">
        <v>-289.00977547817382</v>
      </c>
      <c r="CP29" s="5">
        <v>6.1826595257982699</v>
      </c>
      <c r="CQ29" s="5">
        <v>1</v>
      </c>
      <c r="CR29" s="5">
        <v>0.80886259900093982</v>
      </c>
      <c r="CS29" s="5">
        <v>-191.13740099906019</v>
      </c>
      <c r="CT29" s="5">
        <v>6.4980980918992044</v>
      </c>
      <c r="CU29" s="5" t="s">
        <v>272</v>
      </c>
      <c r="DB29" s="5" t="s">
        <v>335</v>
      </c>
    </row>
    <row r="30" spans="1:106" x14ac:dyDescent="0.2">
      <c r="A30" s="5" t="s">
        <v>336</v>
      </c>
      <c r="D30" s="5">
        <v>6</v>
      </c>
      <c r="E30" s="5" t="s">
        <v>337</v>
      </c>
      <c r="F30" s="5" t="s">
        <v>169</v>
      </c>
      <c r="G30" s="5" t="s">
        <v>165</v>
      </c>
      <c r="H30" s="5" t="s">
        <v>167</v>
      </c>
      <c r="I30" s="5">
        <v>2</v>
      </c>
      <c r="J30" s="5" t="s">
        <v>24</v>
      </c>
      <c r="K30" s="1">
        <v>3.59</v>
      </c>
      <c r="L30" s="6">
        <f t="shared" si="61"/>
        <v>2.6182279999999998</v>
      </c>
      <c r="M30" s="6">
        <f t="shared" si="45"/>
        <v>0.53779100000000002</v>
      </c>
      <c r="N30" s="6">
        <f t="shared" si="52"/>
        <v>2.0804369999999999</v>
      </c>
      <c r="O30" s="6">
        <f t="shared" si="58"/>
        <v>0.79459733835250412</v>
      </c>
      <c r="P30" s="7">
        <f t="shared" si="37"/>
        <v>79.459733835250418</v>
      </c>
      <c r="Q30" s="8">
        <f t="shared" si="59"/>
        <v>0.20540266164749596</v>
      </c>
      <c r="R30" s="7">
        <f t="shared" si="39"/>
        <v>20.540266164749596</v>
      </c>
      <c r="S30" s="8">
        <f t="shared" si="46"/>
        <v>0.84822971127658453</v>
      </c>
      <c r="T30" s="6">
        <f t="shared" si="40"/>
        <v>0.48996200000000001</v>
      </c>
      <c r="U30" s="8">
        <f t="shared" si="55"/>
        <v>0.89584826073206769</v>
      </c>
      <c r="V30" s="6"/>
      <c r="W30" s="6">
        <f t="shared" ref="W30:W32" si="62">((Y30*CS30)+(CL30*AI30))/(Y30+AI30)</f>
        <v>-171.08345926597895</v>
      </c>
      <c r="X30" s="8">
        <v>0.22486400000000001</v>
      </c>
      <c r="Y30" s="11">
        <f t="shared" si="48"/>
        <v>8.5884040656505095E-2</v>
      </c>
      <c r="Z30" s="11">
        <f t="shared" si="42"/>
        <v>0.45894171384719634</v>
      </c>
      <c r="AH30" s="8">
        <v>0.265098</v>
      </c>
      <c r="AI30" s="11">
        <f t="shared" si="49"/>
        <v>0.1012509223795636</v>
      </c>
      <c r="AJ30" s="11">
        <f t="shared" si="43"/>
        <v>0.54105828615280371</v>
      </c>
      <c r="AR30" s="8">
        <v>1.8555729999999999</v>
      </c>
      <c r="AS30" s="14">
        <f t="shared" si="50"/>
        <v>0.708713297695999</v>
      </c>
      <c r="BA30" s="8">
        <v>0.27269300000000002</v>
      </c>
      <c r="BB30" s="14">
        <f t="shared" si="51"/>
        <v>0.10415173926793238</v>
      </c>
      <c r="BO30" s="5">
        <v>2.735169</v>
      </c>
      <c r="BV30" s="5"/>
      <c r="BZ30" s="5">
        <v>-121</v>
      </c>
      <c r="CA30" s="5">
        <v>2</v>
      </c>
      <c r="CB30" s="5" t="s">
        <v>257</v>
      </c>
      <c r="CD30" s="5">
        <v>15560000</v>
      </c>
      <c r="CF30" s="5" t="s">
        <v>247</v>
      </c>
      <c r="CG30" s="5" t="s">
        <v>237</v>
      </c>
      <c r="CH30" s="5">
        <v>-252.50831349062713</v>
      </c>
      <c r="CI30" s="5">
        <v>1.2745487026275335</v>
      </c>
      <c r="CJ30" s="5">
        <v>2</v>
      </c>
      <c r="CK30" s="5">
        <v>0.85038872185366643</v>
      </c>
      <c r="CL30" s="5">
        <v>-149.61127814633358</v>
      </c>
      <c r="CM30" s="5">
        <v>2.3715974353522835</v>
      </c>
      <c r="CN30" s="5" t="s">
        <v>238</v>
      </c>
      <c r="CO30" s="5">
        <v>-293.63346432067868</v>
      </c>
      <c r="CP30" s="5">
        <v>12.333907620446482</v>
      </c>
      <c r="CQ30" s="5">
        <v>2</v>
      </c>
      <c r="CR30" s="5">
        <v>0.80360242966930751</v>
      </c>
      <c r="CS30" s="5">
        <v>-196.3975703306925</v>
      </c>
      <c r="CT30" s="5">
        <v>12.495010091620886</v>
      </c>
      <c r="CU30" s="5" t="s">
        <v>272</v>
      </c>
      <c r="DB30" s="5" t="s">
        <v>338</v>
      </c>
    </row>
    <row r="31" spans="1:106" x14ac:dyDescent="0.2">
      <c r="A31" s="5" t="s">
        <v>339</v>
      </c>
      <c r="D31" s="5">
        <v>6</v>
      </c>
      <c r="E31" s="5" t="s">
        <v>340</v>
      </c>
      <c r="F31" s="5" t="s">
        <v>169</v>
      </c>
      <c r="G31" s="5" t="s">
        <v>165</v>
      </c>
      <c r="H31" s="5" t="s">
        <v>167</v>
      </c>
      <c r="I31" s="5">
        <v>2</v>
      </c>
      <c r="J31" s="5" t="s">
        <v>24</v>
      </c>
      <c r="K31" s="1">
        <v>3.59</v>
      </c>
      <c r="L31" s="6">
        <f t="shared" si="61"/>
        <v>6.3696390000000003</v>
      </c>
      <c r="M31" s="6">
        <f t="shared" si="45"/>
        <v>3.0955399999999997</v>
      </c>
      <c r="N31" s="6">
        <f t="shared" si="52"/>
        <v>3.2740990000000001</v>
      </c>
      <c r="O31" s="6">
        <f t="shared" si="58"/>
        <v>0.51401641443102186</v>
      </c>
      <c r="P31" s="7">
        <f t="shared" si="37"/>
        <v>51.401641443102186</v>
      </c>
      <c r="Q31" s="8">
        <f t="shared" si="59"/>
        <v>0.48598358556897803</v>
      </c>
      <c r="R31" s="7">
        <f t="shared" si="39"/>
        <v>48.5983585568978</v>
      </c>
      <c r="S31" s="8">
        <f t="shared" si="46"/>
        <v>1.3650840611706796</v>
      </c>
      <c r="T31" s="6">
        <f t="shared" si="40"/>
        <v>4.4607070000000002</v>
      </c>
      <c r="U31" s="8">
        <f t="shared" si="55"/>
        <v>0.81011906640235032</v>
      </c>
      <c r="V31" s="6"/>
      <c r="W31" s="6">
        <f t="shared" si="62"/>
        <v>-177.18390373577066</v>
      </c>
      <c r="X31" s="8">
        <v>2.57464</v>
      </c>
      <c r="Y31" s="11">
        <f t="shared" si="48"/>
        <v>0.40420501067642922</v>
      </c>
      <c r="Z31" s="11">
        <f t="shared" si="42"/>
        <v>0.57718204759918101</v>
      </c>
      <c r="AH31" s="8">
        <v>1.8860669999999999</v>
      </c>
      <c r="AI31" s="11">
        <f t="shared" si="49"/>
        <v>0.29610265197132835</v>
      </c>
      <c r="AJ31" s="11">
        <f t="shared" si="43"/>
        <v>0.42281795240081893</v>
      </c>
      <c r="AR31" s="8">
        <v>0.69945900000000005</v>
      </c>
      <c r="AS31" s="14">
        <f t="shared" si="50"/>
        <v>0.1098114037545927</v>
      </c>
      <c r="BA31" s="8">
        <v>1.209473</v>
      </c>
      <c r="BB31" s="14">
        <f t="shared" si="51"/>
        <v>0.18988093359764971</v>
      </c>
      <c r="BO31" s="5">
        <v>3.3130310000000001</v>
      </c>
      <c r="BV31" s="5"/>
      <c r="BZ31" s="5">
        <v>-121</v>
      </c>
      <c r="CA31" s="5">
        <v>2</v>
      </c>
      <c r="CB31" s="5" t="s">
        <v>258</v>
      </c>
      <c r="CD31" s="5">
        <v>15830000</v>
      </c>
      <c r="CF31" s="5" t="s">
        <v>247</v>
      </c>
      <c r="CG31" s="5" t="s">
        <v>237</v>
      </c>
      <c r="CH31" s="5">
        <v>-252.4702277056258</v>
      </c>
      <c r="CI31" s="5">
        <v>9.5472023813356195</v>
      </c>
      <c r="CJ31" s="5">
        <v>2</v>
      </c>
      <c r="CK31" s="5">
        <v>0.85043205039177949</v>
      </c>
      <c r="CL31" s="5">
        <v>-149.56794960822052</v>
      </c>
      <c r="CM31" s="5">
        <v>9.7544386465947142</v>
      </c>
      <c r="CN31" s="5" t="s">
        <v>238</v>
      </c>
      <c r="CO31" s="5">
        <v>-294.52701685748417</v>
      </c>
      <c r="CP31" s="5">
        <v>6.1826595257982699</v>
      </c>
      <c r="CQ31" s="5">
        <v>1</v>
      </c>
      <c r="CR31" s="5">
        <v>0.80258587388227065</v>
      </c>
      <c r="CS31" s="5">
        <v>-197.41412611772935</v>
      </c>
      <c r="CT31" s="5">
        <v>6.4980980918992044</v>
      </c>
      <c r="CU31" s="5" t="s">
        <v>272</v>
      </c>
      <c r="DB31" s="5" t="s">
        <v>341</v>
      </c>
    </row>
    <row r="32" spans="1:106" x14ac:dyDescent="0.2">
      <c r="A32" s="5" t="s">
        <v>342</v>
      </c>
      <c r="D32" s="5">
        <v>7</v>
      </c>
      <c r="E32" s="5" t="s">
        <v>343</v>
      </c>
      <c r="F32" s="5" t="s">
        <v>169</v>
      </c>
      <c r="G32" s="5" t="s">
        <v>165</v>
      </c>
      <c r="H32" s="5" t="s">
        <v>167</v>
      </c>
      <c r="I32" s="5">
        <v>2</v>
      </c>
      <c r="J32" s="5" t="s">
        <v>24</v>
      </c>
      <c r="K32" s="1">
        <v>3.59</v>
      </c>
      <c r="L32" s="6">
        <f t="shared" si="61"/>
        <v>5.7134970000000003</v>
      </c>
      <c r="M32" s="6">
        <f t="shared" si="45"/>
        <v>1.5673360000000001</v>
      </c>
      <c r="N32" s="6">
        <f t="shared" si="52"/>
        <v>4.1461610000000002</v>
      </c>
      <c r="O32" s="6">
        <f t="shared" si="58"/>
        <v>0.72567833675243021</v>
      </c>
      <c r="P32" s="7">
        <f t="shared" si="37"/>
        <v>72.567833675243023</v>
      </c>
      <c r="Q32" s="8">
        <f t="shared" si="59"/>
        <v>0.27432166324756974</v>
      </c>
      <c r="R32" s="7">
        <f t="shared" si="39"/>
        <v>27.432166324756974</v>
      </c>
      <c r="S32" s="8">
        <f t="shared" si="46"/>
        <v>1.3425103142714607</v>
      </c>
      <c r="T32" s="6">
        <f t="shared" si="40"/>
        <v>2.1740440000000003</v>
      </c>
      <c r="U32" s="8">
        <f t="shared" si="55"/>
        <v>0.88811528211181345</v>
      </c>
      <c r="V32" s="6"/>
      <c r="W32" s="6">
        <f t="shared" si="62"/>
        <v>-179.44901487535887</v>
      </c>
      <c r="X32" s="8">
        <v>1.2459610000000001</v>
      </c>
      <c r="Y32" s="11">
        <f t="shared" si="48"/>
        <v>0.21807327456372166</v>
      </c>
      <c r="Z32" s="11">
        <f t="shared" si="42"/>
        <v>0.57310753600203124</v>
      </c>
      <c r="AH32" s="8">
        <v>0.92808299999999999</v>
      </c>
      <c r="AI32" s="11">
        <f t="shared" si="49"/>
        <v>0.16243694535938322</v>
      </c>
      <c r="AJ32" s="11">
        <f t="shared" si="43"/>
        <v>0.42689246399796871</v>
      </c>
      <c r="AR32" s="8">
        <v>2.9001999999999999</v>
      </c>
      <c r="AS32" s="14">
        <f t="shared" si="50"/>
        <v>0.5076050621887086</v>
      </c>
      <c r="BA32" s="8">
        <v>0.63925299999999996</v>
      </c>
      <c r="BB32" s="14">
        <f t="shared" si="51"/>
        <v>0.11188471788818651</v>
      </c>
      <c r="BO32" s="5">
        <v>2.7666469999999999</v>
      </c>
      <c r="BV32" s="5"/>
      <c r="BZ32" s="5">
        <v>-121</v>
      </c>
      <c r="CA32" s="5">
        <v>2</v>
      </c>
      <c r="CB32" s="5" t="s">
        <v>256</v>
      </c>
      <c r="CD32" s="5">
        <v>15010000</v>
      </c>
      <c r="CF32" s="5" t="s">
        <v>247</v>
      </c>
      <c r="CG32" s="5" t="s">
        <v>237</v>
      </c>
      <c r="CH32" s="5">
        <v>-255.25595447007143</v>
      </c>
      <c r="CI32" s="5">
        <v>3.9636447577521463</v>
      </c>
      <c r="CJ32" s="5">
        <v>3</v>
      </c>
      <c r="CK32" s="5">
        <v>0.84726285043222826</v>
      </c>
      <c r="CL32" s="5">
        <v>-152.73714956777172</v>
      </c>
      <c r="CM32" s="5">
        <v>4.4396486083536013</v>
      </c>
      <c r="CN32" s="5" t="s">
        <v>238</v>
      </c>
      <c r="CO32" s="5">
        <v>-296.22510620931121</v>
      </c>
      <c r="CP32" s="5">
        <v>9.463220154494584</v>
      </c>
      <c r="CQ32" s="5">
        <v>3</v>
      </c>
      <c r="CR32" s="5">
        <v>0.8006540316162557</v>
      </c>
      <c r="CS32" s="5">
        <v>-199.34596838374429</v>
      </c>
      <c r="CT32" s="5">
        <v>9.672255977404264</v>
      </c>
      <c r="CU32" s="5" t="s">
        <v>272</v>
      </c>
      <c r="DB32" s="5" t="s">
        <v>344</v>
      </c>
    </row>
    <row r="33" spans="1:106" x14ac:dyDescent="0.2">
      <c r="A33" s="5" t="s">
        <v>20</v>
      </c>
      <c r="B33" s="5" t="s">
        <v>67</v>
      </c>
      <c r="C33" s="5" t="s">
        <v>28</v>
      </c>
      <c r="D33" s="5">
        <v>27</v>
      </c>
      <c r="E33" s="5" t="s">
        <v>65</v>
      </c>
      <c r="F33" s="5" t="s">
        <v>169</v>
      </c>
      <c r="G33" s="5" t="s">
        <v>165</v>
      </c>
      <c r="H33" s="5" t="s">
        <v>167</v>
      </c>
      <c r="I33" s="5">
        <v>2</v>
      </c>
      <c r="J33" s="5" t="s">
        <v>66</v>
      </c>
      <c r="K33" s="2">
        <v>6.51</v>
      </c>
      <c r="L33" s="6">
        <f t="shared" si="34"/>
        <v>17.178000000000001</v>
      </c>
      <c r="M33" s="6">
        <f t="shared" si="45"/>
        <v>3.5819999999999999</v>
      </c>
      <c r="N33" s="6">
        <f t="shared" si="52"/>
        <v>13.596</v>
      </c>
      <c r="O33" s="6">
        <f t="shared" si="58"/>
        <v>0.79147747118407263</v>
      </c>
      <c r="P33" s="7">
        <f t="shared" si="37"/>
        <v>79.147747118407267</v>
      </c>
      <c r="Q33" s="8">
        <f t="shared" si="59"/>
        <v>0.20852252881592734</v>
      </c>
      <c r="R33" s="7">
        <f t="shared" si="39"/>
        <v>20.852252881592733</v>
      </c>
      <c r="S33" s="8">
        <f t="shared" si="46"/>
        <v>2.8986438258386866</v>
      </c>
      <c r="T33" s="6">
        <f t="shared" si="40"/>
        <v>10.923999999999999</v>
      </c>
      <c r="U33" s="6">
        <f t="shared" si="2"/>
        <v>0.95459308417743616</v>
      </c>
      <c r="V33" s="9">
        <f t="shared" ref="V33:V38" si="63">((Y33*CS33)+(CL33*AI33)+(AS33*CZ33))/(Y33+AI33+AS33)</f>
        <v>-202.09988646421257</v>
      </c>
      <c r="W33" s="9">
        <f t="shared" si="41"/>
        <v>-200.48976687978282</v>
      </c>
      <c r="X33" s="10">
        <v>8.1219999999999999</v>
      </c>
      <c r="Y33" s="11">
        <f t="shared" si="48"/>
        <v>0.47281406450110602</v>
      </c>
      <c r="Z33" s="11">
        <f t="shared" si="42"/>
        <v>0.74350054924935927</v>
      </c>
      <c r="AA33" s="6">
        <f t="shared" si="5"/>
        <v>223.00933552992862</v>
      </c>
      <c r="AB33" s="6">
        <f t="shared" si="6"/>
        <v>303.85334829779276</v>
      </c>
      <c r="AC33" s="6">
        <f t="shared" si="7"/>
        <v>308.48055664746545</v>
      </c>
      <c r="AD33" s="6"/>
      <c r="AE33" s="6"/>
      <c r="AF33" s="6"/>
      <c r="AG33" s="6"/>
      <c r="AH33" s="12">
        <v>2.802</v>
      </c>
      <c r="AI33" s="11">
        <f t="shared" si="49"/>
        <v>0.16311561299336361</v>
      </c>
      <c r="AJ33" s="11">
        <f t="shared" si="43"/>
        <v>0.25649945075064079</v>
      </c>
      <c r="AK33" s="6">
        <f t="shared" si="10"/>
        <v>76.935749588138393</v>
      </c>
      <c r="AL33" s="6">
        <f t="shared" si="11"/>
        <v>104.82603815937151</v>
      </c>
      <c r="AM33" s="6">
        <f t="shared" si="12"/>
        <v>106.42237376584563</v>
      </c>
      <c r="AN33" s="6"/>
      <c r="AO33" s="6"/>
      <c r="AP33" s="6"/>
      <c r="AQ33" s="6"/>
      <c r="AR33" s="12">
        <v>5.4740000000000002</v>
      </c>
      <c r="AS33" s="10">
        <f t="shared" si="50"/>
        <v>0.31866340668296655</v>
      </c>
      <c r="AT33" s="6">
        <f t="shared" si="15"/>
        <v>150.30203185063152</v>
      </c>
      <c r="AU33" s="6">
        <f t="shared" si="16"/>
        <v>204.78862701084924</v>
      </c>
      <c r="AV33" s="6">
        <f t="shared" si="17"/>
        <v>207.90723554398249</v>
      </c>
      <c r="AW33" s="6"/>
      <c r="AX33" s="6"/>
      <c r="AY33" s="6"/>
      <c r="AZ33" s="6"/>
      <c r="BA33" s="12">
        <v>0.78</v>
      </c>
      <c r="BB33" s="10">
        <f t="shared" si="51"/>
        <v>4.5406915822563745E-2</v>
      </c>
      <c r="BC33" s="6">
        <f t="shared" si="20"/>
        <v>21.416803953871501</v>
      </c>
      <c r="BD33" s="6">
        <f t="shared" si="21"/>
        <v>29.180695847362518</v>
      </c>
      <c r="BE33" s="6">
        <f t="shared" si="22"/>
        <v>29.625071926252534</v>
      </c>
      <c r="BF33" s="6"/>
      <c r="BG33" s="6"/>
      <c r="BH33" s="6"/>
      <c r="BI33" s="6"/>
      <c r="BJ33" s="6">
        <v>2.673</v>
      </c>
      <c r="BK33" s="6">
        <f t="shared" si="24"/>
        <v>73.39373970345963</v>
      </c>
      <c r="BL33" s="6">
        <f t="shared" si="25"/>
        <v>26606.260296540364</v>
      </c>
      <c r="BM33" s="6">
        <f t="shared" si="26"/>
        <v>0.26606260296540363</v>
      </c>
      <c r="BN33" s="6">
        <f t="shared" si="27"/>
        <v>0.73393739703459637</v>
      </c>
      <c r="BO33" s="6">
        <v>1.821</v>
      </c>
      <c r="BP33" s="6">
        <v>2056.7649999999999</v>
      </c>
      <c r="BQ33" s="6">
        <v>2057.75</v>
      </c>
      <c r="BR33" s="6">
        <f t="shared" si="28"/>
        <v>0.98500000000012733</v>
      </c>
      <c r="BS33" s="6">
        <f t="shared" si="29"/>
        <v>0.73325157733907509</v>
      </c>
      <c r="BT33" s="6"/>
      <c r="BU33" s="6"/>
      <c r="BV33" s="13" t="s">
        <v>111</v>
      </c>
      <c r="BW33" s="6">
        <v>0.46</v>
      </c>
      <c r="BX33" s="6">
        <f t="shared" si="32"/>
        <v>12.630422844590885</v>
      </c>
      <c r="BY33" s="6">
        <f t="shared" si="33"/>
        <v>17.209128320239433</v>
      </c>
      <c r="BZ33" s="5">
        <v>-121</v>
      </c>
      <c r="CA33" s="5">
        <v>2</v>
      </c>
      <c r="CB33" s="5" t="s">
        <v>246</v>
      </c>
      <c r="CD33" s="5">
        <v>4851000</v>
      </c>
      <c r="CF33" s="5" t="s">
        <v>247</v>
      </c>
      <c r="CG33" s="5" t="s">
        <v>237</v>
      </c>
      <c r="CH33" s="5">
        <v>-265.97352577257271</v>
      </c>
      <c r="CI33" s="5">
        <v>4.0866639307069281</v>
      </c>
      <c r="CJ33" s="5">
        <v>5</v>
      </c>
      <c r="CK33" s="5">
        <v>0.83506993654997419</v>
      </c>
      <c r="CL33" s="5">
        <v>-164.93006345002581</v>
      </c>
      <c r="CM33" s="5">
        <v>4.549815609729805</v>
      </c>
      <c r="CN33" s="5" t="s">
        <v>238</v>
      </c>
      <c r="CO33" s="5">
        <v>-308.01381659187808</v>
      </c>
      <c r="CP33" s="5">
        <v>2.1473914127314968</v>
      </c>
      <c r="CQ33" s="5">
        <v>6</v>
      </c>
      <c r="CR33" s="5">
        <v>0.78724252947454132</v>
      </c>
      <c r="CS33" s="5">
        <v>-212.75747052545867</v>
      </c>
      <c r="CT33" s="5">
        <v>2.934499936867093</v>
      </c>
      <c r="CU33" s="5" t="s">
        <v>239</v>
      </c>
      <c r="CV33" s="5">
        <v>-301.47018526472698</v>
      </c>
      <c r="CW33" s="5">
        <v>0.31210164182100675</v>
      </c>
      <c r="CX33" s="5">
        <v>4</v>
      </c>
      <c r="CY33" s="5">
        <v>0.79468693371475885</v>
      </c>
      <c r="CZ33" s="5">
        <v>-205.31306628524115</v>
      </c>
      <c r="DA33" s="5">
        <v>2.0242053835585381</v>
      </c>
      <c r="DB33" s="5" t="s">
        <v>192</v>
      </c>
    </row>
    <row r="34" spans="1:106" x14ac:dyDescent="0.2">
      <c r="A34" s="5" t="s">
        <v>21</v>
      </c>
      <c r="B34" s="5" t="s">
        <v>69</v>
      </c>
      <c r="C34" s="5" t="s">
        <v>28</v>
      </c>
      <c r="D34" s="5">
        <v>28</v>
      </c>
      <c r="E34" s="5" t="s">
        <v>68</v>
      </c>
      <c r="F34" s="5" t="s">
        <v>169</v>
      </c>
      <c r="G34" s="5" t="s">
        <v>165</v>
      </c>
      <c r="H34" s="5" t="s">
        <v>167</v>
      </c>
      <c r="I34" s="5">
        <v>2</v>
      </c>
      <c r="J34" s="5" t="s">
        <v>23</v>
      </c>
      <c r="K34" s="2">
        <v>6.51</v>
      </c>
      <c r="L34" s="6">
        <f t="shared" si="34"/>
        <v>22.001999999999999</v>
      </c>
      <c r="M34" s="6">
        <f t="shared" si="45"/>
        <v>4.5299999999999994</v>
      </c>
      <c r="N34" s="6">
        <f t="shared" si="52"/>
        <v>17.472000000000001</v>
      </c>
      <c r="O34" s="6">
        <f t="shared" si="58"/>
        <v>0.7941096263976003</v>
      </c>
      <c r="P34" s="7">
        <f t="shared" si="37"/>
        <v>79.410962639760029</v>
      </c>
      <c r="Q34" s="8">
        <f t="shared" si="59"/>
        <v>0.20589037360239976</v>
      </c>
      <c r="R34" s="7">
        <f t="shared" si="39"/>
        <v>20.589037360239974</v>
      </c>
      <c r="S34" s="8">
        <f t="shared" si="46"/>
        <v>2.9805633802816902</v>
      </c>
      <c r="T34" s="6">
        <f t="shared" si="40"/>
        <v>14.131</v>
      </c>
      <c r="U34" s="6">
        <f t="shared" si="2"/>
        <v>0.95545859467321148</v>
      </c>
      <c r="V34" s="9">
        <f t="shared" si="63"/>
        <v>-201.01256609718152</v>
      </c>
      <c r="W34" s="9">
        <f t="shared" si="41"/>
        <v>-199.1185674866517</v>
      </c>
      <c r="X34" s="10">
        <v>10.581</v>
      </c>
      <c r="Y34" s="11">
        <f t="shared" si="48"/>
        <v>0.48091082628851922</v>
      </c>
      <c r="Z34" s="11">
        <f t="shared" si="42"/>
        <v>0.7487792795980468</v>
      </c>
      <c r="AA34" s="6">
        <f t="shared" si="5"/>
        <v>307.05165409170047</v>
      </c>
      <c r="AB34" s="6">
        <f t="shared" si="6"/>
        <v>381.70995670995666</v>
      </c>
      <c r="AC34" s="6">
        <f t="shared" si="7"/>
        <v>302.94441008726938</v>
      </c>
      <c r="AD34" s="6"/>
      <c r="AE34" s="6"/>
      <c r="AF34" s="6"/>
      <c r="AG34" s="6"/>
      <c r="AH34" s="12">
        <v>3.55</v>
      </c>
      <c r="AI34" s="11">
        <f t="shared" si="49"/>
        <v>0.16134896827561132</v>
      </c>
      <c r="AJ34" s="11">
        <f t="shared" si="43"/>
        <v>0.25122072040195315</v>
      </c>
      <c r="AK34" s="6">
        <f t="shared" si="10"/>
        <v>103.01799187463725</v>
      </c>
      <c r="AL34" s="6">
        <f t="shared" si="11"/>
        <v>128.06637806637806</v>
      </c>
      <c r="AM34" s="6">
        <f t="shared" si="12"/>
        <v>101.63998259236428</v>
      </c>
      <c r="AN34" s="6"/>
      <c r="AO34" s="6"/>
      <c r="AP34" s="6"/>
      <c r="AQ34" s="6"/>
      <c r="AR34" s="12">
        <v>6.891</v>
      </c>
      <c r="AS34" s="10">
        <f t="shared" si="50"/>
        <v>0.31319880010908102</v>
      </c>
      <c r="AT34" s="6">
        <f t="shared" si="15"/>
        <v>199.97098084735924</v>
      </c>
      <c r="AU34" s="6">
        <f t="shared" si="16"/>
        <v>248.5930735930736</v>
      </c>
      <c r="AV34" s="6">
        <f t="shared" si="17"/>
        <v>197.29609015323445</v>
      </c>
      <c r="AW34" s="6"/>
      <c r="AX34" s="6"/>
      <c r="AY34" s="6"/>
      <c r="AZ34" s="6"/>
      <c r="BA34" s="12">
        <v>0.98</v>
      </c>
      <c r="BB34" s="10">
        <f t="shared" si="51"/>
        <v>4.4541405326788477E-2</v>
      </c>
      <c r="BC34" s="6">
        <f t="shared" si="20"/>
        <v>28.438769587928032</v>
      </c>
      <c r="BD34" s="6">
        <f t="shared" si="21"/>
        <v>35.353535353535356</v>
      </c>
      <c r="BE34" s="6">
        <f t="shared" si="22"/>
        <v>28.05836139169493</v>
      </c>
      <c r="BF34" s="6"/>
      <c r="BG34" s="6"/>
      <c r="BH34" s="6"/>
      <c r="BI34" s="6"/>
      <c r="BJ34" s="6">
        <v>2.7719999999999998</v>
      </c>
      <c r="BK34" s="6">
        <f t="shared" si="24"/>
        <v>80.441091120139291</v>
      </c>
      <c r="BL34" s="6">
        <f t="shared" si="25"/>
        <v>19558.908879860712</v>
      </c>
      <c r="BM34" s="6">
        <f t="shared" si="26"/>
        <v>0.19558908879860712</v>
      </c>
      <c r="BN34" s="6">
        <f t="shared" si="27"/>
        <v>0.80441091120139285</v>
      </c>
      <c r="BO34" s="6">
        <v>1.7230000000000001</v>
      </c>
      <c r="BP34" s="6">
        <v>2035.72</v>
      </c>
      <c r="BQ34" s="6">
        <v>2036.98</v>
      </c>
      <c r="BR34" s="6">
        <f t="shared" si="28"/>
        <v>1.2599999999999909</v>
      </c>
      <c r="BS34" s="6">
        <f t="shared" si="29"/>
        <v>0.89649448217353034</v>
      </c>
      <c r="BT34" s="6"/>
      <c r="BU34" s="6"/>
      <c r="BV34" s="13" t="s">
        <v>111</v>
      </c>
      <c r="BW34" s="6">
        <v>0.61899999999999999</v>
      </c>
      <c r="BX34" s="6">
        <f t="shared" si="32"/>
        <v>17.962855484619848</v>
      </c>
      <c r="BY34" s="6">
        <f t="shared" si="33"/>
        <v>22.330447330447331</v>
      </c>
      <c r="BZ34" s="5">
        <v>-121</v>
      </c>
      <c r="CA34" s="5">
        <v>2</v>
      </c>
      <c r="CB34" s="5" t="s">
        <v>248</v>
      </c>
      <c r="CD34" s="5">
        <v>6366000</v>
      </c>
      <c r="CF34" s="5" t="s">
        <v>247</v>
      </c>
      <c r="CG34" s="5" t="s">
        <v>237</v>
      </c>
      <c r="CH34" s="5">
        <v>-264.41917095663723</v>
      </c>
      <c r="CI34" s="5">
        <v>4.6727733234878839</v>
      </c>
      <c r="CJ34" s="5">
        <v>4</v>
      </c>
      <c r="CK34" s="5">
        <v>0.83683825829734104</v>
      </c>
      <c r="CL34" s="5">
        <v>-163.16174170265896</v>
      </c>
      <c r="CM34" s="5">
        <v>5.0827955430746972</v>
      </c>
      <c r="CN34" s="5" t="s">
        <v>238</v>
      </c>
      <c r="CO34" s="5">
        <v>-306.62927308592708</v>
      </c>
      <c r="CP34" s="5">
        <v>2.6318748194440293</v>
      </c>
      <c r="CQ34" s="5">
        <v>4</v>
      </c>
      <c r="CR34" s="5">
        <v>0.78881766429359834</v>
      </c>
      <c r="CS34" s="5">
        <v>-211.18233570640166</v>
      </c>
      <c r="CT34" s="5">
        <v>3.3055657708210164</v>
      </c>
      <c r="CU34" s="5" t="s">
        <v>239</v>
      </c>
      <c r="CV34" s="5">
        <v>-301.10401148930555</v>
      </c>
      <c r="CW34" s="5">
        <v>4.9106790567145682</v>
      </c>
      <c r="CX34" s="5">
        <v>6</v>
      </c>
      <c r="CY34" s="5">
        <v>0.79510351366404375</v>
      </c>
      <c r="CZ34" s="5">
        <v>-204.89648633595624</v>
      </c>
      <c r="DA34" s="5">
        <v>5.3023361641879214</v>
      </c>
      <c r="DB34" s="5" t="s">
        <v>194</v>
      </c>
    </row>
    <row r="35" spans="1:106" x14ac:dyDescent="0.2">
      <c r="A35" s="5" t="s">
        <v>22</v>
      </c>
      <c r="B35" s="5" t="s">
        <v>71</v>
      </c>
      <c r="C35" s="5" t="s">
        <v>28</v>
      </c>
      <c r="D35" s="5">
        <v>29</v>
      </c>
      <c r="E35" s="5" t="s">
        <v>70</v>
      </c>
      <c r="F35" s="5" t="s">
        <v>169</v>
      </c>
      <c r="G35" s="5" t="s">
        <v>165</v>
      </c>
      <c r="H35" s="5" t="s">
        <v>167</v>
      </c>
      <c r="I35" s="5">
        <v>2</v>
      </c>
      <c r="J35" s="5" t="s">
        <v>23</v>
      </c>
      <c r="K35" s="2">
        <v>6.51</v>
      </c>
      <c r="L35" s="6">
        <f t="shared" si="34"/>
        <v>21.312000000000001</v>
      </c>
      <c r="M35" s="6">
        <f t="shared" si="45"/>
        <v>4.3730000000000002</v>
      </c>
      <c r="N35" s="6">
        <f t="shared" si="52"/>
        <v>16.939</v>
      </c>
      <c r="O35" s="6">
        <f t="shared" si="58"/>
        <v>0.79481043543543539</v>
      </c>
      <c r="P35" s="7">
        <f t="shared" si="37"/>
        <v>79.481043543543535</v>
      </c>
      <c r="Q35" s="8">
        <f t="shared" si="59"/>
        <v>0.20518956456456455</v>
      </c>
      <c r="R35" s="7">
        <f t="shared" si="39"/>
        <v>20.518956456456454</v>
      </c>
      <c r="S35" s="8">
        <f t="shared" si="46"/>
        <v>2.9859608072535826</v>
      </c>
      <c r="T35" s="6">
        <f t="shared" si="40"/>
        <v>13.628</v>
      </c>
      <c r="U35" s="6">
        <f t="shared" si="2"/>
        <v>0.9552364864864864</v>
      </c>
      <c r="V35" s="9">
        <f t="shared" si="63"/>
        <v>-199.89011645559103</v>
      </c>
      <c r="W35" s="9">
        <f t="shared" si="41"/>
        <v>-198.31066112415562</v>
      </c>
      <c r="X35" s="10">
        <v>10.209</v>
      </c>
      <c r="Y35" s="11">
        <f t="shared" si="48"/>
        <v>0.47902590090090086</v>
      </c>
      <c r="Z35" s="11">
        <f t="shared" si="42"/>
        <v>0.74911945993542706</v>
      </c>
      <c r="AA35" s="6">
        <f t="shared" si="5"/>
        <v>279.08693275013667</v>
      </c>
      <c r="AB35" s="6">
        <f t="shared" si="6"/>
        <v>374.77973568281931</v>
      </c>
      <c r="AC35" s="6">
        <f t="shared" si="7"/>
        <v>291.65738185431553</v>
      </c>
      <c r="AD35" s="6"/>
      <c r="AE35" s="6"/>
      <c r="AF35" s="6"/>
      <c r="AG35" s="6"/>
      <c r="AH35" s="12">
        <v>3.419</v>
      </c>
      <c r="AI35" s="11">
        <f t="shared" si="49"/>
        <v>0.16042605105105104</v>
      </c>
      <c r="AJ35" s="11">
        <f t="shared" si="43"/>
        <v>0.25088054006457294</v>
      </c>
      <c r="AK35" s="6">
        <f t="shared" si="10"/>
        <v>93.466375068343353</v>
      </c>
      <c r="AL35" s="6">
        <f t="shared" si="11"/>
        <v>125.51395007342141</v>
      </c>
      <c r="AM35" s="6">
        <f t="shared" si="12"/>
        <v>97.676225738064915</v>
      </c>
      <c r="AN35" s="6"/>
      <c r="AO35" s="6"/>
      <c r="AP35" s="6"/>
      <c r="AQ35" s="6"/>
      <c r="AR35" s="12">
        <v>6.73</v>
      </c>
      <c r="AS35" s="10">
        <f t="shared" si="50"/>
        <v>0.31578453453453453</v>
      </c>
      <c r="AT35" s="6">
        <f t="shared" si="15"/>
        <v>183.98031711317662</v>
      </c>
      <c r="AU35" s="6">
        <f t="shared" si="16"/>
        <v>247.06314243759178</v>
      </c>
      <c r="AV35" s="6">
        <f t="shared" si="17"/>
        <v>192.26703691640159</v>
      </c>
      <c r="AW35" s="6"/>
      <c r="AX35" s="6"/>
      <c r="AY35" s="6"/>
      <c r="AZ35" s="6"/>
      <c r="BA35" s="12">
        <v>0.95399999999999996</v>
      </c>
      <c r="BB35" s="10">
        <f t="shared" si="51"/>
        <v>4.4763513513513507E-2</v>
      </c>
      <c r="BC35" s="6">
        <f t="shared" si="20"/>
        <v>26.079825041006018</v>
      </c>
      <c r="BD35" s="6">
        <f t="shared" si="21"/>
        <v>35.022026431718061</v>
      </c>
      <c r="BE35" s="6">
        <f t="shared" si="22"/>
        <v>27.254495277599869</v>
      </c>
      <c r="BF35" s="6"/>
      <c r="BG35" s="6"/>
      <c r="BH35" s="6"/>
      <c r="BI35" s="6"/>
      <c r="BJ35" s="6">
        <v>2.7240000000000002</v>
      </c>
      <c r="BK35" s="6">
        <f t="shared" si="24"/>
        <v>74.466921815199569</v>
      </c>
      <c r="BL35" s="6">
        <f t="shared" si="25"/>
        <v>25533.078184800426</v>
      </c>
      <c r="BM35" s="6">
        <f t="shared" si="26"/>
        <v>0.25533078184800428</v>
      </c>
      <c r="BN35" s="6">
        <f t="shared" si="27"/>
        <v>0.74466921815199572</v>
      </c>
      <c r="BO35" s="6">
        <v>1.829</v>
      </c>
      <c r="BP35" s="6">
        <v>1998.3</v>
      </c>
      <c r="BQ35" s="6">
        <v>1999.585</v>
      </c>
      <c r="BR35" s="6">
        <f t="shared" si="28"/>
        <v>1.2850000000000819</v>
      </c>
      <c r="BS35" s="6">
        <f t="shared" si="29"/>
        <v>0.88012037262283527</v>
      </c>
      <c r="BT35" s="6"/>
      <c r="BU35" s="6"/>
      <c r="BV35" s="13" t="s">
        <v>111</v>
      </c>
      <c r="BW35" s="6">
        <v>0.63400000000000001</v>
      </c>
      <c r="BX35" s="6">
        <f t="shared" si="32"/>
        <v>17.331875341716785</v>
      </c>
      <c r="BY35" s="6">
        <f t="shared" si="33"/>
        <v>23.274596182085165</v>
      </c>
      <c r="BZ35" s="5">
        <v>-121</v>
      </c>
      <c r="CA35" s="5">
        <v>2</v>
      </c>
      <c r="CB35" s="5" t="s">
        <v>249</v>
      </c>
      <c r="CD35" s="5">
        <v>5206000</v>
      </c>
      <c r="CF35" s="5" t="s">
        <v>247</v>
      </c>
      <c r="CG35" s="5" t="s">
        <v>237</v>
      </c>
      <c r="CH35" s="5">
        <v>-264.25116061447733</v>
      </c>
      <c r="CI35" s="5">
        <v>3.1891773272795323</v>
      </c>
      <c r="CJ35" s="5">
        <v>4</v>
      </c>
      <c r="CK35" s="5">
        <v>0.83702939634302909</v>
      </c>
      <c r="CL35" s="5">
        <v>-162.97060365697092</v>
      </c>
      <c r="CM35" s="5">
        <v>3.7644192148104096</v>
      </c>
      <c r="CN35" s="5" t="s">
        <v>238</v>
      </c>
      <c r="CO35" s="5">
        <v>-305.71839271165601</v>
      </c>
      <c r="CP35" s="5">
        <v>1.4762820817177782</v>
      </c>
      <c r="CQ35" s="5">
        <v>4</v>
      </c>
      <c r="CR35" s="5">
        <v>0.78985393320630726</v>
      </c>
      <c r="CS35" s="5">
        <v>-210.14606679369274</v>
      </c>
      <c r="CT35" s="5">
        <v>2.4858416652717397</v>
      </c>
      <c r="CU35" s="5" t="s">
        <v>239</v>
      </c>
      <c r="CV35" s="5">
        <v>-299.51475179518195</v>
      </c>
      <c r="CW35" s="5">
        <v>4.4003015433207162</v>
      </c>
      <c r="CX35" s="5">
        <v>3</v>
      </c>
      <c r="CY35" s="5">
        <v>0.79691154517044149</v>
      </c>
      <c r="CZ35" s="5">
        <v>-203.08845482955851</v>
      </c>
      <c r="DA35" s="5">
        <v>4.8334929059791403</v>
      </c>
      <c r="DB35" s="5" t="s">
        <v>193</v>
      </c>
    </row>
    <row r="36" spans="1:106" ht="17" thickBot="1" x14ac:dyDescent="0.25">
      <c r="A36" s="5" t="s">
        <v>105</v>
      </c>
      <c r="E36" s="5" t="s">
        <v>107</v>
      </c>
      <c r="F36" s="5" t="s">
        <v>170</v>
      </c>
      <c r="G36" s="5" t="s">
        <v>163</v>
      </c>
      <c r="H36" s="5" t="s">
        <v>356</v>
      </c>
      <c r="I36" s="5">
        <v>3</v>
      </c>
      <c r="J36" s="5" t="s">
        <v>109</v>
      </c>
      <c r="L36" s="6">
        <f t="shared" si="34"/>
        <v>141.73999999999998</v>
      </c>
      <c r="M36" s="6">
        <f t="shared" si="45"/>
        <v>28.42</v>
      </c>
      <c r="N36" s="6">
        <f t="shared" si="52"/>
        <v>113.32</v>
      </c>
      <c r="O36" s="6">
        <f t="shared" si="58"/>
        <v>0.79949202765627214</v>
      </c>
      <c r="P36" s="7">
        <f t="shared" si="37"/>
        <v>79.94920276562722</v>
      </c>
      <c r="Q36" s="8">
        <f t="shared" si="59"/>
        <v>0.200507972343728</v>
      </c>
      <c r="R36" s="7">
        <f t="shared" si="39"/>
        <v>20.050797234372801</v>
      </c>
      <c r="S36" s="8">
        <f t="shared" si="46"/>
        <v>3.4085338175215614</v>
      </c>
      <c r="T36" s="6">
        <f t="shared" si="40"/>
        <v>97.12</v>
      </c>
      <c r="U36" s="6">
        <f t="shared" si="2"/>
        <v>0.95491745449414434</v>
      </c>
      <c r="V36" s="9">
        <f t="shared" si="63"/>
        <v>18.620831113213313</v>
      </c>
      <c r="W36" s="9">
        <f t="shared" si="41"/>
        <v>23.391831154700903</v>
      </c>
      <c r="X36" s="10">
        <v>75.09</v>
      </c>
      <c r="Y36" s="11">
        <f t="shared" si="48"/>
        <v>0.52977282347961063</v>
      </c>
      <c r="Z36" s="11">
        <f t="shared" si="42"/>
        <v>0.77316721581548598</v>
      </c>
      <c r="AA36" s="6">
        <f t="shared" si="5"/>
        <v>1896.2121212121215</v>
      </c>
      <c r="AB36" s="6"/>
      <c r="AC36" s="6"/>
      <c r="AD36" s="6"/>
      <c r="AE36" s="6"/>
      <c r="AF36" s="6"/>
      <c r="AG36" s="6"/>
      <c r="AH36" s="12">
        <v>22.03</v>
      </c>
      <c r="AI36" s="11">
        <f t="shared" si="49"/>
        <v>0.15542542683787219</v>
      </c>
      <c r="AJ36" s="11">
        <f t="shared" si="43"/>
        <v>0.226832784184514</v>
      </c>
      <c r="AK36" s="6">
        <f t="shared" si="10"/>
        <v>556.31313131313129</v>
      </c>
      <c r="AL36" s="6"/>
      <c r="AM36" s="6"/>
      <c r="AN36" s="6"/>
      <c r="AO36" s="6"/>
      <c r="AP36" s="6"/>
      <c r="AQ36" s="6"/>
      <c r="AR36" s="12">
        <v>38.229999999999997</v>
      </c>
      <c r="AS36" s="10">
        <f t="shared" si="50"/>
        <v>0.26971920417666151</v>
      </c>
      <c r="AT36" s="6">
        <f t="shared" si="15"/>
        <v>965.4040404040403</v>
      </c>
      <c r="AU36" s="6"/>
      <c r="AV36" s="6"/>
      <c r="AW36" s="6"/>
      <c r="AX36" s="6"/>
      <c r="AY36" s="6"/>
      <c r="AZ36" s="6"/>
      <c r="BA36" s="12">
        <v>6.39</v>
      </c>
      <c r="BB36" s="10">
        <f t="shared" si="51"/>
        <v>4.5082545505855796E-2</v>
      </c>
      <c r="BC36" s="6">
        <f t="shared" si="20"/>
        <v>161.36363636363635</v>
      </c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>
        <v>1.98</v>
      </c>
      <c r="BP36" s="6">
        <v>2040.05</v>
      </c>
      <c r="BQ36" s="6">
        <v>2045.88</v>
      </c>
      <c r="BR36" s="6">
        <f t="shared" si="28"/>
        <v>5.8300000000001546</v>
      </c>
      <c r="BS36" s="6"/>
      <c r="BT36" s="6"/>
      <c r="BU36" s="6"/>
      <c r="BV36" s="13"/>
      <c r="BW36" s="6"/>
      <c r="BX36" s="6"/>
      <c r="BY36" s="6"/>
      <c r="BZ36" s="5">
        <v>-37</v>
      </c>
      <c r="CA36" s="5">
        <v>2</v>
      </c>
      <c r="CB36" s="5" t="s">
        <v>250</v>
      </c>
      <c r="CF36" s="5" t="s">
        <v>251</v>
      </c>
      <c r="CG36" s="5" t="s">
        <v>237</v>
      </c>
      <c r="CH36" s="5">
        <v>53.48</v>
      </c>
      <c r="CI36" s="5">
        <v>3.7</v>
      </c>
      <c r="CJ36" s="5">
        <v>3</v>
      </c>
      <c r="CK36" s="5">
        <f>(1000+CH36)/(1000+$BZ36)</f>
        <v>1.093956386292835</v>
      </c>
      <c r="CL36" s="5">
        <f>(CK36-1)*1000</f>
        <v>93.956386292834978</v>
      </c>
      <c r="CM36" s="5">
        <f>SQRT(2^2+CI36^2)</f>
        <v>4.2059481689626184</v>
      </c>
      <c r="CN36" s="5" t="s">
        <v>238</v>
      </c>
      <c r="CO36" s="5">
        <v>-34.409999999999997</v>
      </c>
      <c r="CP36" s="5">
        <v>1.1000000000000001</v>
      </c>
      <c r="CQ36" s="5">
        <v>4</v>
      </c>
      <c r="CR36" s="5">
        <f>(1000+CO36)/(1000+$BZ36)</f>
        <v>1.0026895119418484</v>
      </c>
      <c r="CS36" s="5">
        <f>(CR36-1)*1000</f>
        <v>2.6895119418484104</v>
      </c>
      <c r="CT36" s="5">
        <f>SQRT(2^2+CP36^2)</f>
        <v>2.2825424421026654</v>
      </c>
      <c r="CU36" s="5" t="s">
        <v>239</v>
      </c>
      <c r="CV36" s="5">
        <v>-30.74</v>
      </c>
      <c r="CW36" s="5">
        <v>1.3</v>
      </c>
      <c r="CX36" s="5">
        <v>3</v>
      </c>
      <c r="CY36" s="5">
        <f>(1000+CV36)/(1000+$BZ36)</f>
        <v>1.0065005192107996</v>
      </c>
      <c r="CZ36" s="5">
        <f>(CY36-1)*1000</f>
        <v>6.5005192107996379</v>
      </c>
      <c r="DA36" s="5">
        <f>SQRT(2^2+CW36^2)</f>
        <v>2.3853720883753127</v>
      </c>
      <c r="DB36" s="5" t="s">
        <v>182</v>
      </c>
    </row>
    <row r="37" spans="1:106" ht="17" thickBot="1" x14ac:dyDescent="0.25">
      <c r="A37" s="5" t="s">
        <v>75</v>
      </c>
      <c r="B37" s="5" t="s">
        <v>74</v>
      </c>
      <c r="C37" s="5" t="s">
        <v>28</v>
      </c>
      <c r="D37" s="5">
        <v>32</v>
      </c>
      <c r="E37" s="5" t="s">
        <v>72</v>
      </c>
      <c r="F37" s="5" t="s">
        <v>170</v>
      </c>
      <c r="G37" s="5" t="s">
        <v>163</v>
      </c>
      <c r="H37" s="5" t="s">
        <v>357</v>
      </c>
      <c r="I37" s="5">
        <v>3</v>
      </c>
      <c r="J37" s="5" t="s">
        <v>73</v>
      </c>
      <c r="L37" s="6">
        <f t="shared" si="34"/>
        <v>19.592999999999996</v>
      </c>
      <c r="M37" s="6">
        <f t="shared" si="45"/>
        <v>6.2010000000000005</v>
      </c>
      <c r="N37" s="6">
        <f t="shared" si="52"/>
        <v>13.391999999999999</v>
      </c>
      <c r="O37" s="6">
        <f t="shared" si="58"/>
        <v>0.68350941662838782</v>
      </c>
      <c r="P37" s="7">
        <f t="shared" si="37"/>
        <v>68.350941662838778</v>
      </c>
      <c r="Q37" s="8">
        <f t="shared" si="59"/>
        <v>0.3164905833716124</v>
      </c>
      <c r="R37" s="7">
        <f t="shared" si="39"/>
        <v>31.64905833716124</v>
      </c>
      <c r="S37" s="8">
        <f t="shared" si="46"/>
        <v>1.7260839642119752</v>
      </c>
      <c r="T37" s="6">
        <f t="shared" si="40"/>
        <v>11.882999999999999</v>
      </c>
      <c r="U37" s="6">
        <f t="shared" si="2"/>
        <v>0.90598683203184827</v>
      </c>
      <c r="V37" s="9">
        <f t="shared" si="63"/>
        <v>-40.331431461629748</v>
      </c>
      <c r="W37" s="9">
        <f t="shared" si="41"/>
        <v>-38.505480354536751</v>
      </c>
      <c r="X37" s="10">
        <v>7.524</v>
      </c>
      <c r="Y37" s="11">
        <f t="shared" si="48"/>
        <v>0.3840146991272394</v>
      </c>
      <c r="Z37" s="11">
        <f t="shared" si="42"/>
        <v>0.63317344105023987</v>
      </c>
      <c r="AA37" s="6">
        <f t="shared" si="5"/>
        <v>233.66459627329189</v>
      </c>
      <c r="AB37" s="6">
        <f t="shared" ref="AB37:AB46" si="64">(AA37/$BN37)*1</f>
        <v>270.25862068965517</v>
      </c>
      <c r="AC37" s="6">
        <f t="shared" ref="AC37:AC46" si="65">AB37/$BR37</f>
        <v>227.10808461314519</v>
      </c>
      <c r="AD37" s="6"/>
      <c r="AE37" s="6"/>
      <c r="AF37" s="6"/>
      <c r="AG37" s="6"/>
      <c r="AH37" s="12">
        <v>4.359</v>
      </c>
      <c r="AI37" s="11">
        <f t="shared" si="49"/>
        <v>0.22247741540346047</v>
      </c>
      <c r="AJ37" s="11">
        <f t="shared" si="43"/>
        <v>0.36682655894976018</v>
      </c>
      <c r="AK37" s="6">
        <f t="shared" si="10"/>
        <v>135.3726708074534</v>
      </c>
      <c r="AL37" s="6">
        <f t="shared" ref="AL37:AL46" si="66">(AK37/$BN37)*1</f>
        <v>156.57327586206898</v>
      </c>
      <c r="AM37" s="6">
        <f t="shared" ref="AM37:AM46" si="67">AL37/$BR37</f>
        <v>131.57418139669059</v>
      </c>
      <c r="AN37" s="6"/>
      <c r="AO37" s="6"/>
      <c r="AP37" s="6"/>
      <c r="AQ37" s="6"/>
      <c r="AR37" s="12">
        <v>5.8680000000000003</v>
      </c>
      <c r="AS37" s="10">
        <f t="shared" si="50"/>
        <v>0.29949471750114842</v>
      </c>
      <c r="AT37" s="6">
        <f t="shared" si="15"/>
        <v>182.2360248447205</v>
      </c>
      <c r="AU37" s="6">
        <f t="shared" ref="AU37:AU46" si="68">(AT37/$BN37)*1</f>
        <v>210.77586206896555</v>
      </c>
      <c r="AV37" s="6">
        <f t="shared" ref="AV37:AV46" si="69">AU37/$BR37</f>
        <v>177.12257316718981</v>
      </c>
      <c r="AW37" s="6"/>
      <c r="AX37" s="6"/>
      <c r="AY37" s="6"/>
      <c r="AZ37" s="6"/>
      <c r="BA37" s="12">
        <v>1.8420000000000001</v>
      </c>
      <c r="BB37" s="10">
        <f t="shared" si="51"/>
        <v>9.4013167968151914E-2</v>
      </c>
      <c r="BC37" s="6">
        <f t="shared" si="20"/>
        <v>57.204968944099377</v>
      </c>
      <c r="BD37" s="6">
        <f t="shared" ref="BD37:BD46" si="70">(BC37/$BN37)*1</f>
        <v>66.163793103448285</v>
      </c>
      <c r="BE37" s="6">
        <f t="shared" ref="BE37:BE46" si="71">BD37/$BR37</f>
        <v>55.599826137348948</v>
      </c>
      <c r="BF37" s="6"/>
      <c r="BG37" s="6"/>
      <c r="BH37" s="6"/>
      <c r="BI37" s="6"/>
      <c r="BJ37" s="6">
        <v>2.7839999999999998</v>
      </c>
      <c r="BK37" s="6">
        <f t="shared" ref="BK37:BK46" si="72">(BJ37/BO37)*50</f>
        <v>86.459627329192529</v>
      </c>
      <c r="BL37" s="6">
        <f t="shared" ref="BL37:BL46" si="73">100000-(BK37*1000)</f>
        <v>13540.372670807468</v>
      </c>
      <c r="BM37" s="6">
        <f t="shared" ref="BM37:BM46" si="74">BL37/100000</f>
        <v>0.13540372670807468</v>
      </c>
      <c r="BN37" s="6">
        <f t="shared" ref="BN37:BN46" si="75">1-BM37</f>
        <v>0.86459627329192534</v>
      </c>
      <c r="BO37" s="6">
        <v>1.61</v>
      </c>
      <c r="BP37" s="6">
        <v>1996.55</v>
      </c>
      <c r="BQ37" s="6">
        <v>1997.74</v>
      </c>
      <c r="BR37" s="6">
        <f t="shared" si="28"/>
        <v>1.1900000000000546</v>
      </c>
      <c r="BS37" s="6">
        <f t="shared" ref="BS37:BS59" si="76">(BD37+AU37+AL37+AB37+BY37+BK37)/1000</f>
        <v>0.80840646640965219</v>
      </c>
      <c r="BT37" s="6"/>
      <c r="BU37" s="6"/>
      <c r="BV37" s="15"/>
      <c r="BW37" s="6">
        <v>0.50600000000000001</v>
      </c>
      <c r="BX37" s="6">
        <f t="shared" ref="BX37:BX46" si="77">(BW37/BO37)*50</f>
        <v>15.714285714285714</v>
      </c>
      <c r="BY37" s="6">
        <f t="shared" ref="BY37:BY46" si="78">(BX37/$BN37)*1</f>
        <v>18.175287356321842</v>
      </c>
      <c r="BZ37" s="5">
        <v>-37</v>
      </c>
      <c r="CA37" s="5">
        <v>2</v>
      </c>
      <c r="CB37" s="5" t="s">
        <v>252</v>
      </c>
      <c r="CF37" s="5" t="s">
        <v>251</v>
      </c>
      <c r="CG37" s="5" t="s">
        <v>237</v>
      </c>
      <c r="CH37" s="5">
        <v>-42.84</v>
      </c>
      <c r="CI37" s="5">
        <v>26.9</v>
      </c>
      <c r="CJ37" s="5">
        <v>2</v>
      </c>
      <c r="CK37" s="5">
        <f t="shared" ref="CK37:CK46" si="79">(1000+CH37)/(1000+$BZ37)</f>
        <v>0.99393561786085149</v>
      </c>
      <c r="CL37" s="5">
        <f>(CK37-1)*1000</f>
        <v>-6.0643821391485053</v>
      </c>
      <c r="CM37" s="5">
        <f t="shared" ref="CM37:CM46" si="80">SQRT(2^2+CI37^2)</f>
        <v>26.974246977441279</v>
      </c>
      <c r="CN37" s="5" t="s">
        <v>238</v>
      </c>
      <c r="CO37" s="5">
        <v>-92.18</v>
      </c>
      <c r="CP37" s="5">
        <v>21.6</v>
      </c>
      <c r="CQ37" s="5">
        <v>2</v>
      </c>
      <c r="CR37" s="5">
        <f t="shared" ref="CR37:CR46" si="81">(1000+CO37)/(1000+$BZ37)</f>
        <v>0.94269989615784</v>
      </c>
      <c r="CS37" s="5">
        <f>(CR37-1)*1000</f>
        <v>-57.300103842159999</v>
      </c>
      <c r="CT37" s="5">
        <f t="shared" ref="CT37:CT46" si="82">SQRT(2^2+CP37^2)</f>
        <v>21.69239498073</v>
      </c>
      <c r="CU37" s="5" t="s">
        <v>239</v>
      </c>
      <c r="CV37" s="5">
        <v>-79.400000000000006</v>
      </c>
      <c r="CW37" s="5">
        <v>13.1</v>
      </c>
      <c r="CX37" s="5">
        <v>2</v>
      </c>
      <c r="CY37" s="5">
        <f t="shared" ref="CY37:CY46" si="83">(1000+CV37)/(1000+$BZ37)</f>
        <v>0.95597092419522334</v>
      </c>
      <c r="CZ37" s="5">
        <f>(CY37-1)*1000</f>
        <v>-44.02907580477666</v>
      </c>
      <c r="DA37" s="5">
        <f t="shared" ref="DA37:DA46" si="84">SQRT(2^2+CW37^2)</f>
        <v>13.251792331605563</v>
      </c>
      <c r="DB37" s="5" t="s">
        <v>195</v>
      </c>
    </row>
    <row r="38" spans="1:106" x14ac:dyDescent="0.2">
      <c r="A38" s="5" t="s">
        <v>16</v>
      </c>
      <c r="B38" s="5" t="s">
        <v>58</v>
      </c>
      <c r="C38" s="5" t="s">
        <v>28</v>
      </c>
      <c r="D38" s="5">
        <v>23</v>
      </c>
      <c r="E38" s="5" t="s">
        <v>57</v>
      </c>
      <c r="F38" s="5" t="s">
        <v>170</v>
      </c>
      <c r="G38" s="5" t="s">
        <v>163</v>
      </c>
      <c r="H38" s="5" t="s">
        <v>167</v>
      </c>
      <c r="I38" s="5">
        <v>3</v>
      </c>
      <c r="J38" s="5" t="s">
        <v>25</v>
      </c>
      <c r="K38" s="8">
        <v>0.65</v>
      </c>
      <c r="L38" s="6">
        <f t="shared" si="34"/>
        <v>17.940999999999999</v>
      </c>
      <c r="M38" s="6">
        <f t="shared" si="45"/>
        <v>3.573</v>
      </c>
      <c r="N38" s="6">
        <f t="shared" si="52"/>
        <v>14.367999999999999</v>
      </c>
      <c r="O38" s="6">
        <f t="shared" si="58"/>
        <v>0.80084722144807974</v>
      </c>
      <c r="P38" s="7">
        <f t="shared" si="37"/>
        <v>80.084722144807969</v>
      </c>
      <c r="Q38" s="8">
        <f t="shared" si="59"/>
        <v>0.19915277855192018</v>
      </c>
      <c r="R38" s="7">
        <f t="shared" si="39"/>
        <v>19.915277855192016</v>
      </c>
      <c r="S38" s="8">
        <f t="shared" si="46"/>
        <v>3.1310790273556228</v>
      </c>
      <c r="T38" s="6">
        <f t="shared" si="40"/>
        <v>10.872999999999999</v>
      </c>
      <c r="U38" s="6">
        <f t="shared" si="2"/>
        <v>0.94755030377347982</v>
      </c>
      <c r="V38" s="9">
        <f t="shared" si="63"/>
        <v>236.01249477969131</v>
      </c>
      <c r="W38" s="9">
        <f t="shared" si="41"/>
        <v>244.24815827582194</v>
      </c>
      <c r="X38" s="10">
        <v>8.2409999999999997</v>
      </c>
      <c r="Y38" s="11">
        <f t="shared" si="48"/>
        <v>0.45933894431748512</v>
      </c>
      <c r="Z38" s="11">
        <f t="shared" si="42"/>
        <v>0.7579324933321071</v>
      </c>
      <c r="AA38" s="6">
        <f t="shared" si="5"/>
        <v>222.85018929150891</v>
      </c>
      <c r="AB38" s="6">
        <f t="shared" si="64"/>
        <v>259.23246303869144</v>
      </c>
      <c r="AC38" s="6">
        <f t="shared" si="65"/>
        <v>238.92392906791036</v>
      </c>
      <c r="AD38" s="6">
        <f t="shared" ref="AD38:AD46" si="85">AB38/$BV38</f>
        <v>21.968852799889103</v>
      </c>
      <c r="AE38" s="6"/>
      <c r="AF38" s="6"/>
      <c r="AG38" s="6"/>
      <c r="AH38" s="12">
        <v>2.6320000000000001</v>
      </c>
      <c r="AI38" s="11">
        <f t="shared" si="49"/>
        <v>0.14670308232539994</v>
      </c>
      <c r="AJ38" s="11">
        <f t="shared" si="43"/>
        <v>0.24206750666789298</v>
      </c>
      <c r="AK38" s="6">
        <f t="shared" si="10"/>
        <v>71.173607355327206</v>
      </c>
      <c r="AL38" s="6">
        <f t="shared" si="66"/>
        <v>82.793331236237819</v>
      </c>
      <c r="AM38" s="6">
        <f t="shared" si="67"/>
        <v>76.30721772924889</v>
      </c>
      <c r="AN38" s="6">
        <f t="shared" ref="AN38:AN46" si="86">AL38/$BV38</f>
        <v>7.0163840030710007</v>
      </c>
      <c r="AO38" s="6"/>
      <c r="AP38" s="6"/>
      <c r="AQ38" s="6"/>
      <c r="AR38" s="12">
        <v>6.1269999999999998</v>
      </c>
      <c r="AS38" s="10">
        <f t="shared" si="50"/>
        <v>0.34150827713059473</v>
      </c>
      <c r="AT38" s="6">
        <f t="shared" si="15"/>
        <v>165.68415359653866</v>
      </c>
      <c r="AU38" s="6">
        <f t="shared" si="68"/>
        <v>192.73356401384083</v>
      </c>
      <c r="AV38" s="6">
        <f t="shared" si="69"/>
        <v>177.63462121090726</v>
      </c>
      <c r="AW38" s="6">
        <f t="shared" ref="AW38:AW46" si="87">AU38/$BV38</f>
        <v>16.333352882528882</v>
      </c>
      <c r="AX38" s="6"/>
      <c r="AY38" s="6"/>
      <c r="AZ38" s="6"/>
      <c r="BA38" s="12">
        <v>0.94099999999999995</v>
      </c>
      <c r="BB38" s="10">
        <f t="shared" si="51"/>
        <v>5.2449696226520258E-2</v>
      </c>
      <c r="BC38" s="6">
        <f t="shared" si="20"/>
        <v>25.446187128177396</v>
      </c>
      <c r="BD38" s="6">
        <f t="shared" si="70"/>
        <v>29.600503302925453</v>
      </c>
      <c r="BE38" s="6">
        <f t="shared" si="71"/>
        <v>27.281569864446507</v>
      </c>
      <c r="BF38" s="6">
        <f t="shared" ref="BF38:BF46" si="88">BD38/$BV38</f>
        <v>2.508517229061479</v>
      </c>
      <c r="BG38" s="6"/>
      <c r="BH38" s="6"/>
      <c r="BI38" s="6"/>
      <c r="BJ38" s="6">
        <v>3.1789999999999998</v>
      </c>
      <c r="BK38" s="6">
        <f t="shared" si="72"/>
        <v>85.965386695511086</v>
      </c>
      <c r="BL38" s="6">
        <f t="shared" si="73"/>
        <v>14034.613304488914</v>
      </c>
      <c r="BM38" s="6">
        <f t="shared" si="74"/>
        <v>0.14034613304488913</v>
      </c>
      <c r="BN38" s="6">
        <f t="shared" si="75"/>
        <v>0.85965386695511081</v>
      </c>
      <c r="BO38" s="6">
        <v>1.849</v>
      </c>
      <c r="BP38" s="6">
        <v>2043.44</v>
      </c>
      <c r="BQ38" s="6">
        <v>2044.5250000000001</v>
      </c>
      <c r="BR38" s="6">
        <f t="shared" si="28"/>
        <v>1.0850000000000364</v>
      </c>
      <c r="BS38" s="6">
        <f t="shared" si="76"/>
        <v>0.66979678021548605</v>
      </c>
      <c r="BT38" s="6">
        <f t="shared" ref="BT38:BT46" si="89">BR38/BN38*1000/BV38</f>
        <v>106.96066879575538</v>
      </c>
      <c r="BU38" s="6">
        <f t="shared" ref="BU38:BU46" si="90">BR38/BV38*100</f>
        <v>9.1949152542375963</v>
      </c>
      <c r="BV38" s="13">
        <v>11.8</v>
      </c>
      <c r="BW38" s="6">
        <v>0.61899999999999999</v>
      </c>
      <c r="BX38" s="6">
        <f t="shared" si="77"/>
        <v>16.738777717685235</v>
      </c>
      <c r="BY38" s="6">
        <f t="shared" si="78"/>
        <v>19.471531928279333</v>
      </c>
      <c r="BZ38" s="5">
        <v>-39</v>
      </c>
      <c r="CA38" s="5">
        <v>2</v>
      </c>
      <c r="CB38" s="5" t="s">
        <v>253</v>
      </c>
      <c r="CD38" s="5">
        <v>14970000</v>
      </c>
      <c r="CE38" s="5">
        <v>47093.311629999997</v>
      </c>
      <c r="CF38" s="5" t="s">
        <v>251</v>
      </c>
      <c r="CG38" s="5" t="s">
        <v>237</v>
      </c>
      <c r="CH38" s="5">
        <v>336.25293339719985</v>
      </c>
      <c r="CI38" s="5">
        <v>0.69548002553993593</v>
      </c>
      <c r="CJ38" s="5">
        <v>2</v>
      </c>
      <c r="CK38" s="5">
        <f t="shared" si="79"/>
        <v>1.3904817204965658</v>
      </c>
      <c r="CL38" s="5">
        <f>(CK38-1)*1000</f>
        <v>390.4817204965658</v>
      </c>
      <c r="CM38" s="5">
        <f t="shared" si="80"/>
        <v>2.1174731322793754</v>
      </c>
      <c r="CN38" s="5" t="s">
        <v>238</v>
      </c>
      <c r="CO38" s="5">
        <v>150.84004434646229</v>
      </c>
      <c r="CP38" s="5">
        <v>1.8399831719734521</v>
      </c>
      <c r="CQ38" s="5">
        <v>2</v>
      </c>
      <c r="CR38" s="5">
        <f t="shared" si="81"/>
        <v>1.1975442709120314</v>
      </c>
      <c r="CS38" s="5">
        <f>(CR38-1)*1000</f>
        <v>197.54427091203141</v>
      </c>
      <c r="CT38" s="5">
        <f t="shared" si="82"/>
        <v>2.7176346467370274</v>
      </c>
      <c r="CU38" s="5" t="s">
        <v>239</v>
      </c>
      <c r="CV38" s="5">
        <v>173.76295104540441</v>
      </c>
      <c r="CW38" s="5">
        <v>3.3364864182657219</v>
      </c>
      <c r="CX38" s="5">
        <v>2</v>
      </c>
      <c r="CY38" s="5">
        <f t="shared" si="83"/>
        <v>1.2213974516601502</v>
      </c>
      <c r="CZ38" s="5">
        <f>(CY38-1)*1000</f>
        <v>221.39745166015024</v>
      </c>
      <c r="DA38" s="5">
        <f t="shared" si="84"/>
        <v>3.8900053495170961</v>
      </c>
      <c r="DB38" s="5" t="s">
        <v>191</v>
      </c>
    </row>
    <row r="39" spans="1:106" x14ac:dyDescent="0.2">
      <c r="A39" s="5" t="s">
        <v>10</v>
      </c>
      <c r="B39" s="5" t="s">
        <v>46</v>
      </c>
      <c r="C39" s="5" t="s">
        <v>28</v>
      </c>
      <c r="D39" s="5">
        <v>15</v>
      </c>
      <c r="E39" s="5" t="s">
        <v>45</v>
      </c>
      <c r="F39" s="5" t="s">
        <v>170</v>
      </c>
      <c r="G39" s="5" t="s">
        <v>163</v>
      </c>
      <c r="H39" s="5" t="s">
        <v>167</v>
      </c>
      <c r="I39" s="5">
        <v>3</v>
      </c>
      <c r="J39" s="5" t="s">
        <v>25</v>
      </c>
      <c r="K39" s="8">
        <v>0.65</v>
      </c>
      <c r="L39" s="6">
        <f t="shared" si="34"/>
        <v>29.307000000000002</v>
      </c>
      <c r="M39" s="6">
        <f t="shared" si="45"/>
        <v>5.8150000000000004</v>
      </c>
      <c r="N39" s="6">
        <f t="shared" si="52"/>
        <v>23.492000000000001</v>
      </c>
      <c r="O39" s="6">
        <f t="shared" si="58"/>
        <v>0.80158323949909571</v>
      </c>
      <c r="P39" s="7">
        <f t="shared" si="37"/>
        <v>80.158323949909573</v>
      </c>
      <c r="Q39" s="8">
        <f t="shared" si="59"/>
        <v>0.19841676050090423</v>
      </c>
      <c r="R39" s="7">
        <f t="shared" si="39"/>
        <v>19.841676050090424</v>
      </c>
      <c r="S39" s="8">
        <f t="shared" si="46"/>
        <v>3.1119580752739395</v>
      </c>
      <c r="T39" s="6">
        <f t="shared" si="40"/>
        <v>17.262</v>
      </c>
      <c r="U39" s="6">
        <f t="shared" si="2"/>
        <v>0.94482546831814918</v>
      </c>
      <c r="V39" s="9">
        <f t="shared" ref="V39:V59" si="91">((Y39*CS39)+(CL39*AI39)+(AS39*CZ39))/(Y39+AI39+AS39)</f>
        <v>238.20318407021671</v>
      </c>
      <c r="W39" s="9">
        <f t="shared" si="41"/>
        <v>248.10418382314677</v>
      </c>
      <c r="X39" s="10">
        <v>13.064</v>
      </c>
      <c r="Y39" s="11">
        <f t="shared" si="48"/>
        <v>0.44576381069369092</v>
      </c>
      <c r="Z39" s="11">
        <f t="shared" si="42"/>
        <v>0.75680685899664002</v>
      </c>
      <c r="AA39" s="6">
        <f t="shared" si="5"/>
        <v>381.98830409356725</v>
      </c>
      <c r="AB39" s="6">
        <f t="shared" si="64"/>
        <v>464.0852575488455</v>
      </c>
      <c r="AC39" s="6">
        <f t="shared" si="65"/>
        <v>265.19157574219741</v>
      </c>
      <c r="AD39" s="6">
        <f t="shared" si="85"/>
        <v>26.219506076205963</v>
      </c>
      <c r="AE39" s="6"/>
      <c r="AF39" s="6"/>
      <c r="AG39" s="6"/>
      <c r="AH39" s="12">
        <v>4.1980000000000004</v>
      </c>
      <c r="AI39" s="11">
        <f t="shared" si="49"/>
        <v>0.14324222881905346</v>
      </c>
      <c r="AJ39" s="11">
        <f t="shared" si="43"/>
        <v>0.24319314100336001</v>
      </c>
      <c r="AK39" s="6">
        <f t="shared" si="10"/>
        <v>122.74853801169591</v>
      </c>
      <c r="AL39" s="6">
        <f t="shared" si="66"/>
        <v>149.12966252220249</v>
      </c>
      <c r="AM39" s="6">
        <f t="shared" si="67"/>
        <v>85.216950012687136</v>
      </c>
      <c r="AN39" s="6">
        <f t="shared" si="86"/>
        <v>8.4254046622713279</v>
      </c>
      <c r="AO39" s="6"/>
      <c r="AP39" s="6"/>
      <c r="AQ39" s="6"/>
      <c r="AR39" s="12">
        <v>10.428000000000001</v>
      </c>
      <c r="AS39" s="10">
        <f t="shared" si="50"/>
        <v>0.35581942880540485</v>
      </c>
      <c r="AT39" s="6">
        <f t="shared" si="15"/>
        <v>304.91228070175441</v>
      </c>
      <c r="AU39" s="6">
        <f t="shared" si="68"/>
        <v>370.44404973357018</v>
      </c>
      <c r="AV39" s="6">
        <f t="shared" si="69"/>
        <v>211.68231413346868</v>
      </c>
      <c r="AW39" s="6">
        <f t="shared" si="87"/>
        <v>20.929042357828823</v>
      </c>
      <c r="AX39" s="6"/>
      <c r="AY39" s="6"/>
      <c r="AZ39" s="6"/>
      <c r="BA39" s="12">
        <v>1.617</v>
      </c>
      <c r="BB39" s="10">
        <f t="shared" si="51"/>
        <v>5.5174531681850748E-2</v>
      </c>
      <c r="BC39" s="6">
        <f t="shared" si="20"/>
        <v>47.280701754385966</v>
      </c>
      <c r="BD39" s="6">
        <f t="shared" si="70"/>
        <v>57.442273534635881</v>
      </c>
      <c r="BE39" s="6">
        <f t="shared" si="71"/>
        <v>32.824156305506214</v>
      </c>
      <c r="BF39" s="6">
        <f t="shared" si="88"/>
        <v>3.2453261883975073</v>
      </c>
      <c r="BG39" s="6"/>
      <c r="BH39" s="6"/>
      <c r="BI39" s="6"/>
      <c r="BJ39" s="6">
        <v>2.8149999999999999</v>
      </c>
      <c r="BK39" s="6">
        <f t="shared" si="72"/>
        <v>82.309941520467831</v>
      </c>
      <c r="BL39" s="6">
        <f t="shared" si="73"/>
        <v>17690.058479532163</v>
      </c>
      <c r="BM39" s="6">
        <f t="shared" si="74"/>
        <v>0.17690058479532164</v>
      </c>
      <c r="BN39" s="6">
        <f t="shared" si="75"/>
        <v>0.82309941520467833</v>
      </c>
      <c r="BO39" s="6">
        <v>1.71</v>
      </c>
      <c r="BP39" s="6">
        <v>1985.04</v>
      </c>
      <c r="BQ39" s="6">
        <v>1986.79</v>
      </c>
      <c r="BR39" s="6">
        <f t="shared" si="28"/>
        <v>1.75</v>
      </c>
      <c r="BS39" s="6">
        <f t="shared" si="76"/>
        <v>1.1928960871687804</v>
      </c>
      <c r="BT39" s="6">
        <f t="shared" si="89"/>
        <v>120.11921606406358</v>
      </c>
      <c r="BU39" s="6">
        <f t="shared" si="90"/>
        <v>9.8870056497175138</v>
      </c>
      <c r="BV39" s="13">
        <v>17.7</v>
      </c>
      <c r="BW39" s="6">
        <v>1.956</v>
      </c>
      <c r="BX39" s="6">
        <f t="shared" si="77"/>
        <v>57.192982456140349</v>
      </c>
      <c r="BY39" s="6">
        <f t="shared" si="78"/>
        <v>69.484902309058612</v>
      </c>
      <c r="BZ39" s="5">
        <v>-39</v>
      </c>
      <c r="CA39" s="5">
        <v>2</v>
      </c>
      <c r="CB39" s="5" t="s">
        <v>254</v>
      </c>
      <c r="CD39" s="5">
        <v>14970000</v>
      </c>
      <c r="CE39" s="5">
        <v>47093.311629999997</v>
      </c>
      <c r="CF39" s="5" t="s">
        <v>251</v>
      </c>
      <c r="CG39" s="5" t="s">
        <v>237</v>
      </c>
      <c r="CH39" s="5">
        <v>339.14915708131997</v>
      </c>
      <c r="CI39" s="5">
        <v>9.5103355173514519</v>
      </c>
      <c r="CJ39" s="5">
        <v>2</v>
      </c>
      <c r="CK39" s="5">
        <f t="shared" si="79"/>
        <v>1.3934954808338398</v>
      </c>
      <c r="CL39" s="5">
        <f t="shared" ref="CL39:CL46" si="92">(CK39-1)*1000</f>
        <v>393.49548083383979</v>
      </c>
      <c r="CM39" s="5">
        <f t="shared" si="80"/>
        <v>9.7183579710050036</v>
      </c>
      <c r="CN39" s="5" t="s">
        <v>238</v>
      </c>
      <c r="CO39" s="5">
        <v>154.53001051000663</v>
      </c>
      <c r="CP39" s="5">
        <v>2.9227358058768464</v>
      </c>
      <c r="CQ39" s="5">
        <v>2</v>
      </c>
      <c r="CR39" s="5">
        <f t="shared" si="81"/>
        <v>1.2013839859625459</v>
      </c>
      <c r="CS39" s="5">
        <f t="shared" ref="CS39:CS46" si="93">(CR39-1)*1000</f>
        <v>201.38398596254592</v>
      </c>
      <c r="CT39" s="5">
        <f t="shared" si="82"/>
        <v>3.541522919727413</v>
      </c>
      <c r="CU39" s="5" t="s">
        <v>239</v>
      </c>
      <c r="CV39" s="5">
        <v>174.16282582133911</v>
      </c>
      <c r="CW39" s="5">
        <v>5.9402118038038596</v>
      </c>
      <c r="CX39" s="5">
        <v>2</v>
      </c>
      <c r="CY39" s="5">
        <f t="shared" si="83"/>
        <v>1.2218135544446818</v>
      </c>
      <c r="CZ39" s="5">
        <f t="shared" ref="CZ39:CZ46" si="94">(CY39-1)*1000</f>
        <v>221.81355444468176</v>
      </c>
      <c r="DA39" s="5">
        <f t="shared" si="84"/>
        <v>6.2678637727738389</v>
      </c>
      <c r="DB39" s="5" t="s">
        <v>190</v>
      </c>
    </row>
    <row r="40" spans="1:106" x14ac:dyDescent="0.2">
      <c r="A40" s="5" t="s">
        <v>4</v>
      </c>
      <c r="B40" s="5" t="s">
        <v>34</v>
      </c>
      <c r="C40" s="5" t="s">
        <v>28</v>
      </c>
      <c r="D40" s="5">
        <v>4</v>
      </c>
      <c r="E40" s="5" t="s">
        <v>33</v>
      </c>
      <c r="F40" s="5" t="s">
        <v>170</v>
      </c>
      <c r="G40" s="5" t="s">
        <v>163</v>
      </c>
      <c r="H40" s="5" t="s">
        <v>167</v>
      </c>
      <c r="I40" s="5">
        <v>3</v>
      </c>
      <c r="J40" s="5" t="s">
        <v>25</v>
      </c>
      <c r="K40" s="8">
        <v>0.65</v>
      </c>
      <c r="L40" s="6">
        <f t="shared" si="34"/>
        <v>38.644000000000005</v>
      </c>
      <c r="M40" s="6">
        <f t="shared" si="45"/>
        <v>7.71</v>
      </c>
      <c r="N40" s="6">
        <f t="shared" si="52"/>
        <v>30.934000000000001</v>
      </c>
      <c r="O40" s="6">
        <f t="shared" si="58"/>
        <v>0.80048649208156497</v>
      </c>
      <c r="P40" s="7">
        <f t="shared" si="37"/>
        <v>80.04864920815649</v>
      </c>
      <c r="Q40" s="8">
        <f t="shared" si="59"/>
        <v>0.19951350791843492</v>
      </c>
      <c r="R40" s="7">
        <f t="shared" si="39"/>
        <v>19.951350791843492</v>
      </c>
      <c r="S40" s="8">
        <f t="shared" si="46"/>
        <v>3.1111505052295692</v>
      </c>
      <c r="T40" s="6">
        <f t="shared" si="40"/>
        <v>23.191000000000003</v>
      </c>
      <c r="U40" s="6">
        <f t="shared" si="2"/>
        <v>0.94645999378946266</v>
      </c>
      <c r="V40" s="9">
        <f t="shared" si="91"/>
        <v>230.05046899682773</v>
      </c>
      <c r="W40" s="9">
        <f t="shared" si="41"/>
        <v>240.00542629010314</v>
      </c>
      <c r="X40" s="10">
        <v>17.55</v>
      </c>
      <c r="Y40" s="11">
        <f t="shared" si="48"/>
        <v>0.45414553358865539</v>
      </c>
      <c r="Z40" s="11">
        <f t="shared" si="42"/>
        <v>0.75675908757707722</v>
      </c>
      <c r="AA40" s="6">
        <f t="shared" si="5"/>
        <v>420.66155321188887</v>
      </c>
      <c r="AB40" s="6">
        <f t="shared" si="64"/>
        <v>520.77151335311567</v>
      </c>
      <c r="AC40" s="6">
        <f t="shared" si="65"/>
        <v>269.13256504037741</v>
      </c>
      <c r="AD40" s="6">
        <f t="shared" si="85"/>
        <v>26.569975171077328</v>
      </c>
      <c r="AE40" s="6">
        <f>AVERAGE(AD40:AD42)</f>
        <v>24.303768989110424</v>
      </c>
      <c r="AF40" s="6">
        <f>STDEV(AD40:AD42)</f>
        <v>4.1237604852007035</v>
      </c>
      <c r="AG40" s="6"/>
      <c r="AH40" s="12">
        <v>5.641</v>
      </c>
      <c r="AI40" s="11">
        <f t="shared" si="49"/>
        <v>0.14597350170789772</v>
      </c>
      <c r="AJ40" s="11">
        <f t="shared" si="43"/>
        <v>0.24324091242292267</v>
      </c>
      <c r="AK40" s="6">
        <f t="shared" si="10"/>
        <v>135.21093000958771</v>
      </c>
      <c r="AL40" s="6">
        <f t="shared" si="66"/>
        <v>167.38872403560825</v>
      </c>
      <c r="AM40" s="6">
        <f t="shared" si="67"/>
        <v>86.505800535200507</v>
      </c>
      <c r="AN40" s="6">
        <f t="shared" si="86"/>
        <v>8.5402410222249099</v>
      </c>
      <c r="AO40" s="6">
        <f>AVERAGE(AN40:AN42)</f>
        <v>7.2555281147002324</v>
      </c>
      <c r="AP40" s="6">
        <f>STDEV(AN40:AN42)</f>
        <v>1.4883281316412196</v>
      </c>
      <c r="AQ40" s="6"/>
      <c r="AR40" s="12">
        <v>13.384</v>
      </c>
      <c r="AS40" s="10">
        <f t="shared" si="50"/>
        <v>0.34634095849290958</v>
      </c>
      <c r="AT40" s="6">
        <f t="shared" si="15"/>
        <v>320.80536912751683</v>
      </c>
      <c r="AU40" s="6">
        <f t="shared" si="68"/>
        <v>397.15133531157267</v>
      </c>
      <c r="AV40" s="6">
        <f t="shared" si="69"/>
        <v>205.24616811968158</v>
      </c>
      <c r="AW40" s="6">
        <f t="shared" si="87"/>
        <v>20.262823230182278</v>
      </c>
      <c r="AX40" s="6">
        <f>AVERAGE(AW40:AW42)</f>
        <v>17.54559246311004</v>
      </c>
      <c r="AY40" s="6">
        <f>STDEV(AW40:AW42)</f>
        <v>3.5160491139324446</v>
      </c>
      <c r="AZ40" s="6"/>
      <c r="BA40" s="12">
        <v>2.069</v>
      </c>
      <c r="BB40" s="10">
        <f t="shared" si="51"/>
        <v>5.35400062105372E-2</v>
      </c>
      <c r="BC40" s="6">
        <f t="shared" si="20"/>
        <v>49.592521572387348</v>
      </c>
      <c r="BD40" s="6">
        <f t="shared" si="70"/>
        <v>61.394658753709187</v>
      </c>
      <c r="BE40" s="6">
        <f t="shared" si="71"/>
        <v>31.728505815871276</v>
      </c>
      <c r="BF40" s="6">
        <f t="shared" si="88"/>
        <v>3.1323805486586318</v>
      </c>
      <c r="BG40" s="6">
        <f>AVERAGE(BF40:BF42)</f>
        <v>2.5276162847875612</v>
      </c>
      <c r="BH40" s="6">
        <f>STDEV(BF40:BF42)</f>
        <v>0.63471298034118706</v>
      </c>
      <c r="BI40" s="6"/>
      <c r="BJ40" s="6">
        <v>3.37</v>
      </c>
      <c r="BK40" s="6">
        <f t="shared" si="72"/>
        <v>80.776605944391193</v>
      </c>
      <c r="BL40" s="6">
        <f t="shared" si="73"/>
        <v>19223.394055608806</v>
      </c>
      <c r="BM40" s="6">
        <f t="shared" si="74"/>
        <v>0.19223394055608806</v>
      </c>
      <c r="BN40" s="6">
        <f t="shared" si="75"/>
        <v>0.807766059443912</v>
      </c>
      <c r="BO40" s="6">
        <v>2.0859999999999999</v>
      </c>
      <c r="BP40" s="6">
        <v>2035.085</v>
      </c>
      <c r="BQ40" s="6">
        <v>2037.02</v>
      </c>
      <c r="BR40" s="6">
        <f t="shared" si="28"/>
        <v>1.9349999999999454</v>
      </c>
      <c r="BS40" s="6">
        <f t="shared" si="76"/>
        <v>1.2936252706328182</v>
      </c>
      <c r="BT40" s="6">
        <f t="shared" si="89"/>
        <v>122.21916066129367</v>
      </c>
      <c r="BU40" s="6">
        <f t="shared" si="90"/>
        <v>9.8724489795915584</v>
      </c>
      <c r="BV40" s="13">
        <v>19.600000000000001</v>
      </c>
      <c r="BW40" s="6">
        <v>2.2290000000000001</v>
      </c>
      <c r="BX40" s="6">
        <f t="shared" si="77"/>
        <v>53.42761265580058</v>
      </c>
      <c r="BY40" s="6">
        <f t="shared" si="78"/>
        <v>66.142433234421347</v>
      </c>
      <c r="BZ40" s="5">
        <v>-39</v>
      </c>
      <c r="CA40" s="5">
        <v>2</v>
      </c>
      <c r="CB40" s="5" t="s">
        <v>255</v>
      </c>
      <c r="CD40" s="5">
        <v>14970000</v>
      </c>
      <c r="CE40" s="5">
        <v>47093.311629999997</v>
      </c>
      <c r="CF40" s="5" t="s">
        <v>251</v>
      </c>
      <c r="CG40" s="5" t="s">
        <v>237</v>
      </c>
      <c r="CH40" s="5">
        <v>331.41579393478253</v>
      </c>
      <c r="CI40" s="5">
        <v>4.3031724909789038</v>
      </c>
      <c r="CJ40" s="5">
        <v>2</v>
      </c>
      <c r="CK40" s="5">
        <f t="shared" si="79"/>
        <v>1.385448276727141</v>
      </c>
      <c r="CL40" s="5">
        <f t="shared" si="92"/>
        <v>385.44827672714098</v>
      </c>
      <c r="CM40" s="5">
        <f t="shared" si="80"/>
        <v>4.7452390337176462</v>
      </c>
      <c r="CN40" s="5" t="s">
        <v>238</v>
      </c>
      <c r="CO40" s="5">
        <v>146.71952590911769</v>
      </c>
      <c r="CP40" s="5">
        <v>2.6597151409572044</v>
      </c>
      <c r="CQ40" s="5">
        <v>2</v>
      </c>
      <c r="CR40" s="5">
        <f t="shared" si="81"/>
        <v>1.1932565306026199</v>
      </c>
      <c r="CS40" s="5">
        <f t="shared" si="93"/>
        <v>193.25653060261993</v>
      </c>
      <c r="CT40" s="5">
        <f t="shared" si="82"/>
        <v>3.3277747266059041</v>
      </c>
      <c r="CU40" s="5" t="s">
        <v>239</v>
      </c>
      <c r="CV40" s="5">
        <v>165.50186715698212</v>
      </c>
      <c r="CW40" s="5">
        <v>2.9479183567480098</v>
      </c>
      <c r="CX40" s="5">
        <v>2</v>
      </c>
      <c r="CY40" s="5">
        <f t="shared" si="83"/>
        <v>1.212801110465122</v>
      </c>
      <c r="CZ40" s="5">
        <f t="shared" si="94"/>
        <v>212.80111046512195</v>
      </c>
      <c r="DA40" s="5">
        <f t="shared" si="84"/>
        <v>3.5623338751514977</v>
      </c>
      <c r="DB40" s="5" t="s">
        <v>189</v>
      </c>
    </row>
    <row r="41" spans="1:106" x14ac:dyDescent="0.2">
      <c r="A41" s="5" t="s">
        <v>15</v>
      </c>
      <c r="B41" s="5" t="s">
        <v>56</v>
      </c>
      <c r="C41" s="5" t="s">
        <v>28</v>
      </c>
      <c r="D41" s="5">
        <v>22</v>
      </c>
      <c r="E41" s="5" t="s">
        <v>55</v>
      </c>
      <c r="F41" s="5" t="s">
        <v>170</v>
      </c>
      <c r="G41" s="5" t="s">
        <v>163</v>
      </c>
      <c r="H41" s="5" t="s">
        <v>167</v>
      </c>
      <c r="I41" s="5">
        <v>3</v>
      </c>
      <c r="J41" s="5" t="s">
        <v>24</v>
      </c>
      <c r="K41" s="8">
        <v>1.35</v>
      </c>
      <c r="L41" s="6">
        <f t="shared" si="34"/>
        <v>36.396000000000001</v>
      </c>
      <c r="M41" s="6">
        <f t="shared" si="45"/>
        <v>6.7140000000000004</v>
      </c>
      <c r="N41" s="6">
        <f t="shared" si="52"/>
        <v>29.681999999999999</v>
      </c>
      <c r="O41" s="6">
        <f t="shared" si="58"/>
        <v>0.81552917903066269</v>
      </c>
      <c r="P41" s="7">
        <f t="shared" si="37"/>
        <v>81.552917903066273</v>
      </c>
      <c r="Q41" s="8">
        <f t="shared" si="59"/>
        <v>0.18447082096933728</v>
      </c>
      <c r="R41" s="7">
        <f t="shared" si="39"/>
        <v>18.447082096933727</v>
      </c>
      <c r="S41" s="8">
        <f t="shared" si="46"/>
        <v>3.47470739932553</v>
      </c>
      <c r="T41" s="6">
        <f t="shared" si="40"/>
        <v>22.556999999999999</v>
      </c>
      <c r="U41" s="6">
        <f t="shared" si="2"/>
        <v>0.95403341026486421</v>
      </c>
      <c r="V41" s="9">
        <f t="shared" si="91"/>
        <v>173.59568281424529</v>
      </c>
      <c r="W41" s="9">
        <f t="shared" si="41"/>
        <v>178.68272926821456</v>
      </c>
      <c r="X41" s="10">
        <v>17.515999999999998</v>
      </c>
      <c r="Y41" s="11">
        <f t="shared" si="48"/>
        <v>0.48126167710737439</v>
      </c>
      <c r="Z41" s="11">
        <f t="shared" si="42"/>
        <v>0.77652170058075098</v>
      </c>
      <c r="AA41" s="6">
        <f t="shared" si="5"/>
        <v>449.35864545920981</v>
      </c>
      <c r="AB41" s="6">
        <f t="shared" si="64"/>
        <v>531.59332321699537</v>
      </c>
      <c r="AC41" s="6">
        <f t="shared" si="65"/>
        <v>320.23694169701326</v>
      </c>
      <c r="AD41" s="6">
        <f t="shared" si="85"/>
        <v>19.54387217709542</v>
      </c>
      <c r="AE41" s="6"/>
      <c r="AF41" s="6"/>
      <c r="AG41" s="6"/>
      <c r="AH41" s="12">
        <v>5.0410000000000004</v>
      </c>
      <c r="AI41" s="11">
        <f t="shared" si="49"/>
        <v>0.13850423123420158</v>
      </c>
      <c r="AJ41" s="11">
        <f t="shared" si="43"/>
        <v>0.22347829941924904</v>
      </c>
      <c r="AK41" s="6">
        <f t="shared" si="10"/>
        <v>129.3227296049256</v>
      </c>
      <c r="AL41" s="6">
        <f t="shared" si="66"/>
        <v>152.98937784522002</v>
      </c>
      <c r="AM41" s="6">
        <f t="shared" si="67"/>
        <v>92.162275810381587</v>
      </c>
      <c r="AN41" s="6">
        <f t="shared" si="86"/>
        <v>5.6246094796036772</v>
      </c>
      <c r="AO41" s="6"/>
      <c r="AP41" s="6"/>
      <c r="AQ41" s="6"/>
      <c r="AR41" s="12">
        <v>12.166</v>
      </c>
      <c r="AS41" s="10">
        <f t="shared" si="50"/>
        <v>0.3342675019232883</v>
      </c>
      <c r="AT41" s="6">
        <f t="shared" si="15"/>
        <v>312.108773730118</v>
      </c>
      <c r="AU41" s="6">
        <f t="shared" si="68"/>
        <v>369.22610015174507</v>
      </c>
      <c r="AV41" s="6">
        <f t="shared" si="69"/>
        <v>222.42536153721534</v>
      </c>
      <c r="AW41" s="6">
        <f t="shared" si="87"/>
        <v>13.574488976167098</v>
      </c>
      <c r="AX41" s="6"/>
      <c r="AY41" s="6"/>
      <c r="AZ41" s="6"/>
      <c r="BA41" s="12">
        <v>1.673</v>
      </c>
      <c r="BB41" s="10">
        <f t="shared" si="51"/>
        <v>4.5966589735135732E-2</v>
      </c>
      <c r="BC41" s="6">
        <f t="shared" si="20"/>
        <v>42.919445869676757</v>
      </c>
      <c r="BD41" s="6">
        <f t="shared" si="70"/>
        <v>50.773899848254935</v>
      </c>
      <c r="BE41" s="6">
        <f t="shared" si="71"/>
        <v>30.586686655577942</v>
      </c>
      <c r="BF41" s="6">
        <f t="shared" si="88"/>
        <v>1.8666874944211373</v>
      </c>
      <c r="BG41" s="6"/>
      <c r="BH41" s="6"/>
      <c r="BI41" s="6"/>
      <c r="BJ41" s="6">
        <v>3.2949999999999999</v>
      </c>
      <c r="BK41" s="6">
        <f t="shared" si="72"/>
        <v>84.530528476141612</v>
      </c>
      <c r="BL41" s="6">
        <f t="shared" si="73"/>
        <v>15469.471523858389</v>
      </c>
      <c r="BM41" s="6">
        <f t="shared" si="74"/>
        <v>0.15469471523858389</v>
      </c>
      <c r="BN41" s="6">
        <f t="shared" si="75"/>
        <v>0.84530528476141609</v>
      </c>
      <c r="BO41" s="6">
        <v>1.9490000000000001</v>
      </c>
      <c r="BP41" s="6">
        <v>2034.325</v>
      </c>
      <c r="BQ41" s="6">
        <v>2035.9849999999999</v>
      </c>
      <c r="BR41" s="6">
        <f t="shared" si="28"/>
        <v>1.6599999999998545</v>
      </c>
      <c r="BS41" s="6">
        <f t="shared" si="76"/>
        <v>1.2444091324215132</v>
      </c>
      <c r="BT41" s="6">
        <f t="shared" si="89"/>
        <v>72.198071945008408</v>
      </c>
      <c r="BU41" s="6">
        <f t="shared" si="90"/>
        <v>6.1029411764700532</v>
      </c>
      <c r="BV41" s="13">
        <v>27.2</v>
      </c>
      <c r="BW41" s="6">
        <v>1.8220000000000001</v>
      </c>
      <c r="BX41" s="6">
        <f t="shared" si="77"/>
        <v>46.741918932786042</v>
      </c>
      <c r="BY41" s="6">
        <f t="shared" si="78"/>
        <v>55.295902883156295</v>
      </c>
      <c r="BZ41" s="5">
        <v>-34</v>
      </c>
      <c r="CA41" s="5">
        <v>2</v>
      </c>
      <c r="CB41" s="5" t="s">
        <v>256</v>
      </c>
      <c r="CD41" s="5">
        <v>16430000</v>
      </c>
      <c r="CE41" s="5">
        <v>580640.70649999997</v>
      </c>
      <c r="CF41" s="5" t="s">
        <v>251</v>
      </c>
      <c r="CG41" s="5" t="s">
        <v>237</v>
      </c>
      <c r="CH41" s="5">
        <v>265.05079881486574</v>
      </c>
      <c r="CI41" s="5">
        <v>3.710752464271267</v>
      </c>
      <c r="CJ41" s="5">
        <v>2</v>
      </c>
      <c r="CK41" s="5">
        <f t="shared" si="79"/>
        <v>1.3095763962886808</v>
      </c>
      <c r="CL41" s="5">
        <f t="shared" si="92"/>
        <v>309.57639628868083</v>
      </c>
      <c r="CM41" s="5">
        <f t="shared" si="80"/>
        <v>4.2154102826528383</v>
      </c>
      <c r="CN41" s="5" t="s">
        <v>238</v>
      </c>
      <c r="CO41" s="5">
        <v>102.21789633808372</v>
      </c>
      <c r="CP41" s="5">
        <v>1.4811829708149289</v>
      </c>
      <c r="CQ41" s="5">
        <v>2</v>
      </c>
      <c r="CR41" s="5">
        <f t="shared" si="81"/>
        <v>1.141012315049776</v>
      </c>
      <c r="CS41" s="5">
        <f t="shared" si="93"/>
        <v>141.01231504977596</v>
      </c>
      <c r="CT41" s="5">
        <f t="shared" si="82"/>
        <v>2.4887553099957693</v>
      </c>
      <c r="CU41" s="5" t="s">
        <v>239</v>
      </c>
      <c r="CV41" s="5">
        <v>124.58221328844508</v>
      </c>
      <c r="CW41" s="5">
        <v>7.0542790198841532</v>
      </c>
      <c r="CX41" s="5">
        <v>2</v>
      </c>
      <c r="CY41" s="5">
        <f t="shared" si="83"/>
        <v>1.1641637818720962</v>
      </c>
      <c r="CZ41" s="5">
        <f t="shared" si="94"/>
        <v>164.16378187209625</v>
      </c>
      <c r="DA41" s="5">
        <f t="shared" si="84"/>
        <v>7.3323156294841629</v>
      </c>
      <c r="DB41" s="5" t="s">
        <v>188</v>
      </c>
    </row>
    <row r="42" spans="1:106" x14ac:dyDescent="0.2">
      <c r="A42" s="5" t="s">
        <v>3</v>
      </c>
      <c r="B42" s="5" t="s">
        <v>32</v>
      </c>
      <c r="C42" s="5" t="s">
        <v>28</v>
      </c>
      <c r="D42" s="5">
        <v>3</v>
      </c>
      <c r="E42" s="5" t="s">
        <v>31</v>
      </c>
      <c r="F42" s="5" t="s">
        <v>170</v>
      </c>
      <c r="G42" s="5" t="s">
        <v>163</v>
      </c>
      <c r="H42" s="5" t="s">
        <v>167</v>
      </c>
      <c r="I42" s="5">
        <v>3</v>
      </c>
      <c r="J42" s="5" t="s">
        <v>24</v>
      </c>
      <c r="K42" s="8">
        <v>1.35</v>
      </c>
      <c r="L42" s="6">
        <f t="shared" si="34"/>
        <v>41.387</v>
      </c>
      <c r="M42" s="6">
        <f t="shared" si="45"/>
        <v>7.5569999999999995</v>
      </c>
      <c r="N42" s="6">
        <f t="shared" si="52"/>
        <v>33.83</v>
      </c>
      <c r="O42" s="6">
        <f t="shared" si="58"/>
        <v>0.81740643197139196</v>
      </c>
      <c r="P42" s="7">
        <f t="shared" si="37"/>
        <v>81.740643197139192</v>
      </c>
      <c r="Q42" s="8">
        <f t="shared" si="59"/>
        <v>0.18259356802860802</v>
      </c>
      <c r="R42" s="7">
        <f t="shared" si="39"/>
        <v>18.2593568028608</v>
      </c>
      <c r="S42" s="8">
        <f t="shared" si="46"/>
        <v>3.5251773049645396</v>
      </c>
      <c r="T42" s="6">
        <f t="shared" si="40"/>
        <v>25.522000000000002</v>
      </c>
      <c r="U42" s="6">
        <f t="shared" si="2"/>
        <v>0.95368110759417202</v>
      </c>
      <c r="V42" s="9">
        <f t="shared" si="91"/>
        <v>166.84842104531947</v>
      </c>
      <c r="W42" s="9">
        <f t="shared" si="41"/>
        <v>173.04510128341559</v>
      </c>
      <c r="X42" s="10">
        <v>19.882000000000001</v>
      </c>
      <c r="Y42" s="11">
        <f t="shared" si="48"/>
        <v>0.48039239374682874</v>
      </c>
      <c r="Z42" s="11">
        <f t="shared" si="42"/>
        <v>0.77901418384139176</v>
      </c>
      <c r="AA42" s="6">
        <f t="shared" si="5"/>
        <v>527.93414763674991</v>
      </c>
      <c r="AB42" s="6">
        <f t="shared" si="64"/>
        <v>659.21750663129978</v>
      </c>
      <c r="AC42" s="6">
        <f t="shared" si="65"/>
        <v>291.04525679084799</v>
      </c>
      <c r="AD42" s="6">
        <f t="shared" si="85"/>
        <v>26.797459619158527</v>
      </c>
      <c r="AE42" s="6">
        <f>AVERAGE(AD42:AD44)</f>
        <v>25.769706793771945</v>
      </c>
      <c r="AF42" s="6">
        <f>STDEV(AD42:AD44)</f>
        <v>1.8429430420472916</v>
      </c>
      <c r="AG42" s="6"/>
      <c r="AH42" s="12">
        <v>5.64</v>
      </c>
      <c r="AI42" s="11">
        <f t="shared" si="49"/>
        <v>0.13627467562278009</v>
      </c>
      <c r="AJ42" s="11">
        <f t="shared" si="43"/>
        <v>0.22098581615860824</v>
      </c>
      <c r="AK42" s="6">
        <f t="shared" si="10"/>
        <v>149.76101964949549</v>
      </c>
      <c r="AL42" s="6">
        <f t="shared" si="66"/>
        <v>187.00265251989393</v>
      </c>
      <c r="AM42" s="6">
        <f t="shared" si="67"/>
        <v>82.561877492223246</v>
      </c>
      <c r="AN42" s="6">
        <f t="shared" si="86"/>
        <v>7.6017338422721101</v>
      </c>
      <c r="AO42" s="6">
        <f>AVERAGE(AN42:AN44)</f>
        <v>7.4372951907997233</v>
      </c>
      <c r="AP42" s="6">
        <f>STDEV(AN42:AN44)</f>
        <v>0.69376569990520542</v>
      </c>
      <c r="AQ42" s="6"/>
      <c r="AR42" s="12">
        <v>13.948</v>
      </c>
      <c r="AS42" s="10">
        <f t="shared" si="50"/>
        <v>0.33701403822456327</v>
      </c>
      <c r="AT42" s="6">
        <f t="shared" si="15"/>
        <v>370.36643653744028</v>
      </c>
      <c r="AU42" s="6">
        <f t="shared" si="68"/>
        <v>462.46684350132631</v>
      </c>
      <c r="AV42" s="6">
        <f t="shared" si="69"/>
        <v>204.17962185488119</v>
      </c>
      <c r="AW42" s="6">
        <f t="shared" si="87"/>
        <v>18.799465182980743</v>
      </c>
      <c r="AX42" s="6">
        <f>AVERAGE(AW42:AW44)</f>
        <v>18.287445734689658</v>
      </c>
      <c r="AY42" s="6">
        <f>STDEV(AW42:AW44)</f>
        <v>1.3529725987180172</v>
      </c>
      <c r="AZ42" s="6"/>
      <c r="BA42" s="12">
        <v>1.917</v>
      </c>
      <c r="BB42" s="10">
        <f t="shared" si="51"/>
        <v>4.631889240582792E-2</v>
      </c>
      <c r="BC42" s="6">
        <f t="shared" si="20"/>
        <v>50.902814657461505</v>
      </c>
      <c r="BD42" s="6">
        <f t="shared" si="70"/>
        <v>63.561007957559696</v>
      </c>
      <c r="BE42" s="6">
        <f t="shared" si="71"/>
        <v>28.062255168899288</v>
      </c>
      <c r="BF42" s="6">
        <f t="shared" si="88"/>
        <v>2.5837808112829141</v>
      </c>
      <c r="BG42" s="6">
        <f>AVERAGE(BF42:BF44)</f>
        <v>2.6021113248269745</v>
      </c>
      <c r="BH42" s="6">
        <f>STDEV(BF42:BF44)</f>
        <v>0.30276367524157932</v>
      </c>
      <c r="BI42" s="6"/>
      <c r="BJ42" s="6">
        <v>3.016</v>
      </c>
      <c r="BK42" s="6">
        <f t="shared" si="72"/>
        <v>80.084970791290488</v>
      </c>
      <c r="BL42" s="6">
        <f t="shared" si="73"/>
        <v>19915.029208709515</v>
      </c>
      <c r="BM42" s="6">
        <f t="shared" si="74"/>
        <v>0.19915029208709514</v>
      </c>
      <c r="BN42" s="6">
        <f t="shared" si="75"/>
        <v>0.80084970791290488</v>
      </c>
      <c r="BO42" s="6">
        <v>1.883</v>
      </c>
      <c r="BP42" s="6">
        <v>2003.9449999999999</v>
      </c>
      <c r="BQ42" s="6">
        <v>2006.21</v>
      </c>
      <c r="BR42" s="6">
        <f t="shared" si="28"/>
        <v>2.2650000000001</v>
      </c>
      <c r="BS42" s="6">
        <f t="shared" si="76"/>
        <v>1.5500783394915558</v>
      </c>
      <c r="BT42" s="6">
        <f t="shared" si="89"/>
        <v>114.9693504561091</v>
      </c>
      <c r="BU42" s="6">
        <f t="shared" si="90"/>
        <v>9.2073170731711382</v>
      </c>
      <c r="BV42" s="13">
        <v>24.6</v>
      </c>
      <c r="BW42" s="6">
        <v>2.948</v>
      </c>
      <c r="BX42" s="6">
        <f t="shared" si="77"/>
        <v>78.279341476367492</v>
      </c>
      <c r="BY42" s="6">
        <f t="shared" si="78"/>
        <v>97.745358090185675</v>
      </c>
      <c r="BZ42" s="5">
        <v>-34</v>
      </c>
      <c r="CA42" s="5">
        <v>2</v>
      </c>
      <c r="CB42" s="5" t="s">
        <v>257</v>
      </c>
      <c r="CD42" s="5">
        <v>16430000</v>
      </c>
      <c r="CE42" s="5">
        <v>580640.70649999997</v>
      </c>
      <c r="CF42" s="5" t="s">
        <v>251</v>
      </c>
      <c r="CG42" s="5" t="s">
        <v>237</v>
      </c>
      <c r="CH42" s="5">
        <v>261.23263642650329</v>
      </c>
      <c r="CI42" s="5">
        <v>2.1547214991258969</v>
      </c>
      <c r="CJ42" s="5">
        <v>3</v>
      </c>
      <c r="CK42" s="5">
        <f t="shared" si="79"/>
        <v>1.3056238472324049</v>
      </c>
      <c r="CL42" s="5">
        <f t="shared" si="92"/>
        <v>305.6238472324049</v>
      </c>
      <c r="CM42" s="5">
        <f t="shared" si="80"/>
        <v>2.9398681498998136</v>
      </c>
      <c r="CN42" s="5" t="s">
        <v>238</v>
      </c>
      <c r="CO42" s="5">
        <v>96.831177193510371</v>
      </c>
      <c r="CP42" s="5">
        <v>2.7894800779984652</v>
      </c>
      <c r="CQ42" s="5">
        <v>2</v>
      </c>
      <c r="CR42" s="5">
        <f t="shared" si="81"/>
        <v>1.135436001235518</v>
      </c>
      <c r="CS42" s="5">
        <f t="shared" si="93"/>
        <v>135.43600123551803</v>
      </c>
      <c r="CT42" s="5">
        <f t="shared" si="82"/>
        <v>3.4323751405623373</v>
      </c>
      <c r="CU42" s="5" t="s">
        <v>239</v>
      </c>
      <c r="CV42" s="5">
        <v>116.22242616701402</v>
      </c>
      <c r="CW42" s="5">
        <v>5.7746811571465226</v>
      </c>
      <c r="CX42" s="5">
        <v>2</v>
      </c>
      <c r="CY42" s="5">
        <f t="shared" si="83"/>
        <v>1.1555097579368674</v>
      </c>
      <c r="CZ42" s="5">
        <f t="shared" si="94"/>
        <v>155.5097579368674</v>
      </c>
      <c r="DA42" s="5">
        <f t="shared" si="84"/>
        <v>6.1112144837751448</v>
      </c>
      <c r="DB42" s="5" t="s">
        <v>186</v>
      </c>
    </row>
    <row r="43" spans="1:106" x14ac:dyDescent="0.2">
      <c r="A43" s="5" t="s">
        <v>9</v>
      </c>
      <c r="B43" s="5" t="s">
        <v>44</v>
      </c>
      <c r="C43" s="5" t="s">
        <v>28</v>
      </c>
      <c r="D43" s="5">
        <v>14</v>
      </c>
      <c r="E43" s="5" t="s">
        <v>43</v>
      </c>
      <c r="F43" s="5" t="s">
        <v>170</v>
      </c>
      <c r="G43" s="5" t="s">
        <v>163</v>
      </c>
      <c r="H43" s="5" t="s">
        <v>167</v>
      </c>
      <c r="I43" s="5">
        <v>3</v>
      </c>
      <c r="J43" s="5" t="s">
        <v>24</v>
      </c>
      <c r="K43" s="8">
        <v>1.35</v>
      </c>
      <c r="L43" s="6">
        <f t="shared" si="34"/>
        <v>40.378</v>
      </c>
      <c r="M43" s="6">
        <f t="shared" ref="M43:M59" si="95">AH43+BA43</f>
        <v>7.3469999999999995</v>
      </c>
      <c r="N43" s="6">
        <f t="shared" si="52"/>
        <v>33.030999999999999</v>
      </c>
      <c r="O43" s="6">
        <f t="shared" si="58"/>
        <v>0.81804447966714544</v>
      </c>
      <c r="P43" s="7">
        <f t="shared" si="37"/>
        <v>81.804447966714548</v>
      </c>
      <c r="Q43" s="8">
        <f t="shared" si="59"/>
        <v>0.1819555203328545</v>
      </c>
      <c r="R43" s="7">
        <f t="shared" si="39"/>
        <v>18.195552033285452</v>
      </c>
      <c r="S43" s="8">
        <f t="shared" ref="S43:S59" si="96">X43/AH43</f>
        <v>3.5413079318556515</v>
      </c>
      <c r="T43" s="6">
        <f t="shared" si="40"/>
        <v>24.791</v>
      </c>
      <c r="U43" s="6">
        <f t="shared" si="2"/>
        <v>0.95324186438159386</v>
      </c>
      <c r="V43" s="9">
        <f t="shared" si="91"/>
        <v>170.15171677609828</v>
      </c>
      <c r="W43" s="9">
        <f t="shared" si="41"/>
        <v>177.23448197587336</v>
      </c>
      <c r="X43" s="10">
        <v>19.332000000000001</v>
      </c>
      <c r="Y43" s="11">
        <f t="shared" ref="Y43:Y59" si="97">X43/L43</f>
        <v>0.47877557085541633</v>
      </c>
      <c r="Z43" s="11">
        <f t="shared" si="42"/>
        <v>0.77979912064862256</v>
      </c>
      <c r="AA43" s="6">
        <f t="shared" si="5"/>
        <v>473.35945151811956</v>
      </c>
      <c r="AB43" s="6">
        <f t="shared" si="64"/>
        <v>574.50222882615151</v>
      </c>
      <c r="AC43" s="6">
        <f t="shared" si="65"/>
        <v>282.31067755586861</v>
      </c>
      <c r="AD43" s="6">
        <f t="shared" si="85"/>
        <v>23.642067029882778</v>
      </c>
      <c r="AE43" s="6"/>
      <c r="AF43" s="6"/>
      <c r="AG43" s="6"/>
      <c r="AH43" s="12">
        <v>5.4589999999999996</v>
      </c>
      <c r="AI43" s="11">
        <f t="shared" ref="AI43:AI59" si="98">AH43/L43</f>
        <v>0.13519738471444845</v>
      </c>
      <c r="AJ43" s="11">
        <f t="shared" si="43"/>
        <v>0.2202008793513775</v>
      </c>
      <c r="AK43" s="6">
        <f t="shared" si="10"/>
        <v>133.66797257590596</v>
      </c>
      <c r="AL43" s="6">
        <f t="shared" si="66"/>
        <v>162.22882615156013</v>
      </c>
      <c r="AM43" s="6">
        <f t="shared" si="67"/>
        <v>79.719324890207233</v>
      </c>
      <c r="AN43" s="6">
        <f t="shared" si="86"/>
        <v>6.6760833807226385</v>
      </c>
      <c r="AO43" s="6"/>
      <c r="AP43" s="6"/>
      <c r="AQ43" s="6"/>
      <c r="AR43" s="12">
        <v>13.699</v>
      </c>
      <c r="AS43" s="10">
        <f t="shared" ref="AS43:AS59" si="99">AR43/L43</f>
        <v>0.33926890881172916</v>
      </c>
      <c r="AT43" s="6">
        <f t="shared" si="15"/>
        <v>335.43095004897162</v>
      </c>
      <c r="AU43" s="6">
        <f t="shared" si="68"/>
        <v>407.10252600297167</v>
      </c>
      <c r="AV43" s="6">
        <f t="shared" si="69"/>
        <v>200.05038132825592</v>
      </c>
      <c r="AW43" s="6">
        <f t="shared" si="87"/>
        <v>16.753190370492661</v>
      </c>
      <c r="AX43" s="6"/>
      <c r="AY43" s="6"/>
      <c r="AZ43" s="6"/>
      <c r="BA43" s="12">
        <v>1.8879999999999999</v>
      </c>
      <c r="BB43" s="10">
        <f t="shared" ref="BB43:BB59" si="100">BA43/L43</f>
        <v>4.6758135618406062E-2</v>
      </c>
      <c r="BC43" s="6">
        <f t="shared" si="20"/>
        <v>46.229187071498536</v>
      </c>
      <c r="BD43" s="6">
        <f t="shared" si="70"/>
        <v>56.106983655274881</v>
      </c>
      <c r="BE43" s="6">
        <f t="shared" si="71"/>
        <v>27.570999339203386</v>
      </c>
      <c r="BF43" s="6">
        <f t="shared" si="88"/>
        <v>2.3089293685298302</v>
      </c>
      <c r="BG43" s="6"/>
      <c r="BH43" s="6"/>
      <c r="BI43" s="6"/>
      <c r="BJ43" s="6">
        <v>3.3650000000000002</v>
      </c>
      <c r="BK43" s="6">
        <f t="shared" si="72"/>
        <v>82.394711067580815</v>
      </c>
      <c r="BL43" s="6">
        <f t="shared" si="73"/>
        <v>17605.288932419178</v>
      </c>
      <c r="BM43" s="6">
        <f t="shared" si="74"/>
        <v>0.17605288932419177</v>
      </c>
      <c r="BN43" s="6">
        <f t="shared" si="75"/>
        <v>0.82394711067580828</v>
      </c>
      <c r="BO43" s="6">
        <v>2.0419999999999998</v>
      </c>
      <c r="BP43" s="6">
        <v>2033.5050000000001</v>
      </c>
      <c r="BQ43" s="6">
        <v>2035.54</v>
      </c>
      <c r="BR43" s="6">
        <f t="shared" si="28"/>
        <v>2.0349999999998545</v>
      </c>
      <c r="BS43" s="6">
        <f t="shared" si="76"/>
        <v>1.3834348299383086</v>
      </c>
      <c r="BT43" s="6">
        <f t="shared" si="89"/>
        <v>101.63863054072</v>
      </c>
      <c r="BU43" s="6">
        <f t="shared" si="90"/>
        <v>8.3744855967072187</v>
      </c>
      <c r="BV43" s="13">
        <v>24.3</v>
      </c>
      <c r="BW43" s="6">
        <v>3.4020000000000001</v>
      </c>
      <c r="BX43" s="6">
        <f t="shared" si="77"/>
        <v>83.30068560235064</v>
      </c>
      <c r="BY43" s="6">
        <f t="shared" si="78"/>
        <v>101.09955423476966</v>
      </c>
      <c r="BZ43" s="5">
        <v>-34</v>
      </c>
      <c r="CA43" s="5">
        <v>2</v>
      </c>
      <c r="CB43" s="5" t="s">
        <v>258</v>
      </c>
      <c r="CD43" s="5">
        <v>16430000</v>
      </c>
      <c r="CE43" s="5">
        <v>580640.70649999997</v>
      </c>
      <c r="CF43" s="5" t="s">
        <v>251</v>
      </c>
      <c r="CG43" s="5" t="s">
        <v>237</v>
      </c>
      <c r="CH43" s="5">
        <v>264.27516268643785</v>
      </c>
      <c r="CI43" s="5">
        <v>0.65023265944575115</v>
      </c>
      <c r="CJ43" s="5">
        <v>2</v>
      </c>
      <c r="CK43" s="5">
        <f t="shared" si="79"/>
        <v>1.3087734603379273</v>
      </c>
      <c r="CL43" s="5">
        <f t="shared" si="92"/>
        <v>308.7734603379273</v>
      </c>
      <c r="CM43" s="5">
        <f t="shared" si="80"/>
        <v>2.1030460079156361</v>
      </c>
      <c r="CN43" s="5" t="s">
        <v>238</v>
      </c>
      <c r="CO43" s="5">
        <v>101.32723195261961</v>
      </c>
      <c r="CP43" s="5">
        <v>2.008144590507686</v>
      </c>
      <c r="CQ43" s="5">
        <v>3</v>
      </c>
      <c r="CR43" s="5">
        <f t="shared" si="81"/>
        <v>1.1400903022283846</v>
      </c>
      <c r="CS43" s="5">
        <f t="shared" si="93"/>
        <v>140.09030222838459</v>
      </c>
      <c r="CT43" s="5">
        <f t="shared" si="82"/>
        <v>2.8341920711880633</v>
      </c>
      <c r="CU43" s="5" t="s">
        <v>239</v>
      </c>
      <c r="CV43" s="5">
        <v>117.98471945561779</v>
      </c>
      <c r="CW43" s="5">
        <v>3.4614791277112613</v>
      </c>
      <c r="CX43" s="5">
        <v>3</v>
      </c>
      <c r="CY43" s="5">
        <f t="shared" si="83"/>
        <v>1.1573340781114057</v>
      </c>
      <c r="CZ43" s="5">
        <f t="shared" si="94"/>
        <v>157.33407811140566</v>
      </c>
      <c r="DA43" s="5">
        <f t="shared" si="84"/>
        <v>3.9977290743096527</v>
      </c>
      <c r="DB43" s="5" t="s">
        <v>187</v>
      </c>
    </row>
    <row r="44" spans="1:106" x14ac:dyDescent="0.2">
      <c r="A44" s="5" t="s">
        <v>14</v>
      </c>
      <c r="B44" s="5" t="s">
        <v>54</v>
      </c>
      <c r="C44" s="5" t="s">
        <v>28</v>
      </c>
      <c r="D44" s="5">
        <v>21</v>
      </c>
      <c r="E44" s="5" t="s">
        <v>53</v>
      </c>
      <c r="F44" s="5" t="s">
        <v>170</v>
      </c>
      <c r="G44" s="5" t="s">
        <v>163</v>
      </c>
      <c r="H44" s="5" t="s">
        <v>167</v>
      </c>
      <c r="I44" s="5">
        <v>3</v>
      </c>
      <c r="J44" s="5" t="s">
        <v>23</v>
      </c>
      <c r="K44" s="8">
        <v>2.69</v>
      </c>
      <c r="L44" s="6">
        <f t="shared" si="34"/>
        <v>25.783000000000001</v>
      </c>
      <c r="M44" s="6">
        <f t="shared" si="95"/>
        <v>4.9409999999999998</v>
      </c>
      <c r="N44" s="6">
        <f t="shared" si="52"/>
        <v>20.841999999999999</v>
      </c>
      <c r="O44" s="6">
        <f t="shared" si="58"/>
        <v>0.80836209905751844</v>
      </c>
      <c r="P44" s="7">
        <f t="shared" si="37"/>
        <v>80.836209905751844</v>
      </c>
      <c r="Q44" s="8">
        <f t="shared" si="59"/>
        <v>0.19163790094248145</v>
      </c>
      <c r="R44" s="7">
        <f t="shared" si="39"/>
        <v>19.163790094248146</v>
      </c>
      <c r="S44" s="8">
        <f t="shared" si="96"/>
        <v>3.344456701599559</v>
      </c>
      <c r="T44" s="6">
        <f t="shared" si="40"/>
        <v>15.753</v>
      </c>
      <c r="U44" s="6">
        <f t="shared" si="2"/>
        <v>0.94899740138851185</v>
      </c>
      <c r="V44" s="9">
        <f t="shared" si="91"/>
        <v>69.958586812460254</v>
      </c>
      <c r="W44" s="9">
        <f t="shared" si="41"/>
        <v>74.792169742484859</v>
      </c>
      <c r="X44" s="10">
        <v>12.127000000000001</v>
      </c>
      <c r="Y44" s="11">
        <f t="shared" si="97"/>
        <v>0.47034867936237057</v>
      </c>
      <c r="Z44" s="11">
        <f t="shared" si="42"/>
        <v>0.76982162127848663</v>
      </c>
      <c r="AA44" s="6">
        <f t="shared" si="5"/>
        <v>387.93985924504165</v>
      </c>
      <c r="AB44" s="6">
        <f t="shared" si="64"/>
        <v>462.15701219512198</v>
      </c>
      <c r="AC44" s="6">
        <f t="shared" si="65"/>
        <v>261.10565660741622</v>
      </c>
      <c r="AD44" s="6">
        <f t="shared" si="85"/>
        <v>26.869593732274534</v>
      </c>
      <c r="AE44" s="6"/>
      <c r="AF44" s="6"/>
      <c r="AG44" s="6"/>
      <c r="AH44" s="12">
        <v>3.6259999999999999</v>
      </c>
      <c r="AI44" s="11">
        <f t="shared" si="98"/>
        <v>0.14063530233099328</v>
      </c>
      <c r="AJ44" s="11">
        <f t="shared" si="43"/>
        <v>0.23017837872151337</v>
      </c>
      <c r="AK44" s="6">
        <f t="shared" si="10"/>
        <v>115.99488163787588</v>
      </c>
      <c r="AL44" s="6">
        <f t="shared" si="66"/>
        <v>138.18597560975607</v>
      </c>
      <c r="AM44" s="6">
        <f t="shared" si="67"/>
        <v>78.071172660879938</v>
      </c>
      <c r="AN44" s="6">
        <f t="shared" si="86"/>
        <v>8.0340683494044232</v>
      </c>
      <c r="AO44" s="6"/>
      <c r="AP44" s="6"/>
      <c r="AQ44" s="6"/>
      <c r="AR44" s="12">
        <v>8.7149999999999999</v>
      </c>
      <c r="AS44" s="10">
        <f t="shared" si="99"/>
        <v>0.33801341969514792</v>
      </c>
      <c r="AT44" s="6">
        <f t="shared" si="15"/>
        <v>278.79078694817656</v>
      </c>
      <c r="AU44" s="6">
        <f t="shared" si="68"/>
        <v>332.12652439024384</v>
      </c>
      <c r="AV44" s="6">
        <f t="shared" si="69"/>
        <v>187.64210417528093</v>
      </c>
      <c r="AW44" s="6">
        <f t="shared" si="87"/>
        <v>19.309681650595572</v>
      </c>
      <c r="AX44" s="6"/>
      <c r="AY44" s="6"/>
      <c r="AZ44" s="6"/>
      <c r="BA44" s="12">
        <v>1.3149999999999999</v>
      </c>
      <c r="BB44" s="10">
        <f t="shared" si="100"/>
        <v>5.1002598611488183E-2</v>
      </c>
      <c r="BC44" s="6">
        <f t="shared" si="20"/>
        <v>42.066538707613567</v>
      </c>
      <c r="BD44" s="6">
        <f t="shared" si="70"/>
        <v>50.114329268292678</v>
      </c>
      <c r="BE44" s="6">
        <f t="shared" si="71"/>
        <v>28.313180377566777</v>
      </c>
      <c r="BF44" s="6">
        <f t="shared" si="88"/>
        <v>2.9136237946681791</v>
      </c>
      <c r="BG44" s="6"/>
      <c r="BH44" s="6"/>
      <c r="BI44" s="6"/>
      <c r="BJ44" s="6">
        <v>2.6240000000000001</v>
      </c>
      <c r="BK44" s="6">
        <f t="shared" si="72"/>
        <v>83.94113883557263</v>
      </c>
      <c r="BL44" s="6">
        <f t="shared" si="73"/>
        <v>16058.861164427377</v>
      </c>
      <c r="BM44" s="6">
        <f t="shared" si="74"/>
        <v>0.16058861164427377</v>
      </c>
      <c r="BN44" s="6">
        <f t="shared" si="75"/>
        <v>0.83941138835572626</v>
      </c>
      <c r="BO44" s="6">
        <v>1.5629999999999999</v>
      </c>
      <c r="BP44" s="6">
        <v>2012.96</v>
      </c>
      <c r="BQ44" s="6">
        <v>2014.73</v>
      </c>
      <c r="BR44" s="6">
        <f t="shared" si="28"/>
        <v>1.7699999999999818</v>
      </c>
      <c r="BS44" s="6">
        <f t="shared" si="76"/>
        <v>1.1101606510306947</v>
      </c>
      <c r="BT44" s="6">
        <f t="shared" si="89"/>
        <v>122.59421086216548</v>
      </c>
      <c r="BU44" s="6">
        <f t="shared" si="90"/>
        <v>10.290697674418499</v>
      </c>
      <c r="BV44" s="13">
        <v>17.2</v>
      </c>
      <c r="BW44" s="6">
        <v>1.145</v>
      </c>
      <c r="BX44" s="6">
        <f t="shared" si="77"/>
        <v>36.628278950735762</v>
      </c>
      <c r="BY44" s="6">
        <f t="shared" si="78"/>
        <v>43.635670731707307</v>
      </c>
      <c r="BZ44" s="5">
        <v>-34</v>
      </c>
      <c r="CA44" s="5">
        <v>2</v>
      </c>
      <c r="CB44" s="5" t="s">
        <v>249</v>
      </c>
      <c r="CD44" s="5">
        <v>14080000</v>
      </c>
      <c r="CE44" s="5">
        <v>817591.1692</v>
      </c>
      <c r="CF44" s="5" t="s">
        <v>251</v>
      </c>
      <c r="CG44" s="5" t="s">
        <v>237</v>
      </c>
      <c r="CH44" s="5">
        <v>141.52350365552931</v>
      </c>
      <c r="CI44" s="5">
        <v>0.99973801112081773</v>
      </c>
      <c r="CJ44" s="5">
        <v>3</v>
      </c>
      <c r="CK44" s="5">
        <f t="shared" si="79"/>
        <v>1.1817013495398854</v>
      </c>
      <c r="CL44" s="5">
        <f t="shared" si="92"/>
        <v>181.70134953988537</v>
      </c>
      <c r="CM44" s="5">
        <f t="shared" si="80"/>
        <v>2.2359508247901627</v>
      </c>
      <c r="CN44" s="5" t="s">
        <v>238</v>
      </c>
      <c r="CO44" s="5">
        <v>7.37</v>
      </c>
      <c r="CP44" s="5">
        <v>1.3</v>
      </c>
      <c r="CQ44" s="5">
        <v>5</v>
      </c>
      <c r="CR44" s="5">
        <f t="shared" si="81"/>
        <v>1.0428260869565218</v>
      </c>
      <c r="CS44" s="5">
        <f t="shared" si="93"/>
        <v>42.826086956521792</v>
      </c>
      <c r="CT44" s="5">
        <f t="shared" si="82"/>
        <v>2.3853720883753127</v>
      </c>
      <c r="CU44" s="5" t="s">
        <v>239</v>
      </c>
      <c r="CV44" s="5">
        <v>25.14</v>
      </c>
      <c r="CW44" s="5">
        <v>3.9</v>
      </c>
      <c r="CX44" s="5">
        <v>5</v>
      </c>
      <c r="CY44" s="5">
        <f t="shared" si="83"/>
        <v>1.0612215320910974</v>
      </c>
      <c r="CZ44" s="5">
        <f t="shared" si="94"/>
        <v>61.221532091097373</v>
      </c>
      <c r="DA44" s="5">
        <f t="shared" si="84"/>
        <v>4.3829214001622256</v>
      </c>
      <c r="DB44" s="5" t="s">
        <v>185</v>
      </c>
    </row>
    <row r="45" spans="1:106" x14ac:dyDescent="0.2">
      <c r="A45" s="5" t="s">
        <v>2</v>
      </c>
      <c r="B45" s="5" t="s">
        <v>30</v>
      </c>
      <c r="C45" s="5" t="s">
        <v>28</v>
      </c>
      <c r="D45" s="5">
        <v>2</v>
      </c>
      <c r="E45" s="5" t="s">
        <v>29</v>
      </c>
      <c r="F45" s="5" t="s">
        <v>170</v>
      </c>
      <c r="G45" s="5" t="s">
        <v>163</v>
      </c>
      <c r="H45" s="5" t="s">
        <v>167</v>
      </c>
      <c r="I45" s="5">
        <v>3</v>
      </c>
      <c r="J45" s="5" t="s">
        <v>23</v>
      </c>
      <c r="K45" s="8">
        <v>2.69</v>
      </c>
      <c r="L45" s="6">
        <f t="shared" si="34"/>
        <v>46.457000000000008</v>
      </c>
      <c r="M45" s="6">
        <f t="shared" si="95"/>
        <v>8.8109999999999999</v>
      </c>
      <c r="N45" s="6">
        <f t="shared" si="52"/>
        <v>37.646000000000001</v>
      </c>
      <c r="O45" s="6">
        <f t="shared" si="58"/>
        <v>0.81034074520524346</v>
      </c>
      <c r="P45" s="7">
        <f t="shared" si="37"/>
        <v>81.034074520524342</v>
      </c>
      <c r="Q45" s="8">
        <f t="shared" si="59"/>
        <v>0.1896592547947564</v>
      </c>
      <c r="R45" s="7">
        <f t="shared" si="39"/>
        <v>18.96592547947564</v>
      </c>
      <c r="S45" s="8">
        <f t="shared" si="96"/>
        <v>3.4049829774063758</v>
      </c>
      <c r="T45" s="6">
        <f t="shared" si="40"/>
        <v>28.465</v>
      </c>
      <c r="U45" s="6">
        <f t="shared" si="2"/>
        <v>0.94943711389026397</v>
      </c>
      <c r="V45" s="9">
        <f t="shared" si="91"/>
        <v>65.729484007247422</v>
      </c>
      <c r="W45" s="9">
        <f t="shared" si="41"/>
        <v>69.981789188333494</v>
      </c>
      <c r="X45" s="10">
        <v>22.003</v>
      </c>
      <c r="Y45" s="11">
        <f t="shared" si="97"/>
        <v>0.47362076759153621</v>
      </c>
      <c r="Z45" s="11">
        <f t="shared" si="42"/>
        <v>0.77298436676620408</v>
      </c>
      <c r="AA45" s="6">
        <f t="shared" si="5"/>
        <v>585.49760510910062</v>
      </c>
      <c r="AB45" s="6">
        <f t="shared" si="64"/>
        <v>711.840828210935</v>
      </c>
      <c r="AC45" s="6">
        <f t="shared" si="65"/>
        <v>314.97381779241869</v>
      </c>
      <c r="AD45" s="6">
        <f t="shared" si="85"/>
        <v>28.473633128437399</v>
      </c>
      <c r="AE45" s="6">
        <f>AVERAGE(AD45:AD47)</f>
        <v>25.030627092574267</v>
      </c>
      <c r="AF45" s="6">
        <f>STDEV(AD45:AD47)</f>
        <v>4.8691458312500657</v>
      </c>
      <c r="AG45" s="6">
        <f>AVERAGE(AD45:AD53)</f>
        <v>33.747516572536604</v>
      </c>
      <c r="AH45" s="12">
        <v>6.4619999999999997</v>
      </c>
      <c r="AI45" s="11">
        <f t="shared" si="98"/>
        <v>0.13909636868502054</v>
      </c>
      <c r="AJ45" s="11">
        <f t="shared" si="43"/>
        <v>0.22701563323379589</v>
      </c>
      <c r="AK45" s="6">
        <f t="shared" si="10"/>
        <v>171.95316657796701</v>
      </c>
      <c r="AL45" s="6">
        <f t="shared" si="66"/>
        <v>209.05855710126173</v>
      </c>
      <c r="AM45" s="6">
        <f t="shared" si="67"/>
        <v>92.503786327982979</v>
      </c>
      <c r="AN45" s="6">
        <f t="shared" si="86"/>
        <v>8.3623422840504684</v>
      </c>
      <c r="AO45" s="6">
        <f>AVERAGE(AN45:AN47)</f>
        <v>7.4500876982232942</v>
      </c>
      <c r="AP45" s="6">
        <f>STDEV(AN45:AN47)</f>
        <v>1.29012280761384</v>
      </c>
      <c r="AQ45" s="6">
        <f>AVERAGE(AN45:AN53)</f>
        <v>10.426225326371336</v>
      </c>
      <c r="AR45" s="12">
        <v>15.643000000000001</v>
      </c>
      <c r="AS45" s="10">
        <f t="shared" si="99"/>
        <v>0.33671997761370726</v>
      </c>
      <c r="AT45" s="6">
        <f t="shared" si="15"/>
        <v>416.25864821713679</v>
      </c>
      <c r="AU45" s="6">
        <f t="shared" si="68"/>
        <v>506.08217405370431</v>
      </c>
      <c r="AV45" s="6">
        <f t="shared" si="69"/>
        <v>223.93016551046699</v>
      </c>
      <c r="AW45" s="6">
        <f t="shared" si="87"/>
        <v>20.243286962148172</v>
      </c>
      <c r="AX45" s="6">
        <f>AVERAGE(AW45:AW47)</f>
        <v>18.062721507877221</v>
      </c>
      <c r="AY45" s="6">
        <f>STDEV(AW45:AW47)</f>
        <v>3.0837852390722396</v>
      </c>
      <c r="AZ45" s="6">
        <f>AVERAGE(AW45:AW53)</f>
        <v>26.887566992551712</v>
      </c>
      <c r="BA45" s="12">
        <v>2.3490000000000002</v>
      </c>
      <c r="BB45" s="10">
        <f t="shared" si="100"/>
        <v>5.0562886109735881E-2</v>
      </c>
      <c r="BC45" s="6">
        <f t="shared" si="20"/>
        <v>62.506652474720603</v>
      </c>
      <c r="BD45" s="6">
        <f t="shared" si="70"/>
        <v>75.994823681656428</v>
      </c>
      <c r="BE45" s="6">
        <f t="shared" si="71"/>
        <v>33.626028177720833</v>
      </c>
      <c r="BF45" s="6">
        <f t="shared" si="88"/>
        <v>3.0397929472662573</v>
      </c>
      <c r="BG45" s="6">
        <f>AVERAGE(BF45:BF47)</f>
        <v>2.7266100289019306</v>
      </c>
      <c r="BH45" s="6">
        <f>STDEV(BF45:BF47)</f>
        <v>0.44290753065441962</v>
      </c>
      <c r="BI45" s="6">
        <f>AVERAGE(BF45:BF53)</f>
        <v>3.4140947559518322</v>
      </c>
      <c r="BJ45" s="6">
        <v>3.0910000000000002</v>
      </c>
      <c r="BK45" s="6">
        <f t="shared" si="72"/>
        <v>82.251197445449705</v>
      </c>
      <c r="BL45" s="6">
        <f t="shared" si="73"/>
        <v>17748.80255455029</v>
      </c>
      <c r="BM45" s="6">
        <f t="shared" si="74"/>
        <v>0.17748802554550289</v>
      </c>
      <c r="BN45" s="6">
        <f t="shared" si="75"/>
        <v>0.82251197445449709</v>
      </c>
      <c r="BO45" s="6">
        <v>1.879</v>
      </c>
      <c r="BP45" s="6">
        <v>1990.4949999999999</v>
      </c>
      <c r="BQ45" s="6">
        <v>1992.7550000000001</v>
      </c>
      <c r="BR45" s="6">
        <f t="shared" si="28"/>
        <v>2.2600000000002183</v>
      </c>
      <c r="BS45" s="6">
        <f t="shared" si="76"/>
        <v>1.6743896639611402</v>
      </c>
      <c r="BT45" s="6">
        <f t="shared" si="89"/>
        <v>109.90721449370197</v>
      </c>
      <c r="BU45" s="6">
        <f t="shared" si="90"/>
        <v>9.0400000000008731</v>
      </c>
      <c r="BV45" s="13">
        <v>25</v>
      </c>
      <c r="BW45" s="6">
        <v>2.7559999999999998</v>
      </c>
      <c r="BX45" s="6">
        <f t="shared" si="77"/>
        <v>73.336881319850974</v>
      </c>
      <c r="BY45" s="6">
        <f t="shared" si="78"/>
        <v>89.162083468133275</v>
      </c>
      <c r="BZ45" s="5">
        <v>-34</v>
      </c>
      <c r="CA45" s="5">
        <v>2</v>
      </c>
      <c r="CB45" s="5" t="s">
        <v>246</v>
      </c>
      <c r="CD45" s="5">
        <v>14080000</v>
      </c>
      <c r="CE45" s="5">
        <v>817591.1692</v>
      </c>
      <c r="CF45" s="5" t="s">
        <v>251</v>
      </c>
      <c r="CG45" s="5" t="s">
        <v>237</v>
      </c>
      <c r="CH45" s="5">
        <v>129.76732804883176</v>
      </c>
      <c r="CI45" s="5">
        <v>0.69796089260604199</v>
      </c>
      <c r="CJ45" s="5">
        <v>3</v>
      </c>
      <c r="CK45" s="5">
        <f t="shared" si="79"/>
        <v>1.1695313954956852</v>
      </c>
      <c r="CL45" s="5">
        <f t="shared" si="92"/>
        <v>169.53139549568519</v>
      </c>
      <c r="CM45" s="5">
        <f t="shared" si="80"/>
        <v>2.1182892643846882</v>
      </c>
      <c r="CN45" s="5" t="s">
        <v>238</v>
      </c>
      <c r="CO45" s="5">
        <v>5.36</v>
      </c>
      <c r="CP45" s="5">
        <v>1.1000000000000001</v>
      </c>
      <c r="CQ45" s="5">
        <v>3</v>
      </c>
      <c r="CR45" s="5">
        <f t="shared" si="81"/>
        <v>1.0407453416149068</v>
      </c>
      <c r="CS45" s="5">
        <f t="shared" si="93"/>
        <v>40.745341614906835</v>
      </c>
      <c r="CT45" s="5">
        <f t="shared" si="82"/>
        <v>2.2825424421026654</v>
      </c>
      <c r="CU45" s="5" t="s">
        <v>239</v>
      </c>
      <c r="CV45" s="5">
        <v>22.02</v>
      </c>
      <c r="CW45" s="5">
        <v>0.9</v>
      </c>
      <c r="CX45" s="5">
        <v>3</v>
      </c>
      <c r="CY45" s="5">
        <f t="shared" si="83"/>
        <v>1.0579917184265011</v>
      </c>
      <c r="CZ45" s="5">
        <f t="shared" si="94"/>
        <v>57.99171842650108</v>
      </c>
      <c r="DA45" s="5">
        <f t="shared" si="84"/>
        <v>2.1931712199461311</v>
      </c>
      <c r="DB45" s="5" t="s">
        <v>183</v>
      </c>
    </row>
    <row r="46" spans="1:106" x14ac:dyDescent="0.2">
      <c r="A46" s="5" t="s">
        <v>8</v>
      </c>
      <c r="B46" s="5" t="s">
        <v>42</v>
      </c>
      <c r="C46" s="5" t="s">
        <v>28</v>
      </c>
      <c r="D46" s="5">
        <v>13</v>
      </c>
      <c r="E46" s="5" t="s">
        <v>41</v>
      </c>
      <c r="F46" s="5" t="s">
        <v>170</v>
      </c>
      <c r="G46" s="5" t="s">
        <v>163</v>
      </c>
      <c r="H46" s="5" t="s">
        <v>167</v>
      </c>
      <c r="I46" s="5">
        <v>3</v>
      </c>
      <c r="J46" s="5" t="s">
        <v>23</v>
      </c>
      <c r="K46" s="8">
        <v>2.69</v>
      </c>
      <c r="L46" s="6">
        <f t="shared" si="34"/>
        <v>42.161999999999999</v>
      </c>
      <c r="M46" s="6">
        <f t="shared" si="95"/>
        <v>8.129999999999999</v>
      </c>
      <c r="N46" s="6">
        <f t="shared" si="52"/>
        <v>34.031999999999996</v>
      </c>
      <c r="O46" s="6">
        <f t="shared" si="58"/>
        <v>0.80717233527821253</v>
      </c>
      <c r="P46" s="7">
        <f t="shared" si="37"/>
        <v>80.71723352782125</v>
      </c>
      <c r="Q46" s="8">
        <f t="shared" si="59"/>
        <v>0.19282766472178736</v>
      </c>
      <c r="R46" s="7">
        <f t="shared" si="39"/>
        <v>19.282766472178736</v>
      </c>
      <c r="S46" s="8">
        <f t="shared" si="96"/>
        <v>3.3019535197036038</v>
      </c>
      <c r="T46" s="6">
        <f t="shared" si="40"/>
        <v>25.544999999999998</v>
      </c>
      <c r="U46" s="6">
        <f t="shared" si="2"/>
        <v>0.9480100564489351</v>
      </c>
      <c r="V46" s="9">
        <f t="shared" si="91"/>
        <v>67.280131151688664</v>
      </c>
      <c r="W46" s="9">
        <f t="shared" si="41"/>
        <v>72.776565671689411</v>
      </c>
      <c r="X46" s="10">
        <v>19.606999999999999</v>
      </c>
      <c r="Y46" s="11">
        <f t="shared" si="97"/>
        <v>0.46503960912670178</v>
      </c>
      <c r="Z46" s="11">
        <f t="shared" si="42"/>
        <v>0.76754746525738893</v>
      </c>
      <c r="AA46" s="6">
        <f t="shared" si="5"/>
        <v>511.1313868613139</v>
      </c>
      <c r="AB46" s="6">
        <f t="shared" si="64"/>
        <v>578.54824431985844</v>
      </c>
      <c r="AC46" s="6">
        <f t="shared" si="65"/>
        <v>300.54454250382969</v>
      </c>
      <c r="AD46" s="6">
        <f t="shared" si="85"/>
        <v>21.587621056711136</v>
      </c>
      <c r="AE46" s="6"/>
      <c r="AF46" s="6"/>
      <c r="AG46" s="6"/>
      <c r="AH46" s="12">
        <v>5.9379999999999997</v>
      </c>
      <c r="AI46" s="11">
        <f t="shared" si="98"/>
        <v>0.14083772117072244</v>
      </c>
      <c r="AJ46" s="11">
        <f t="shared" si="43"/>
        <v>0.23245253474261107</v>
      </c>
      <c r="AK46" s="6">
        <f t="shared" si="10"/>
        <v>154.79666319082378</v>
      </c>
      <c r="AL46" s="6">
        <f t="shared" si="66"/>
        <v>175.21392741221601</v>
      </c>
      <c r="AM46" s="6">
        <f t="shared" si="67"/>
        <v>91.020222032322152</v>
      </c>
      <c r="AN46" s="6">
        <f t="shared" si="86"/>
        <v>6.53783311239612</v>
      </c>
      <c r="AO46" s="6"/>
      <c r="AP46" s="6"/>
      <c r="AQ46" s="6"/>
      <c r="AR46" s="12">
        <v>14.425000000000001</v>
      </c>
      <c r="AS46" s="10">
        <f t="shared" si="99"/>
        <v>0.34213272615151086</v>
      </c>
      <c r="AT46" s="6">
        <f t="shared" si="15"/>
        <v>376.04275286757041</v>
      </c>
      <c r="AU46" s="6">
        <f t="shared" si="68"/>
        <v>425.64178223664806</v>
      </c>
      <c r="AV46" s="6">
        <f t="shared" si="69"/>
        <v>221.11261414891331</v>
      </c>
      <c r="AW46" s="6">
        <f t="shared" si="87"/>
        <v>15.88215605360627</v>
      </c>
      <c r="AX46" s="6"/>
      <c r="AY46" s="6"/>
      <c r="AZ46" s="6"/>
      <c r="BA46" s="12">
        <v>2.1920000000000002</v>
      </c>
      <c r="BB46" s="10">
        <f t="shared" si="100"/>
        <v>5.1989943551064947E-2</v>
      </c>
      <c r="BC46" s="6">
        <f t="shared" si="20"/>
        <v>57.142857142857153</v>
      </c>
      <c r="BD46" s="6">
        <f t="shared" si="70"/>
        <v>64.679846562407803</v>
      </c>
      <c r="BE46" s="6">
        <f t="shared" si="71"/>
        <v>33.599920292160689</v>
      </c>
      <c r="BF46" s="6">
        <f t="shared" si="88"/>
        <v>2.4134271105376044</v>
      </c>
      <c r="BG46" s="6"/>
      <c r="BH46" s="6"/>
      <c r="BI46" s="6"/>
      <c r="BJ46" s="6">
        <v>3.3889999999999998</v>
      </c>
      <c r="BK46" s="6">
        <f t="shared" si="72"/>
        <v>88.347236704900936</v>
      </c>
      <c r="BL46" s="6">
        <f t="shared" si="73"/>
        <v>11652.763295099066</v>
      </c>
      <c r="BM46" s="6">
        <f t="shared" si="74"/>
        <v>0.11652763295099067</v>
      </c>
      <c r="BN46" s="6">
        <f t="shared" si="75"/>
        <v>0.88347236704900933</v>
      </c>
      <c r="BO46" s="6">
        <v>1.9179999999999999</v>
      </c>
      <c r="BP46" s="6">
        <v>2000.365</v>
      </c>
      <c r="BQ46" s="6">
        <v>2002.29</v>
      </c>
      <c r="BR46" s="6">
        <f t="shared" si="28"/>
        <v>1.9249999999999545</v>
      </c>
      <c r="BS46" s="6">
        <f t="shared" si="76"/>
        <v>1.4090318044239922</v>
      </c>
      <c r="BT46" s="6">
        <f t="shared" si="89"/>
        <v>81.302325786233624</v>
      </c>
      <c r="BU46" s="6">
        <f t="shared" si="90"/>
        <v>7.1828358208953533</v>
      </c>
      <c r="BV46" s="13">
        <v>26.8</v>
      </c>
      <c r="BW46" s="6">
        <v>2.5960000000000001</v>
      </c>
      <c r="BX46" s="6">
        <f t="shared" si="77"/>
        <v>67.674661105318052</v>
      </c>
      <c r="BY46" s="6">
        <f t="shared" si="78"/>
        <v>76.600767187961068</v>
      </c>
      <c r="BZ46" s="5">
        <v>-34</v>
      </c>
      <c r="CA46" s="5">
        <v>2</v>
      </c>
      <c r="CB46" s="5" t="s">
        <v>248</v>
      </c>
      <c r="CD46" s="5">
        <v>14080000</v>
      </c>
      <c r="CE46" s="5">
        <v>817591.1692</v>
      </c>
      <c r="CF46" s="5" t="s">
        <v>251</v>
      </c>
      <c r="CG46" s="5" t="s">
        <v>237</v>
      </c>
      <c r="CH46" s="5">
        <v>134.60845899300674</v>
      </c>
      <c r="CI46" s="5">
        <v>0.76365295631043917</v>
      </c>
      <c r="CJ46" s="5">
        <v>2</v>
      </c>
      <c r="CK46" s="5">
        <f t="shared" si="79"/>
        <v>1.1745429182122222</v>
      </c>
      <c r="CL46" s="5">
        <f t="shared" si="92"/>
        <v>174.54291821222222</v>
      </c>
      <c r="CM46" s="5">
        <f t="shared" si="80"/>
        <v>2.1408329775303989</v>
      </c>
      <c r="CN46" s="5" t="s">
        <v>238</v>
      </c>
      <c r="CO46" s="5">
        <v>6.53</v>
      </c>
      <c r="CP46" s="5">
        <v>1.6</v>
      </c>
      <c r="CQ46" s="5">
        <v>2</v>
      </c>
      <c r="CR46" s="5">
        <f t="shared" si="81"/>
        <v>1.0419565217391304</v>
      </c>
      <c r="CS46" s="5">
        <f t="shared" si="93"/>
        <v>41.956521739130451</v>
      </c>
      <c r="CT46" s="5">
        <f t="shared" si="82"/>
        <v>2.5612496949731396</v>
      </c>
      <c r="CU46" s="5" t="s">
        <v>239</v>
      </c>
      <c r="CV46" s="5">
        <v>21.59</v>
      </c>
      <c r="CW46" s="5">
        <v>1.1000000000000001</v>
      </c>
      <c r="CX46" s="5">
        <v>2</v>
      </c>
      <c r="CY46" s="5">
        <f t="shared" si="83"/>
        <v>1.0575465838509317</v>
      </c>
      <c r="CZ46" s="5">
        <f t="shared" si="94"/>
        <v>57.546583850931697</v>
      </c>
      <c r="DA46" s="5">
        <f t="shared" si="84"/>
        <v>2.2825424421026654</v>
      </c>
      <c r="DB46" s="5" t="s">
        <v>184</v>
      </c>
    </row>
    <row r="47" spans="1:106" x14ac:dyDescent="0.2">
      <c r="A47" s="5" t="s">
        <v>106</v>
      </c>
      <c r="E47" s="5" t="s">
        <v>108</v>
      </c>
      <c r="F47" s="5" t="s">
        <v>170</v>
      </c>
      <c r="G47" s="5" t="s">
        <v>164</v>
      </c>
      <c r="H47" s="5" t="s">
        <v>356</v>
      </c>
      <c r="I47" s="5">
        <v>4</v>
      </c>
      <c r="J47" s="5" t="s">
        <v>109</v>
      </c>
      <c r="K47" s="8"/>
      <c r="L47" s="6">
        <f t="shared" si="34"/>
        <v>174.19</v>
      </c>
      <c r="M47" s="6">
        <f t="shared" si="95"/>
        <v>25.35</v>
      </c>
      <c r="N47" s="6">
        <f t="shared" si="52"/>
        <v>148.84</v>
      </c>
      <c r="O47" s="6">
        <f t="shared" si="58"/>
        <v>0.85446925770710147</v>
      </c>
      <c r="P47" s="7">
        <f t="shared" si="37"/>
        <v>85.446925770710152</v>
      </c>
      <c r="Q47" s="8">
        <f t="shared" si="59"/>
        <v>0.14553074229289856</v>
      </c>
      <c r="R47" s="7">
        <f t="shared" si="39"/>
        <v>14.553074229289855</v>
      </c>
      <c r="S47" s="8">
        <f t="shared" si="96"/>
        <v>4.4112769485903813</v>
      </c>
      <c r="T47" s="6">
        <f t="shared" si="40"/>
        <v>97.89</v>
      </c>
      <c r="U47" s="6">
        <f t="shared" si="2"/>
        <v>0.95832137321315802</v>
      </c>
      <c r="V47" s="9">
        <f t="shared" si="91"/>
        <v>-194.50823599857907</v>
      </c>
      <c r="W47" s="9">
        <f t="shared" si="41"/>
        <v>-187.89112549697742</v>
      </c>
      <c r="X47" s="10">
        <v>79.8</v>
      </c>
      <c r="Y47" s="11">
        <f t="shared" si="97"/>
        <v>0.45812044319421319</v>
      </c>
      <c r="Z47" s="11">
        <f t="shared" si="42"/>
        <v>0.8152007355194606</v>
      </c>
      <c r="AA47" s="6">
        <f t="shared" si="5"/>
        <v>1975.2475247524753</v>
      </c>
      <c r="AB47" s="6"/>
      <c r="AC47" s="6"/>
      <c r="AD47" s="6"/>
      <c r="AE47" s="6"/>
      <c r="AF47" s="6"/>
      <c r="AG47" s="6"/>
      <c r="AH47" s="12">
        <v>18.09</v>
      </c>
      <c r="AI47" s="11">
        <f t="shared" si="98"/>
        <v>0.10385211550605661</v>
      </c>
      <c r="AJ47" s="11">
        <f t="shared" si="43"/>
        <v>0.18479926448053938</v>
      </c>
      <c r="AK47" s="6">
        <f t="shared" si="10"/>
        <v>447.77227722772278</v>
      </c>
      <c r="AL47" s="6"/>
      <c r="AM47" s="6"/>
      <c r="AN47" s="6"/>
      <c r="AO47" s="6"/>
      <c r="AP47" s="6"/>
      <c r="AQ47" s="6"/>
      <c r="AR47" s="12">
        <v>69.040000000000006</v>
      </c>
      <c r="AS47" s="10">
        <f t="shared" si="99"/>
        <v>0.39634881451288828</v>
      </c>
      <c r="AT47" s="6">
        <f t="shared" si="15"/>
        <v>1708.9108910891091</v>
      </c>
      <c r="AU47" s="6"/>
      <c r="AV47" s="6"/>
      <c r="AW47" s="6"/>
      <c r="AX47" s="6"/>
      <c r="AY47" s="6"/>
      <c r="AZ47" s="6"/>
      <c r="BA47" s="12">
        <v>7.26</v>
      </c>
      <c r="BB47" s="10">
        <f t="shared" si="100"/>
        <v>4.1678626786841956E-2</v>
      </c>
      <c r="BC47" s="6">
        <f t="shared" si="20"/>
        <v>179.70297029702971</v>
      </c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>
        <v>2.02</v>
      </c>
      <c r="BP47" s="6">
        <v>1985.31</v>
      </c>
      <c r="BQ47" s="6">
        <v>1994.2249999999999</v>
      </c>
      <c r="BR47" s="6">
        <f t="shared" si="28"/>
        <v>8.9149999999999636</v>
      </c>
      <c r="BS47" s="6">
        <f t="shared" si="76"/>
        <v>0</v>
      </c>
      <c r="BT47" s="6"/>
      <c r="BU47" s="6"/>
      <c r="BV47" s="13"/>
      <c r="BW47" s="6"/>
      <c r="BX47" s="6"/>
      <c r="BY47" s="6"/>
      <c r="BZ47" s="5">
        <v>-34</v>
      </c>
      <c r="CA47" s="5">
        <v>2</v>
      </c>
      <c r="CB47" s="5" t="s">
        <v>250</v>
      </c>
      <c r="CF47" s="5" t="s">
        <v>259</v>
      </c>
      <c r="CG47" s="5" t="s">
        <v>237</v>
      </c>
      <c r="CH47" s="5">
        <v>-138.27827619601226</v>
      </c>
      <c r="CI47" s="5">
        <v>3.6927353076103993</v>
      </c>
      <c r="CJ47" s="5">
        <v>7</v>
      </c>
      <c r="CK47" s="5">
        <v>0.89205147391717154</v>
      </c>
      <c r="CL47" s="5">
        <v>-107.94852608282845</v>
      </c>
      <c r="CM47" s="5">
        <v>4.1995587925486255</v>
      </c>
      <c r="CN47" s="5" t="s">
        <v>238</v>
      </c>
      <c r="CO47" s="5">
        <v>-233.00899425020916</v>
      </c>
      <c r="CP47" s="5">
        <v>3.4527954746342431</v>
      </c>
      <c r="CQ47" s="5">
        <v>6</v>
      </c>
      <c r="CR47" s="5">
        <v>0.79398654839522864</v>
      </c>
      <c r="CS47" s="5">
        <v>-206.01345160477135</v>
      </c>
      <c r="CT47" s="5">
        <v>3.9902125995559068</v>
      </c>
      <c r="CU47" s="5" t="s">
        <v>239</v>
      </c>
      <c r="CV47" s="5">
        <v>-230.95818718557354</v>
      </c>
      <c r="CW47" s="5">
        <v>2.4357097818856142</v>
      </c>
      <c r="CX47" s="5">
        <v>7</v>
      </c>
      <c r="CY47" s="5">
        <v>0.79610953707497567</v>
      </c>
      <c r="CZ47" s="5">
        <v>-203.89046292502434</v>
      </c>
      <c r="DA47" s="5">
        <v>3.1516157985346607</v>
      </c>
      <c r="DB47" s="5" t="s">
        <v>181</v>
      </c>
    </row>
    <row r="48" spans="1:106" x14ac:dyDescent="0.2">
      <c r="A48" s="5" t="s">
        <v>78</v>
      </c>
      <c r="B48" s="5" t="s">
        <v>77</v>
      </c>
      <c r="C48" s="5" t="s">
        <v>28</v>
      </c>
      <c r="D48" s="5">
        <v>33</v>
      </c>
      <c r="E48" s="5" t="s">
        <v>76</v>
      </c>
      <c r="F48" s="5" t="s">
        <v>170</v>
      </c>
      <c r="G48" s="5" t="s">
        <v>164</v>
      </c>
      <c r="H48" s="5" t="s">
        <v>357</v>
      </c>
      <c r="I48" s="5">
        <v>4</v>
      </c>
      <c r="J48" s="5" t="s">
        <v>73</v>
      </c>
      <c r="L48" s="6">
        <f t="shared" si="34"/>
        <v>29.248999999999999</v>
      </c>
      <c r="M48" s="6">
        <f t="shared" si="95"/>
        <v>7.0040000000000004</v>
      </c>
      <c r="N48" s="6">
        <f t="shared" si="52"/>
        <v>22.244999999999997</v>
      </c>
      <c r="O48" s="6">
        <f t="shared" si="58"/>
        <v>0.76053882184006283</v>
      </c>
      <c r="P48" s="7">
        <f t="shared" si="37"/>
        <v>76.053882184006284</v>
      </c>
      <c r="Q48" s="8">
        <f t="shared" si="59"/>
        <v>0.23946117815993712</v>
      </c>
      <c r="R48" s="7">
        <f t="shared" si="39"/>
        <v>23.946117815993713</v>
      </c>
      <c r="S48" s="8">
        <f t="shared" si="96"/>
        <v>2.3307607497243659</v>
      </c>
      <c r="T48" s="6">
        <f t="shared" si="40"/>
        <v>18.125999999999998</v>
      </c>
      <c r="U48" s="6">
        <f t="shared" si="2"/>
        <v>0.94659646483640469</v>
      </c>
      <c r="V48" s="9">
        <f t="shared" si="91"/>
        <v>-234.18471111245449</v>
      </c>
      <c r="W48" s="9">
        <f t="shared" si="41"/>
        <v>-231.07093998215672</v>
      </c>
      <c r="X48" s="10">
        <v>12.683999999999999</v>
      </c>
      <c r="Y48" s="11">
        <f t="shared" si="97"/>
        <v>0.43365585148210195</v>
      </c>
      <c r="Z48" s="11">
        <f t="shared" si="42"/>
        <v>0.69976828864614371</v>
      </c>
      <c r="AA48" s="6">
        <f t="shared" si="5"/>
        <v>346.17903930131001</v>
      </c>
      <c r="AB48" s="6">
        <f t="shared" ref="AB48:AB59" si="101">(AA48/$BN48)*1</f>
        <v>401.77383592017742</v>
      </c>
      <c r="AC48" s="6">
        <f t="shared" ref="AC48:AC59" si="102">AB48/$BR48</f>
        <v>252.68794711958532</v>
      </c>
      <c r="AD48" s="6">
        <f t="shared" ref="AD48:AD59" si="103">AB48/$BV48</f>
        <v>24.058313528154336</v>
      </c>
      <c r="AE48" s="6"/>
      <c r="AF48" s="6"/>
      <c r="AG48" s="6"/>
      <c r="AH48" s="12">
        <v>5.4420000000000002</v>
      </c>
      <c r="AI48" s="11">
        <f t="shared" si="98"/>
        <v>0.18605764299634178</v>
      </c>
      <c r="AJ48" s="11">
        <f t="shared" si="43"/>
        <v>0.3002317113538564</v>
      </c>
      <c r="AK48" s="6">
        <f t="shared" si="10"/>
        <v>148.52620087336243</v>
      </c>
      <c r="AL48" s="6">
        <f t="shared" ref="AL48:AL59" si="104">(AK48/$BN48)*1</f>
        <v>172.37884067152359</v>
      </c>
      <c r="AM48" s="6">
        <f t="shared" ref="AM48:AM59" si="105">AL48/$BR48</f>
        <v>108.41436520220617</v>
      </c>
      <c r="AN48" s="6">
        <f t="shared" ref="AN48:AN59" si="106">AL48/$BV48</f>
        <v>10.322086267755903</v>
      </c>
      <c r="AO48" s="6"/>
      <c r="AP48" s="6"/>
      <c r="AQ48" s="6"/>
      <c r="AR48" s="12">
        <v>9.5609999999999999</v>
      </c>
      <c r="AS48" s="10">
        <f t="shared" si="99"/>
        <v>0.32688297035796099</v>
      </c>
      <c r="AT48" s="6">
        <f t="shared" si="15"/>
        <v>260.94432314410477</v>
      </c>
      <c r="AU48" s="6">
        <f t="shared" ref="AU48:AU59" si="107">(AT48/$BN48)*1</f>
        <v>302.85080772885652</v>
      </c>
      <c r="AV48" s="6">
        <f t="shared" ref="AV48:AV59" si="108">AU48/$BR48</f>
        <v>190.47220611876025</v>
      </c>
      <c r="AW48" s="6">
        <f t="shared" ref="AW48:AW59" si="109">AU48/$BV48</f>
        <v>18.134778905919553</v>
      </c>
      <c r="AX48" s="6"/>
      <c r="AY48" s="6"/>
      <c r="AZ48" s="6"/>
      <c r="BA48" s="12">
        <v>1.5620000000000001</v>
      </c>
      <c r="BB48" s="10">
        <f t="shared" si="100"/>
        <v>5.3403535163595341E-2</v>
      </c>
      <c r="BC48" s="6">
        <f t="shared" si="20"/>
        <v>42.631004366812228</v>
      </c>
      <c r="BD48" s="6">
        <f t="shared" ref="BD48:BD59" si="110">(BC48/$BN48)*1</f>
        <v>49.477351916376314</v>
      </c>
      <c r="BE48" s="6">
        <f t="shared" ref="BE48:BE59" si="111">BD48/$BR48</f>
        <v>31.11783139394452</v>
      </c>
      <c r="BF48" s="6">
        <f t="shared" ref="BF48:BF59" si="112">BD48/$BV48</f>
        <v>2.9627156836153481</v>
      </c>
      <c r="BG48" s="6"/>
      <c r="BH48" s="6"/>
      <c r="BI48" s="6"/>
      <c r="BJ48" s="6">
        <v>3.157</v>
      </c>
      <c r="BK48" s="6">
        <f t="shared" ref="BK48:BK59" si="113">(BJ48/BO48)*50</f>
        <v>86.16266375545851</v>
      </c>
      <c r="BL48" s="6">
        <f t="shared" ref="BL48:BL59" si="114">100000-(BK48*1000)</f>
        <v>13837.336244541497</v>
      </c>
      <c r="BM48" s="6">
        <f t="shared" ref="BM48:BM59" si="115">BL48/100000</f>
        <v>0.13837336244541495</v>
      </c>
      <c r="BN48" s="6">
        <f t="shared" ref="BN48:BN59" si="116">1-BM48</f>
        <v>0.86162663755458502</v>
      </c>
      <c r="BO48" s="6">
        <v>1.8320000000000001</v>
      </c>
      <c r="BP48" s="6">
        <v>2049.33</v>
      </c>
      <c r="BQ48" s="6">
        <v>2050.92</v>
      </c>
      <c r="BR48" s="6">
        <f t="shared" si="28"/>
        <v>1.5900000000001455</v>
      </c>
      <c r="BS48" s="6">
        <f t="shared" si="76"/>
        <v>1.0645282006575807</v>
      </c>
      <c r="BT48" s="6">
        <f t="shared" ref="BT48:BT59" si="117">BR48/BN48*1000/BV48</f>
        <v>110.49981127388304</v>
      </c>
      <c r="BU48" s="6">
        <f t="shared" ref="BU48:BU59" si="118">BR48/BV48*100</f>
        <v>9.5209580838332073</v>
      </c>
      <c r="BV48" s="13">
        <v>16.7</v>
      </c>
      <c r="BW48" s="6">
        <v>1.6379999999999999</v>
      </c>
      <c r="BX48" s="6">
        <f t="shared" ref="BX48:BX59" si="119">(BW48/BO48)*50</f>
        <v>44.705240174672483</v>
      </c>
      <c r="BY48" s="6">
        <f t="shared" ref="BY48:BY59" si="120">(BX48/$BN48)*1</f>
        <v>51.884700665188468</v>
      </c>
      <c r="BZ48" s="5">
        <v>-39.648767252548467</v>
      </c>
      <c r="CA48" s="5">
        <v>2</v>
      </c>
      <c r="CB48" s="5" t="s">
        <v>260</v>
      </c>
      <c r="CF48" s="5" t="s">
        <v>259</v>
      </c>
      <c r="CG48" s="5" t="s">
        <v>237</v>
      </c>
      <c r="CH48" s="5">
        <v>-230.81876992270034</v>
      </c>
      <c r="CI48" s="5">
        <v>1.4636151441016425</v>
      </c>
      <c r="CJ48" s="5">
        <v>4</v>
      </c>
      <c r="CK48" s="5">
        <v>0.80093741107278327</v>
      </c>
      <c r="CL48" s="5">
        <v>-199.06258892721672</v>
      </c>
      <c r="CM48" s="5">
        <v>2.4783400271237341</v>
      </c>
      <c r="CN48" s="5" t="s">
        <v>238</v>
      </c>
      <c r="CO48" s="5">
        <v>-274.74653843204027</v>
      </c>
      <c r="CP48" s="5">
        <v>1.8882780581564864</v>
      </c>
      <c r="CQ48" s="5">
        <v>4</v>
      </c>
      <c r="CR48" s="5">
        <v>0.75519605414895463</v>
      </c>
      <c r="CS48" s="5">
        <v>-244.80394585104537</v>
      </c>
      <c r="CT48" s="5">
        <v>2.7505624924577212</v>
      </c>
      <c r="CU48" s="5" t="s">
        <v>239</v>
      </c>
      <c r="CV48" s="5">
        <v>-270.21746056356926</v>
      </c>
      <c r="CW48" s="5">
        <v>1.2819578105669127</v>
      </c>
      <c r="CX48" s="5">
        <v>4</v>
      </c>
      <c r="CY48" s="5">
        <v>0.75991211814099413</v>
      </c>
      <c r="CZ48" s="5">
        <v>-240.08788185900588</v>
      </c>
      <c r="DA48" s="5">
        <v>2.3755874700952422</v>
      </c>
      <c r="DB48" s="5" t="s">
        <v>196</v>
      </c>
    </row>
    <row r="49" spans="1:106" x14ac:dyDescent="0.2">
      <c r="A49" s="5" t="s">
        <v>81</v>
      </c>
      <c r="B49" s="5" t="s">
        <v>80</v>
      </c>
      <c r="C49" s="5" t="s">
        <v>28</v>
      </c>
      <c r="D49" s="5">
        <v>34</v>
      </c>
      <c r="E49" s="5" t="s">
        <v>79</v>
      </c>
      <c r="F49" s="5" t="s">
        <v>170</v>
      </c>
      <c r="G49" s="5" t="s">
        <v>164</v>
      </c>
      <c r="H49" s="5" t="s">
        <v>357</v>
      </c>
      <c r="I49" s="5">
        <v>4</v>
      </c>
      <c r="J49" s="5" t="s">
        <v>73</v>
      </c>
      <c r="L49" s="6">
        <f t="shared" si="34"/>
        <v>40.527000000000008</v>
      </c>
      <c r="M49" s="6">
        <f t="shared" si="95"/>
        <v>9.7530000000000001</v>
      </c>
      <c r="N49" s="6">
        <f t="shared" si="52"/>
        <v>30.774000000000001</v>
      </c>
      <c r="O49" s="6">
        <f t="shared" si="58"/>
        <v>0.75934562143756001</v>
      </c>
      <c r="P49" s="7">
        <f t="shared" si="37"/>
        <v>75.934562143755997</v>
      </c>
      <c r="Q49" s="8">
        <f t="shared" si="59"/>
        <v>0.24065437856243982</v>
      </c>
      <c r="R49" s="7">
        <f t="shared" si="39"/>
        <v>24.065437856243982</v>
      </c>
      <c r="S49" s="8">
        <f t="shared" si="96"/>
        <v>2.3458823529411768</v>
      </c>
      <c r="T49" s="6">
        <f t="shared" si="40"/>
        <v>25.596000000000004</v>
      </c>
      <c r="U49" s="6">
        <f t="shared" si="2"/>
        <v>0.94810866829521045</v>
      </c>
      <c r="V49" s="9">
        <f t="shared" si="91"/>
        <v>-238.94329648064519</v>
      </c>
      <c r="W49" s="9">
        <f t="shared" si="41"/>
        <v>-235.91974503968896</v>
      </c>
      <c r="X49" s="10">
        <v>17.946000000000002</v>
      </c>
      <c r="Y49" s="11">
        <f t="shared" si="97"/>
        <v>0.44281590051077052</v>
      </c>
      <c r="Z49" s="11">
        <f t="shared" si="42"/>
        <v>0.70112517580872002</v>
      </c>
      <c r="AA49" s="6">
        <f t="shared" si="5"/>
        <v>511.28205128205133</v>
      </c>
      <c r="AB49" s="6">
        <f t="shared" si="101"/>
        <v>622.04506065857902</v>
      </c>
      <c r="AC49" s="6">
        <f t="shared" si="102"/>
        <v>281.46835323917139</v>
      </c>
      <c r="AD49" s="6">
        <f t="shared" si="103"/>
        <v>27.646447140381291</v>
      </c>
      <c r="AE49" s="6"/>
      <c r="AF49" s="6"/>
      <c r="AG49" s="6"/>
      <c r="AH49" s="12">
        <v>7.65</v>
      </c>
      <c r="AI49" s="11">
        <f t="shared" si="98"/>
        <v>0.18876304685765041</v>
      </c>
      <c r="AJ49" s="11">
        <f t="shared" si="43"/>
        <v>0.29887482419127986</v>
      </c>
      <c r="AK49" s="6">
        <f t="shared" si="10"/>
        <v>217.94871794871798</v>
      </c>
      <c r="AL49" s="6">
        <f t="shared" si="104"/>
        <v>265.16464471403822</v>
      </c>
      <c r="AM49" s="6">
        <f t="shared" si="105"/>
        <v>119.98400213304699</v>
      </c>
      <c r="AN49" s="6">
        <f t="shared" si="106"/>
        <v>11.78509532062392</v>
      </c>
      <c r="AO49" s="6"/>
      <c r="AP49" s="6"/>
      <c r="AQ49" s="6"/>
      <c r="AR49" s="12">
        <v>12.827999999999999</v>
      </c>
      <c r="AS49" s="10">
        <f t="shared" si="99"/>
        <v>0.31652972092678949</v>
      </c>
      <c r="AT49" s="6">
        <f t="shared" si="15"/>
        <v>365.47008547008545</v>
      </c>
      <c r="AU49" s="6">
        <f t="shared" si="107"/>
        <v>444.64471403812826</v>
      </c>
      <c r="AV49" s="6">
        <f t="shared" si="108"/>
        <v>201.1967031846701</v>
      </c>
      <c r="AW49" s="6">
        <f t="shared" si="109"/>
        <v>19.761987290583477</v>
      </c>
      <c r="AX49" s="6"/>
      <c r="AY49" s="6"/>
      <c r="AZ49" s="6"/>
      <c r="BA49" s="12">
        <v>2.1030000000000002</v>
      </c>
      <c r="BB49" s="10">
        <f t="shared" si="100"/>
        <v>5.1891331704789392E-2</v>
      </c>
      <c r="BC49" s="6">
        <f t="shared" si="20"/>
        <v>59.914529914529922</v>
      </c>
      <c r="BD49" s="6">
        <f t="shared" si="110"/>
        <v>72.894280762565003</v>
      </c>
      <c r="BE49" s="6">
        <f t="shared" si="111"/>
        <v>32.983837449123889</v>
      </c>
      <c r="BF49" s="6">
        <f t="shared" si="112"/>
        <v>3.2397458116695557</v>
      </c>
      <c r="BG49" s="6"/>
      <c r="BH49" s="6"/>
      <c r="BI49" s="6"/>
      <c r="BJ49" s="6">
        <v>2.8849999999999998</v>
      </c>
      <c r="BK49" s="6">
        <f t="shared" si="113"/>
        <v>82.193732193732188</v>
      </c>
      <c r="BL49" s="6">
        <f t="shared" si="114"/>
        <v>17806.267806267817</v>
      </c>
      <c r="BM49" s="6">
        <f t="shared" si="115"/>
        <v>0.17806267806267817</v>
      </c>
      <c r="BN49" s="6">
        <f t="shared" si="116"/>
        <v>0.82193732193732183</v>
      </c>
      <c r="BO49" s="6">
        <v>1.7549999999999999</v>
      </c>
      <c r="BP49" s="6">
        <v>1992.33</v>
      </c>
      <c r="BQ49" s="6">
        <v>1994.54</v>
      </c>
      <c r="BR49" s="6">
        <f t="shared" si="28"/>
        <v>2.2100000000000364</v>
      </c>
      <c r="BS49" s="6">
        <f t="shared" si="76"/>
        <v>1.5565091568037845</v>
      </c>
      <c r="BT49" s="6">
        <f t="shared" si="117"/>
        <v>119.5008665511285</v>
      </c>
      <c r="BU49" s="6">
        <f t="shared" si="118"/>
        <v>9.8222222222223827</v>
      </c>
      <c r="BV49" s="13">
        <v>22.5</v>
      </c>
      <c r="BW49" s="6">
        <v>2.0070000000000001</v>
      </c>
      <c r="BX49" s="6">
        <f t="shared" si="119"/>
        <v>57.17948717948719</v>
      </c>
      <c r="BY49" s="6">
        <f t="shared" si="120"/>
        <v>69.566724436741794</v>
      </c>
      <c r="BZ49" s="5">
        <v>-34</v>
      </c>
      <c r="CA49" s="5">
        <v>2</v>
      </c>
      <c r="CB49" s="5" t="s">
        <v>261</v>
      </c>
      <c r="CF49" s="5" t="s">
        <v>259</v>
      </c>
      <c r="CG49" s="5" t="s">
        <v>237</v>
      </c>
      <c r="CH49" s="5">
        <v>-233.0837246990767</v>
      </c>
      <c r="CI49" s="5">
        <v>13.491677987923831</v>
      </c>
      <c r="CJ49" s="5">
        <v>4</v>
      </c>
      <c r="CK49" s="5">
        <v>0.79390918768211527</v>
      </c>
      <c r="CL49" s="5">
        <v>-206.09081231788474</v>
      </c>
      <c r="CM49" s="5">
        <v>13.639111955322766</v>
      </c>
      <c r="CN49" s="5" t="s">
        <v>238</v>
      </c>
      <c r="CO49" s="5">
        <v>-274.18159139032224</v>
      </c>
      <c r="CP49" s="5">
        <v>3.4541917204544421</v>
      </c>
      <c r="CQ49" s="5">
        <v>5</v>
      </c>
      <c r="CR49" s="5">
        <v>0.75136481222533935</v>
      </c>
      <c r="CS49" s="5">
        <v>-248.63518777466064</v>
      </c>
      <c r="CT49" s="5">
        <v>3.9914208549908663</v>
      </c>
      <c r="CU49" s="5" t="s">
        <v>239</v>
      </c>
      <c r="CV49" s="5">
        <v>-270.64706464909523</v>
      </c>
      <c r="CW49" s="5">
        <v>1.7513614649787599</v>
      </c>
      <c r="CX49" s="5">
        <v>4</v>
      </c>
      <c r="CY49" s="5">
        <v>0.75502374259928029</v>
      </c>
      <c r="CZ49" s="5">
        <v>-244.9762574007197</v>
      </c>
      <c r="DA49" s="5">
        <v>2.6584331815963607</v>
      </c>
      <c r="DB49" s="5" t="s">
        <v>197</v>
      </c>
    </row>
    <row r="50" spans="1:106" x14ac:dyDescent="0.2">
      <c r="A50" s="5" t="s">
        <v>84</v>
      </c>
      <c r="B50" s="5" t="s">
        <v>83</v>
      </c>
      <c r="C50" s="5" t="s">
        <v>28</v>
      </c>
      <c r="D50" s="5">
        <v>35</v>
      </c>
      <c r="E50" s="5" t="s">
        <v>82</v>
      </c>
      <c r="F50" s="5" t="s">
        <v>170</v>
      </c>
      <c r="G50" s="5" t="s">
        <v>164</v>
      </c>
      <c r="H50" s="5" t="s">
        <v>357</v>
      </c>
      <c r="I50" s="5">
        <v>4</v>
      </c>
      <c r="J50" s="5" t="s">
        <v>73</v>
      </c>
      <c r="L50" s="6">
        <f t="shared" si="34"/>
        <v>26.145</v>
      </c>
      <c r="M50" s="6">
        <f t="shared" si="95"/>
        <v>5.9340000000000002</v>
      </c>
      <c r="N50" s="6">
        <f t="shared" si="52"/>
        <v>20.210999999999999</v>
      </c>
      <c r="O50" s="6">
        <f t="shared" si="58"/>
        <v>0.77303499713138268</v>
      </c>
      <c r="P50" s="7">
        <f t="shared" si="37"/>
        <v>77.303499713138265</v>
      </c>
      <c r="Q50" s="8">
        <f t="shared" si="59"/>
        <v>0.22696500286861734</v>
      </c>
      <c r="R50" s="7">
        <f t="shared" si="39"/>
        <v>22.696500286861735</v>
      </c>
      <c r="S50" s="8">
        <f t="shared" si="96"/>
        <v>2.4889556079776964</v>
      </c>
      <c r="T50" s="6">
        <f t="shared" si="40"/>
        <v>16.268999999999998</v>
      </c>
      <c r="U50" s="6">
        <f t="shared" si="2"/>
        <v>0.95138649837445022</v>
      </c>
      <c r="V50" s="9">
        <f t="shared" si="91"/>
        <v>-236.74919424462453</v>
      </c>
      <c r="W50" s="9">
        <f t="shared" si="41"/>
        <v>-233.6492597117782</v>
      </c>
      <c r="X50" s="10">
        <v>11.606</v>
      </c>
      <c r="Y50" s="11">
        <f t="shared" si="97"/>
        <v>0.44390896921017403</v>
      </c>
      <c r="Z50" s="11">
        <f t="shared" si="42"/>
        <v>0.7133812772758007</v>
      </c>
      <c r="AA50" s="6">
        <f t="shared" si="5"/>
        <v>333.5057471264368</v>
      </c>
      <c r="AB50" s="6">
        <f t="shared" si="101"/>
        <v>395.16513449097727</v>
      </c>
      <c r="AC50" s="6">
        <f t="shared" si="102"/>
        <v>270.66105102121054</v>
      </c>
      <c r="AD50" s="6">
        <f t="shared" si="103"/>
        <v>33.77479781974165</v>
      </c>
      <c r="AE50" s="6"/>
      <c r="AF50" s="6"/>
      <c r="AG50" s="6"/>
      <c r="AH50" s="12">
        <v>4.6630000000000003</v>
      </c>
      <c r="AI50" s="11">
        <f t="shared" si="98"/>
        <v>0.17835150124306753</v>
      </c>
      <c r="AJ50" s="11">
        <f t="shared" si="43"/>
        <v>0.28661872272419942</v>
      </c>
      <c r="AK50" s="6">
        <f t="shared" si="10"/>
        <v>133.99425287356323</v>
      </c>
      <c r="AL50" s="6">
        <f t="shared" si="104"/>
        <v>158.76744977868574</v>
      </c>
      <c r="AM50" s="6">
        <f t="shared" si="105"/>
        <v>108.74482861553547</v>
      </c>
      <c r="AN50" s="6">
        <f t="shared" si="106"/>
        <v>13.569867502451773</v>
      </c>
      <c r="AO50" s="6"/>
      <c r="AP50" s="6"/>
      <c r="AQ50" s="6"/>
      <c r="AR50" s="12">
        <v>8.6050000000000004</v>
      </c>
      <c r="AS50" s="10">
        <f t="shared" si="99"/>
        <v>0.32912602792120865</v>
      </c>
      <c r="AT50" s="6">
        <f t="shared" si="15"/>
        <v>247.27011494252875</v>
      </c>
      <c r="AU50" s="6">
        <f t="shared" si="107"/>
        <v>292.98604017705145</v>
      </c>
      <c r="AV50" s="6">
        <f t="shared" si="108"/>
        <v>200.67536998427681</v>
      </c>
      <c r="AW50" s="6">
        <f t="shared" si="109"/>
        <v>25.041541895474484</v>
      </c>
      <c r="AX50" s="6"/>
      <c r="AY50" s="6"/>
      <c r="AZ50" s="6"/>
      <c r="BA50" s="12">
        <v>1.2709999999999999</v>
      </c>
      <c r="BB50" s="10">
        <f t="shared" si="100"/>
        <v>4.8613501625549817E-2</v>
      </c>
      <c r="BC50" s="6">
        <f t="shared" si="20"/>
        <v>36.522988505747122</v>
      </c>
      <c r="BD50" s="6">
        <f t="shared" si="110"/>
        <v>43.27545114061968</v>
      </c>
      <c r="BE50" s="6">
        <f t="shared" si="111"/>
        <v>29.640719959327811</v>
      </c>
      <c r="BF50" s="6">
        <f t="shared" si="112"/>
        <v>3.698756507745272</v>
      </c>
      <c r="BG50" s="6"/>
      <c r="BH50" s="6"/>
      <c r="BI50" s="6"/>
      <c r="BJ50" s="6">
        <v>2.9369999999999998</v>
      </c>
      <c r="BK50" s="6">
        <f t="shared" si="113"/>
        <v>84.396551724137922</v>
      </c>
      <c r="BL50" s="6">
        <f t="shared" si="114"/>
        <v>15603.448275862072</v>
      </c>
      <c r="BM50" s="6">
        <f t="shared" si="115"/>
        <v>0.15603448275862072</v>
      </c>
      <c r="BN50" s="6">
        <f t="shared" si="116"/>
        <v>0.84396551724137925</v>
      </c>
      <c r="BO50" s="6">
        <v>1.74</v>
      </c>
      <c r="BP50" s="6">
        <v>1994.115</v>
      </c>
      <c r="BQ50" s="6">
        <v>1995.575</v>
      </c>
      <c r="BR50" s="6">
        <f t="shared" si="28"/>
        <v>1.4600000000000364</v>
      </c>
      <c r="BS50" s="6">
        <f t="shared" si="76"/>
        <v>1.0193642057929158</v>
      </c>
      <c r="BT50" s="6">
        <f t="shared" si="117"/>
        <v>147.85713662118528</v>
      </c>
      <c r="BU50" s="6">
        <f t="shared" si="118"/>
        <v>12.478632478632791</v>
      </c>
      <c r="BV50" s="13">
        <v>11.7</v>
      </c>
      <c r="BW50" s="6">
        <v>1.3149999999999999</v>
      </c>
      <c r="BX50" s="6">
        <f t="shared" si="119"/>
        <v>37.787356321839077</v>
      </c>
      <c r="BY50" s="6">
        <f t="shared" si="120"/>
        <v>44.77357848144365</v>
      </c>
      <c r="BZ50" s="5">
        <v>-34</v>
      </c>
      <c r="CA50" s="5">
        <v>2</v>
      </c>
      <c r="CB50" s="5" t="s">
        <v>262</v>
      </c>
      <c r="CF50" s="5" t="s">
        <v>259</v>
      </c>
      <c r="CG50" s="5" t="s">
        <v>237</v>
      </c>
      <c r="CH50" s="5">
        <v>-226.41770044440554</v>
      </c>
      <c r="CI50" s="5">
        <v>2.7854030262455804</v>
      </c>
      <c r="CJ50" s="5">
        <v>4</v>
      </c>
      <c r="CK50" s="5">
        <v>0.80080983390848282</v>
      </c>
      <c r="CL50" s="5">
        <v>-199.1901660915172</v>
      </c>
      <c r="CM50" s="5">
        <v>3.4290625568248294</v>
      </c>
      <c r="CN50" s="5" t="s">
        <v>238</v>
      </c>
      <c r="CO50" s="5">
        <v>-273.07926207703991</v>
      </c>
      <c r="CP50" s="5">
        <v>2.0619823326676427</v>
      </c>
      <c r="CQ50" s="5">
        <v>4</v>
      </c>
      <c r="CR50" s="5">
        <v>0.75250593987884073</v>
      </c>
      <c r="CS50" s="5">
        <v>-247.49406012115927</v>
      </c>
      <c r="CT50" s="5">
        <v>2.8725896226634067</v>
      </c>
      <c r="CU50" s="5" t="s">
        <v>239</v>
      </c>
      <c r="CV50" s="5">
        <v>-268.36132751221561</v>
      </c>
      <c r="CW50" s="5">
        <v>0.78373090366151377</v>
      </c>
      <c r="CX50" s="5">
        <v>4</v>
      </c>
      <c r="CY50" s="5">
        <v>0.75738993011157796</v>
      </c>
      <c r="CZ50" s="5">
        <v>-242.61006988842203</v>
      </c>
      <c r="DA50" s="5">
        <v>2.148076844378267</v>
      </c>
      <c r="DB50" s="5" t="s">
        <v>198</v>
      </c>
    </row>
    <row r="51" spans="1:106" x14ac:dyDescent="0.2">
      <c r="A51" s="5" t="s">
        <v>19</v>
      </c>
      <c r="B51" s="5" t="s">
        <v>64</v>
      </c>
      <c r="C51" s="5" t="s">
        <v>28</v>
      </c>
      <c r="D51" s="5">
        <v>26</v>
      </c>
      <c r="E51" s="5" t="s">
        <v>63</v>
      </c>
      <c r="F51" s="5" t="s">
        <v>170</v>
      </c>
      <c r="G51" s="5" t="s">
        <v>164</v>
      </c>
      <c r="H51" s="5" t="s">
        <v>167</v>
      </c>
      <c r="I51" s="5">
        <v>4</v>
      </c>
      <c r="J51" s="5" t="s">
        <v>25</v>
      </c>
      <c r="K51" s="8">
        <v>0.55000000000000004</v>
      </c>
      <c r="L51" s="6">
        <f t="shared" si="34"/>
        <v>60.261000000000003</v>
      </c>
      <c r="M51" s="6">
        <f t="shared" si="95"/>
        <v>9.0980000000000008</v>
      </c>
      <c r="N51" s="6">
        <f t="shared" si="52"/>
        <v>51.162999999999997</v>
      </c>
      <c r="O51" s="6">
        <f t="shared" si="58"/>
        <v>0.84902341481223331</v>
      </c>
      <c r="P51" s="7">
        <f t="shared" si="37"/>
        <v>84.902341481223331</v>
      </c>
      <c r="Q51" s="8">
        <f t="shared" si="59"/>
        <v>0.15097658518776655</v>
      </c>
      <c r="R51" s="7">
        <f t="shared" si="39"/>
        <v>15.097658518776655</v>
      </c>
      <c r="S51" s="8">
        <f t="shared" si="96"/>
        <v>4.1525044722719144</v>
      </c>
      <c r="T51" s="6">
        <f t="shared" si="40"/>
        <v>34.563000000000002</v>
      </c>
      <c r="U51" s="6">
        <f t="shared" si="2"/>
        <v>0.96033919118501188</v>
      </c>
      <c r="V51" s="9">
        <f t="shared" si="91"/>
        <v>-194.98648472062132</v>
      </c>
      <c r="W51" s="9">
        <f t="shared" si="41"/>
        <v>-189.83620159129975</v>
      </c>
      <c r="X51" s="10">
        <v>27.855</v>
      </c>
      <c r="Y51" s="11">
        <f t="shared" si="97"/>
        <v>0.46223925922238263</v>
      </c>
      <c r="Z51" s="11">
        <f t="shared" si="42"/>
        <v>0.80591962503254921</v>
      </c>
      <c r="AA51" s="6">
        <f t="shared" si="5"/>
        <v>808.79790940766543</v>
      </c>
      <c r="AB51" s="6">
        <f t="shared" si="101"/>
        <v>1072.1709006928404</v>
      </c>
      <c r="AC51" s="6">
        <f t="shared" si="102"/>
        <v>301.59519006830413</v>
      </c>
      <c r="AD51" s="6">
        <f t="shared" si="103"/>
        <v>41.079344854131811</v>
      </c>
      <c r="AE51" s="6"/>
      <c r="AF51" s="6"/>
      <c r="AG51" s="6"/>
      <c r="AH51" s="12">
        <v>6.7080000000000002</v>
      </c>
      <c r="AI51" s="11">
        <f t="shared" si="98"/>
        <v>0.11131577637277841</v>
      </c>
      <c r="AJ51" s="11">
        <f t="shared" si="43"/>
        <v>0.19408037496745073</v>
      </c>
      <c r="AK51" s="6">
        <f t="shared" si="10"/>
        <v>194.77351916376307</v>
      </c>
      <c r="AL51" s="6">
        <f t="shared" si="104"/>
        <v>258.19861431870669</v>
      </c>
      <c r="AM51" s="6">
        <f t="shared" si="105"/>
        <v>72.629708669114507</v>
      </c>
      <c r="AN51" s="6">
        <f t="shared" si="106"/>
        <v>9.8926672152761181</v>
      </c>
      <c r="AO51" s="6"/>
      <c r="AP51" s="6"/>
      <c r="AQ51" s="6"/>
      <c r="AR51" s="12">
        <v>23.308</v>
      </c>
      <c r="AS51" s="10">
        <f t="shared" si="99"/>
        <v>0.3867841555898508</v>
      </c>
      <c r="AT51" s="6">
        <f t="shared" si="15"/>
        <v>676.77119628339142</v>
      </c>
      <c r="AU51" s="6">
        <f t="shared" si="107"/>
        <v>897.15165511932253</v>
      </c>
      <c r="AV51" s="6">
        <f t="shared" si="108"/>
        <v>252.36333477336328</v>
      </c>
      <c r="AW51" s="6">
        <f t="shared" si="109"/>
        <v>34.373626632924235</v>
      </c>
      <c r="AX51" s="6"/>
      <c r="AY51" s="6"/>
      <c r="AZ51" s="6"/>
      <c r="BA51" s="12">
        <v>2.39</v>
      </c>
      <c r="BB51" s="10">
        <f t="shared" si="100"/>
        <v>3.9660808814988138E-2</v>
      </c>
      <c r="BC51" s="6">
        <f t="shared" si="20"/>
        <v>69.39605110336818</v>
      </c>
      <c r="BD51" s="6">
        <f t="shared" si="110"/>
        <v>91.993841416474211</v>
      </c>
      <c r="BE51" s="6">
        <f t="shared" si="111"/>
        <v>25.877311228262325</v>
      </c>
      <c r="BF51" s="6">
        <f t="shared" si="112"/>
        <v>3.5246682535047587</v>
      </c>
      <c r="BG51" s="6"/>
      <c r="BH51" s="6"/>
      <c r="BI51" s="6"/>
      <c r="BJ51" s="6">
        <v>2.5979999999999999</v>
      </c>
      <c r="BK51" s="6">
        <f t="shared" si="113"/>
        <v>75.435540069686411</v>
      </c>
      <c r="BL51" s="6">
        <f t="shared" si="114"/>
        <v>24564.459930313591</v>
      </c>
      <c r="BM51" s="6">
        <f t="shared" si="115"/>
        <v>0.2456445993031359</v>
      </c>
      <c r="BN51" s="6">
        <f t="shared" si="116"/>
        <v>0.75435540069686413</v>
      </c>
      <c r="BO51" s="6">
        <v>1.722</v>
      </c>
      <c r="BP51" s="6">
        <v>2040.23</v>
      </c>
      <c r="BQ51" s="6">
        <v>2043.7850000000001</v>
      </c>
      <c r="BR51" s="6">
        <f t="shared" si="28"/>
        <v>3.5550000000000637</v>
      </c>
      <c r="BS51" s="6">
        <f t="shared" si="76"/>
        <v>2.512771952694782</v>
      </c>
      <c r="BT51" s="6">
        <f t="shared" si="117"/>
        <v>180.56064346579916</v>
      </c>
      <c r="BU51" s="6">
        <f t="shared" si="118"/>
        <v>13.620689655172658</v>
      </c>
      <c r="BV51" s="13">
        <v>26.1</v>
      </c>
      <c r="BW51" s="6">
        <v>3.0609999999999999</v>
      </c>
      <c r="BX51" s="6">
        <f t="shared" si="119"/>
        <v>88.879210220673627</v>
      </c>
      <c r="BY51" s="6">
        <f t="shared" si="120"/>
        <v>117.8214010777521</v>
      </c>
      <c r="BZ51" s="5">
        <v>-39</v>
      </c>
      <c r="CA51" s="5">
        <v>2</v>
      </c>
      <c r="CB51" s="5" t="s">
        <v>254</v>
      </c>
      <c r="CD51" s="5">
        <v>21140000</v>
      </c>
      <c r="CE51" s="5">
        <v>463084.23100000003</v>
      </c>
      <c r="CF51" s="5" t="s">
        <v>259</v>
      </c>
      <c r="CG51" s="5" t="s">
        <v>237</v>
      </c>
      <c r="CH51" s="5">
        <v>-143.32138040250945</v>
      </c>
      <c r="CI51" s="5">
        <v>2.2221317183553286</v>
      </c>
      <c r="CJ51" s="5">
        <v>6</v>
      </c>
      <c r="CK51" s="5">
        <v>0.89144497356658747</v>
      </c>
      <c r="CL51" s="5">
        <v>-108.55502643341252</v>
      </c>
      <c r="CM51" s="5">
        <v>2.9896269623016187</v>
      </c>
      <c r="CN51" s="5" t="s">
        <v>238</v>
      </c>
      <c r="CO51" s="5">
        <v>-240.24321590636001</v>
      </c>
      <c r="CP51" s="5">
        <v>2.195323408778977</v>
      </c>
      <c r="CQ51" s="5">
        <v>6</v>
      </c>
      <c r="CR51" s="5">
        <v>0.79058978573739858</v>
      </c>
      <c r="CS51" s="5">
        <v>-209.41021426260141</v>
      </c>
      <c r="CT51" s="5">
        <v>2.9697550183698564</v>
      </c>
      <c r="CU51" s="5" t="s">
        <v>239</v>
      </c>
      <c r="CV51" s="5">
        <v>-233.72141784031095</v>
      </c>
      <c r="CW51" s="5">
        <v>2.306463434385484</v>
      </c>
      <c r="CX51" s="5">
        <v>5</v>
      </c>
      <c r="CY51" s="5">
        <v>0.79737625614952024</v>
      </c>
      <c r="CZ51" s="5">
        <v>-202.62374385047977</v>
      </c>
      <c r="DA51" s="5">
        <v>3.052830420144113</v>
      </c>
      <c r="DB51" s="5" t="s">
        <v>180</v>
      </c>
    </row>
    <row r="52" spans="1:106" x14ac:dyDescent="0.2">
      <c r="A52" s="5" t="s">
        <v>13</v>
      </c>
      <c r="B52" s="5" t="s">
        <v>52</v>
      </c>
      <c r="C52" s="5" t="s">
        <v>28</v>
      </c>
      <c r="D52" s="5">
        <v>18</v>
      </c>
      <c r="E52" s="5" t="s">
        <v>51</v>
      </c>
      <c r="F52" s="5" t="s">
        <v>170</v>
      </c>
      <c r="G52" s="5" t="s">
        <v>164</v>
      </c>
      <c r="H52" s="5" t="s">
        <v>167</v>
      </c>
      <c r="I52" s="5">
        <v>4</v>
      </c>
      <c r="J52" s="5" t="s">
        <v>25</v>
      </c>
      <c r="K52" s="8">
        <v>0.55000000000000004</v>
      </c>
      <c r="L52" s="6">
        <f t="shared" si="34"/>
        <v>62.083999999999996</v>
      </c>
      <c r="M52" s="6">
        <f t="shared" si="95"/>
        <v>9.3179999999999996</v>
      </c>
      <c r="N52" s="6">
        <f t="shared" si="52"/>
        <v>52.765999999999998</v>
      </c>
      <c r="O52" s="6">
        <f t="shared" si="58"/>
        <v>0.84991302106823019</v>
      </c>
      <c r="P52" s="7">
        <f t="shared" si="37"/>
        <v>84.991302106823014</v>
      </c>
      <c r="Q52" s="8">
        <f t="shared" si="59"/>
        <v>0.15008697893176987</v>
      </c>
      <c r="R52" s="7">
        <f t="shared" si="39"/>
        <v>15.008697893176986</v>
      </c>
      <c r="S52" s="8">
        <f t="shared" si="96"/>
        <v>4.1135962330782814</v>
      </c>
      <c r="T52" s="6">
        <f t="shared" si="40"/>
        <v>34.752000000000002</v>
      </c>
      <c r="U52" s="6">
        <f t="shared" si="2"/>
        <v>0.95937761742155792</v>
      </c>
      <c r="V52" s="9">
        <f t="shared" si="91"/>
        <v>-197.0883040574565</v>
      </c>
      <c r="W52" s="9">
        <f t="shared" si="41"/>
        <v>-191.7597592858086</v>
      </c>
      <c r="X52" s="10">
        <v>27.956</v>
      </c>
      <c r="Y52" s="11">
        <f t="shared" si="97"/>
        <v>0.4502931512144836</v>
      </c>
      <c r="Z52" s="11">
        <f t="shared" si="42"/>
        <v>0.8044429097605893</v>
      </c>
      <c r="AA52" s="6">
        <f t="shared" si="5"/>
        <v>820.78684674104511</v>
      </c>
      <c r="AB52" s="6">
        <f t="shared" si="101"/>
        <v>989.24274593064388</v>
      </c>
      <c r="AC52" s="6">
        <f t="shared" si="102"/>
        <v>275.55508243195794</v>
      </c>
      <c r="AD52" s="6">
        <f t="shared" si="103"/>
        <v>49.961754844982011</v>
      </c>
      <c r="AE52" s="6"/>
      <c r="AF52" s="6"/>
      <c r="AG52" s="6"/>
      <c r="AH52" s="12">
        <v>6.7960000000000003</v>
      </c>
      <c r="AI52" s="11">
        <f t="shared" si="98"/>
        <v>0.10946459635332777</v>
      </c>
      <c r="AJ52" s="11">
        <f t="shared" si="43"/>
        <v>0.19555709023941067</v>
      </c>
      <c r="AK52" s="6">
        <f t="shared" si="10"/>
        <v>199.5302407516148</v>
      </c>
      <c r="AL52" s="6">
        <f t="shared" si="104"/>
        <v>240.48124557678699</v>
      </c>
      <c r="AM52" s="6">
        <f t="shared" si="105"/>
        <v>66.986419380726375</v>
      </c>
      <c r="AN52" s="6">
        <f t="shared" si="106"/>
        <v>12.145517453373079</v>
      </c>
      <c r="AO52" s="6"/>
      <c r="AP52" s="6"/>
      <c r="AQ52" s="6"/>
      <c r="AR52" s="12">
        <v>24.81</v>
      </c>
      <c r="AS52" s="10">
        <f t="shared" si="99"/>
        <v>0.39961986985374653</v>
      </c>
      <c r="AT52" s="6">
        <f t="shared" si="15"/>
        <v>728.42043452730468</v>
      </c>
      <c r="AU52" s="6">
        <f t="shared" si="107"/>
        <v>877.9193205944797</v>
      </c>
      <c r="AV52" s="6">
        <f t="shared" si="108"/>
        <v>244.54577175335803</v>
      </c>
      <c r="AW52" s="6">
        <f t="shared" si="109"/>
        <v>44.339359625983825</v>
      </c>
      <c r="AX52" s="6"/>
      <c r="AY52" s="6"/>
      <c r="AZ52" s="6"/>
      <c r="BA52" s="12">
        <v>2.5219999999999998</v>
      </c>
      <c r="BB52" s="10">
        <f t="shared" si="100"/>
        <v>4.0622382578442112E-2</v>
      </c>
      <c r="BC52" s="6">
        <f t="shared" si="20"/>
        <v>74.045801526717554</v>
      </c>
      <c r="BD52" s="6">
        <f t="shared" si="110"/>
        <v>89.24274593064402</v>
      </c>
      <c r="BE52" s="6">
        <f t="shared" si="111"/>
        <v>24.858703601852842</v>
      </c>
      <c r="BF52" s="6">
        <f t="shared" si="112"/>
        <v>4.5072093904365662</v>
      </c>
      <c r="BG52" s="6"/>
      <c r="BH52" s="6"/>
      <c r="BI52" s="6"/>
      <c r="BJ52" s="6">
        <v>2.8260000000000001</v>
      </c>
      <c r="BK52" s="6">
        <f t="shared" si="113"/>
        <v>82.971227246036406</v>
      </c>
      <c r="BL52" s="6">
        <f t="shared" si="114"/>
        <v>17028.772753963596</v>
      </c>
      <c r="BM52" s="6">
        <f t="shared" si="115"/>
        <v>0.17028772753963597</v>
      </c>
      <c r="BN52" s="6">
        <f t="shared" si="116"/>
        <v>0.82971227246036405</v>
      </c>
      <c r="BO52" s="6">
        <v>1.7030000000000001</v>
      </c>
      <c r="BP52" s="6">
        <v>2055.1550000000002</v>
      </c>
      <c r="BQ52" s="6">
        <v>2058.7449999999999</v>
      </c>
      <c r="BR52" s="6">
        <f t="shared" si="28"/>
        <v>3.5899999999996908</v>
      </c>
      <c r="BS52" s="6">
        <f t="shared" si="76"/>
        <v>2.4198077452927453</v>
      </c>
      <c r="BT52" s="6">
        <f t="shared" si="117"/>
        <v>218.52530971425054</v>
      </c>
      <c r="BU52" s="6">
        <f t="shared" si="118"/>
        <v>18.131313131311568</v>
      </c>
      <c r="BV52" s="13">
        <v>19.8</v>
      </c>
      <c r="BW52" s="6">
        <v>3.9550000000000001</v>
      </c>
      <c r="BX52" s="6">
        <f t="shared" si="119"/>
        <v>116.11861421021726</v>
      </c>
      <c r="BY52" s="6">
        <f t="shared" si="120"/>
        <v>139.95046001415429</v>
      </c>
      <c r="BZ52" s="5">
        <v>-39</v>
      </c>
      <c r="CA52" s="5">
        <v>2</v>
      </c>
      <c r="CB52" s="5" t="s">
        <v>255</v>
      </c>
      <c r="CD52" s="5">
        <v>21140000</v>
      </c>
      <c r="CE52" s="5">
        <v>463084.23100000003</v>
      </c>
      <c r="CF52" s="5" t="s">
        <v>259</v>
      </c>
      <c r="CG52" s="5" t="s">
        <v>237</v>
      </c>
      <c r="CH52" s="5">
        <v>-148.1729929623308</v>
      </c>
      <c r="CI52" s="5">
        <v>3.4227995252261314</v>
      </c>
      <c r="CJ52" s="5">
        <v>4</v>
      </c>
      <c r="CK52" s="5">
        <v>0.88639646934200744</v>
      </c>
      <c r="CL52" s="5">
        <v>-113.60353065799256</v>
      </c>
      <c r="CM52" s="5">
        <v>3.9642851297413295</v>
      </c>
      <c r="CN52" s="5" t="s">
        <v>238</v>
      </c>
      <c r="CO52" s="5">
        <v>-241.53963812759702</v>
      </c>
      <c r="CP52" s="5">
        <v>1.158072295624494</v>
      </c>
      <c r="CQ52" s="5">
        <v>4</v>
      </c>
      <c r="CR52" s="5">
        <v>0.78924075116795311</v>
      </c>
      <c r="CS52" s="5">
        <v>-210.75924883204689</v>
      </c>
      <c r="CT52" s="5">
        <v>2.3110888000881715</v>
      </c>
      <c r="CU52" s="5" t="s">
        <v>239</v>
      </c>
      <c r="CV52" s="5">
        <v>-235.57459949691977</v>
      </c>
      <c r="CW52" s="5">
        <v>3.2479294395056102</v>
      </c>
      <c r="CX52" s="5">
        <v>4</v>
      </c>
      <c r="CY52" s="5">
        <v>0.7954478673289076</v>
      </c>
      <c r="CZ52" s="5">
        <v>-204.55213267109241</v>
      </c>
      <c r="DA52" s="5">
        <v>3.814321124919509</v>
      </c>
      <c r="DB52" s="5" t="s">
        <v>179</v>
      </c>
    </row>
    <row r="53" spans="1:106" x14ac:dyDescent="0.2">
      <c r="A53" s="5" t="s">
        <v>7</v>
      </c>
      <c r="B53" s="5" t="s">
        <v>40</v>
      </c>
      <c r="C53" s="5" t="s">
        <v>28</v>
      </c>
      <c r="D53" s="5">
        <v>7</v>
      </c>
      <c r="E53" s="5" t="s">
        <v>39</v>
      </c>
      <c r="F53" s="5" t="s">
        <v>170</v>
      </c>
      <c r="G53" s="5" t="s">
        <v>164</v>
      </c>
      <c r="H53" s="5" t="s">
        <v>167</v>
      </c>
      <c r="I53" s="5">
        <v>4</v>
      </c>
      <c r="J53" s="5" t="s">
        <v>25</v>
      </c>
      <c r="K53" s="8">
        <v>0.55000000000000004</v>
      </c>
      <c r="L53" s="6">
        <f t="shared" si="34"/>
        <v>71.804999999999993</v>
      </c>
      <c r="M53" s="6">
        <f t="shared" si="95"/>
        <v>11.075000000000001</v>
      </c>
      <c r="N53" s="6">
        <f t="shared" si="52"/>
        <v>60.73</v>
      </c>
      <c r="O53" s="6">
        <f t="shared" si="58"/>
        <v>0.8457628298864982</v>
      </c>
      <c r="P53" s="7">
        <f t="shared" si="37"/>
        <v>84.576282988649822</v>
      </c>
      <c r="Q53" s="8">
        <f t="shared" si="59"/>
        <v>0.15423717011350188</v>
      </c>
      <c r="R53" s="7">
        <f t="shared" si="39"/>
        <v>15.423717011350188</v>
      </c>
      <c r="S53" s="8">
        <f t="shared" si="96"/>
        <v>4.0204408324098013</v>
      </c>
      <c r="T53" s="6">
        <f t="shared" si="40"/>
        <v>40.771000000000001</v>
      </c>
      <c r="U53" s="6">
        <f t="shared" si="2"/>
        <v>0.95886080356521131</v>
      </c>
      <c r="V53" s="9">
        <f t="shared" si="91"/>
        <v>-196.05892198055327</v>
      </c>
      <c r="W53" s="9">
        <f t="shared" si="41"/>
        <v>-190.37026936458307</v>
      </c>
      <c r="X53" s="10">
        <v>32.65</v>
      </c>
      <c r="Y53" s="11">
        <f t="shared" si="97"/>
        <v>0.45470371144070748</v>
      </c>
      <c r="Z53" s="11">
        <f t="shared" si="42"/>
        <v>0.8008143042849083</v>
      </c>
      <c r="AA53" s="6">
        <f t="shared" si="5"/>
        <v>919.71830985915494</v>
      </c>
      <c r="AB53" s="6">
        <f t="shared" si="101"/>
        <v>1150.0528355054598</v>
      </c>
      <c r="AC53" s="6">
        <f t="shared" si="102"/>
        <v>260.19294920937574</v>
      </c>
      <c r="AD53" s="6">
        <f t="shared" si="103"/>
        <v>43.398220207753198</v>
      </c>
      <c r="AE53" s="6">
        <f>AVERAGE(AD53:AD55)</f>
        <v>34.81882797787032</v>
      </c>
      <c r="AF53" s="6">
        <f>STDEV(AD53:AD55)</f>
        <v>8.7358538622522506</v>
      </c>
      <c r="AG53" s="6"/>
      <c r="AH53" s="12">
        <v>8.1210000000000004</v>
      </c>
      <c r="AI53" s="11">
        <f t="shared" si="98"/>
        <v>0.1130979736787132</v>
      </c>
      <c r="AJ53" s="11">
        <f t="shared" si="43"/>
        <v>0.19918569571509162</v>
      </c>
      <c r="AK53" s="6">
        <f t="shared" si="10"/>
        <v>228.7605633802817</v>
      </c>
      <c r="AL53" s="6">
        <f t="shared" si="104"/>
        <v>286.05142655864745</v>
      </c>
      <c r="AM53" s="6">
        <f t="shared" si="105"/>
        <v>64.7175173209599</v>
      </c>
      <c r="AN53" s="6">
        <f t="shared" si="106"/>
        <v>10.7943934550433</v>
      </c>
      <c r="AO53" s="6">
        <f>AVERAGE(AN53:AN55)</f>
        <v>9.9519497564307784</v>
      </c>
      <c r="AP53" s="6">
        <f>STDEV(AN53:AN55)</f>
        <v>1.6665988248909109</v>
      </c>
      <c r="AQ53" s="6"/>
      <c r="AR53" s="12">
        <v>28.08</v>
      </c>
      <c r="AS53" s="10">
        <f t="shared" si="99"/>
        <v>0.39105911844579072</v>
      </c>
      <c r="AT53" s="6">
        <f t="shared" si="15"/>
        <v>790.9859154929577</v>
      </c>
      <c r="AU53" s="6">
        <f t="shared" si="107"/>
        <v>989.08066220500189</v>
      </c>
      <c r="AV53" s="6">
        <f t="shared" si="108"/>
        <v>223.77390547624108</v>
      </c>
      <c r="AW53" s="6">
        <f t="shared" si="109"/>
        <v>37.323798573773658</v>
      </c>
      <c r="AX53" s="6">
        <f>AVERAGE(AW53:AW55)</f>
        <v>29.439757638246871</v>
      </c>
      <c r="AY53" s="6">
        <f>STDEV(AW53:AW55)</f>
        <v>8.0124644565435226</v>
      </c>
      <c r="AZ53" s="6"/>
      <c r="BA53" s="12">
        <v>2.9540000000000002</v>
      </c>
      <c r="BB53" s="10">
        <f t="shared" si="100"/>
        <v>4.1139196434788673E-2</v>
      </c>
      <c r="BC53" s="6">
        <f t="shared" si="20"/>
        <v>83.211267605633807</v>
      </c>
      <c r="BD53" s="6">
        <f t="shared" si="110"/>
        <v>104.0507220852413</v>
      </c>
      <c r="BE53" s="6">
        <f t="shared" si="111"/>
        <v>23.540887349601718</v>
      </c>
      <c r="BF53" s="6">
        <f t="shared" si="112"/>
        <v>3.9264423428392945</v>
      </c>
      <c r="BG53" s="6">
        <f>AVERAGE(BF53:BF55)</f>
        <v>3.3389516881674002</v>
      </c>
      <c r="BH53" s="6">
        <f>STDEV(BF53:BF55)</f>
        <v>0.73914132807929489</v>
      </c>
      <c r="BI53" s="6"/>
      <c r="BJ53" s="6">
        <v>2.839</v>
      </c>
      <c r="BK53" s="6">
        <f t="shared" si="113"/>
        <v>79.971830985915489</v>
      </c>
      <c r="BL53" s="6">
        <f t="shared" si="114"/>
        <v>20028.169014084517</v>
      </c>
      <c r="BM53" s="6">
        <f t="shared" si="115"/>
        <v>0.20028169014084515</v>
      </c>
      <c r="BN53" s="6">
        <f t="shared" si="116"/>
        <v>0.79971830985915482</v>
      </c>
      <c r="BO53" s="6">
        <v>1.7749999999999999</v>
      </c>
      <c r="BP53" s="6">
        <v>2048.5549999999998</v>
      </c>
      <c r="BQ53" s="6">
        <v>2052.9749999999999</v>
      </c>
      <c r="BR53" s="6">
        <f t="shared" si="28"/>
        <v>4.4200000000000728</v>
      </c>
      <c r="BS53" s="6">
        <f t="shared" si="76"/>
        <v>2.7389362550789063</v>
      </c>
      <c r="BT53" s="6">
        <f t="shared" si="117"/>
        <v>208.56400406734051</v>
      </c>
      <c r="BU53" s="6">
        <f t="shared" si="118"/>
        <v>16.679245283019142</v>
      </c>
      <c r="BV53" s="13">
        <v>26.5</v>
      </c>
      <c r="BW53" s="6">
        <v>3.6829999999999998</v>
      </c>
      <c r="BX53" s="6">
        <f t="shared" si="119"/>
        <v>103.74647887323944</v>
      </c>
      <c r="BY53" s="6">
        <f t="shared" si="120"/>
        <v>129.72877773864039</v>
      </c>
      <c r="BZ53" s="5">
        <v>-39</v>
      </c>
      <c r="CA53" s="5">
        <v>2</v>
      </c>
      <c r="CB53" s="5" t="s">
        <v>253</v>
      </c>
      <c r="CD53" s="5">
        <v>21140000</v>
      </c>
      <c r="CE53" s="5">
        <v>463084.23100000003</v>
      </c>
      <c r="CF53" s="5" t="s">
        <v>259</v>
      </c>
      <c r="CG53" s="5" t="s">
        <v>237</v>
      </c>
      <c r="CH53" s="5">
        <v>-147.609019733146</v>
      </c>
      <c r="CI53" s="5">
        <v>2.6386759680756477</v>
      </c>
      <c r="CJ53" s="5">
        <v>5</v>
      </c>
      <c r="CK53" s="5">
        <v>0.88698333014240793</v>
      </c>
      <c r="CL53" s="5">
        <v>-113.01666985759206</v>
      </c>
      <c r="CM53" s="5">
        <v>3.3109833682004441</v>
      </c>
      <c r="CN53" s="5" t="s">
        <v>238</v>
      </c>
      <c r="CO53" s="5">
        <v>-240.43554484447978</v>
      </c>
      <c r="CP53" s="5">
        <v>1.3828269883166628</v>
      </c>
      <c r="CQ53" s="5">
        <v>5</v>
      </c>
      <c r="CR53" s="5">
        <v>0.79038965156661833</v>
      </c>
      <c r="CS53" s="5">
        <v>-209.61034843338166</v>
      </c>
      <c r="CT53" s="5">
        <v>2.4315037486331237</v>
      </c>
      <c r="CU53" s="5" t="s">
        <v>239</v>
      </c>
      <c r="CV53" s="5">
        <v>-235.35018476509583</v>
      </c>
      <c r="CW53" s="5">
        <v>2.4697622266447841</v>
      </c>
      <c r="CX53" s="5">
        <v>6</v>
      </c>
      <c r="CY53" s="5">
        <v>0.79568138942237687</v>
      </c>
      <c r="CZ53" s="5">
        <v>-204.31861057762313</v>
      </c>
      <c r="DA53" s="5">
        <v>3.1780065223597953</v>
      </c>
      <c r="DB53" s="5" t="s">
        <v>178</v>
      </c>
    </row>
    <row r="54" spans="1:106" x14ac:dyDescent="0.2">
      <c r="A54" s="5" t="s">
        <v>18</v>
      </c>
      <c r="B54" s="5" t="s">
        <v>62</v>
      </c>
      <c r="C54" s="5" t="s">
        <v>28</v>
      </c>
      <c r="D54" s="5">
        <v>25</v>
      </c>
      <c r="E54" s="5" t="s">
        <v>61</v>
      </c>
      <c r="F54" s="5" t="s">
        <v>170</v>
      </c>
      <c r="G54" s="5" t="s">
        <v>164</v>
      </c>
      <c r="H54" s="5" t="s">
        <v>167</v>
      </c>
      <c r="I54" s="5">
        <v>4</v>
      </c>
      <c r="J54" s="5" t="s">
        <v>24</v>
      </c>
      <c r="K54" s="8">
        <v>1.1599999999999999</v>
      </c>
      <c r="L54" s="6">
        <f t="shared" si="34"/>
        <v>54.900999999999996</v>
      </c>
      <c r="M54" s="6">
        <f t="shared" si="95"/>
        <v>10.016</v>
      </c>
      <c r="N54" s="6">
        <f t="shared" si="52"/>
        <v>44.884999999999998</v>
      </c>
      <c r="O54" s="6">
        <f t="shared" si="58"/>
        <v>0.81756252162984278</v>
      </c>
      <c r="P54" s="7">
        <f t="shared" si="37"/>
        <v>81.756252162984282</v>
      </c>
      <c r="Q54" s="8">
        <f t="shared" si="59"/>
        <v>0.1824374783701572</v>
      </c>
      <c r="R54" s="7">
        <f t="shared" si="39"/>
        <v>18.243747837015718</v>
      </c>
      <c r="S54" s="8">
        <f t="shared" si="96"/>
        <v>3.2287735849056602</v>
      </c>
      <c r="T54" s="6">
        <f t="shared" si="40"/>
        <v>32.274000000000001</v>
      </c>
      <c r="U54" s="6">
        <f t="shared" si="2"/>
        <v>0.95657638294384451</v>
      </c>
      <c r="V54" s="9">
        <f t="shared" si="91"/>
        <v>-213.49599930860839</v>
      </c>
      <c r="W54" s="9">
        <f t="shared" si="41"/>
        <v>-208.43047119983871</v>
      </c>
      <c r="X54" s="10">
        <v>24.641999999999999</v>
      </c>
      <c r="Y54" s="11">
        <f t="shared" si="97"/>
        <v>0.44884428334638715</v>
      </c>
      <c r="Z54" s="11">
        <f t="shared" si="42"/>
        <v>0.76352481873954259</v>
      </c>
      <c r="AA54" s="6">
        <f t="shared" si="5"/>
        <v>730.34973325429758</v>
      </c>
      <c r="AB54" s="6">
        <f t="shared" si="101"/>
        <v>951.79606025492478</v>
      </c>
      <c r="AC54" s="6">
        <f t="shared" si="102"/>
        <v>303.60320901271405</v>
      </c>
      <c r="AD54" s="6">
        <f t="shared" si="103"/>
        <v>25.934497554630102</v>
      </c>
      <c r="AE54" s="6"/>
      <c r="AF54" s="6"/>
      <c r="AG54" s="6"/>
      <c r="AH54" s="12">
        <v>7.6319999999999997</v>
      </c>
      <c r="AI54" s="11">
        <f t="shared" si="98"/>
        <v>0.13901386131400156</v>
      </c>
      <c r="AJ54" s="11">
        <f t="shared" si="43"/>
        <v>0.23647518126045733</v>
      </c>
      <c r="AK54" s="6">
        <f t="shared" si="10"/>
        <v>226.20035566093657</v>
      </c>
      <c r="AL54" s="6">
        <f t="shared" si="104"/>
        <v>294.78563151796061</v>
      </c>
      <c r="AM54" s="6">
        <f t="shared" si="105"/>
        <v>94.030504471432238</v>
      </c>
      <c r="AN54" s="6">
        <f t="shared" si="106"/>
        <v>8.0323060359117324</v>
      </c>
      <c r="AO54" s="6"/>
      <c r="AP54" s="6"/>
      <c r="AQ54" s="6"/>
      <c r="AR54" s="12">
        <v>20.242999999999999</v>
      </c>
      <c r="AS54" s="10">
        <f t="shared" si="99"/>
        <v>0.36871823828345568</v>
      </c>
      <c r="AT54" s="6">
        <f t="shared" si="15"/>
        <v>599.97036158861874</v>
      </c>
      <c r="AU54" s="6">
        <f t="shared" si="107"/>
        <v>781.88489764387782</v>
      </c>
      <c r="AV54" s="6">
        <f t="shared" si="108"/>
        <v>249.40507101876344</v>
      </c>
      <c r="AW54" s="6">
        <f t="shared" si="109"/>
        <v>21.304765603375415</v>
      </c>
      <c r="AX54" s="6"/>
      <c r="AY54" s="6"/>
      <c r="AZ54" s="6"/>
      <c r="BA54" s="12">
        <v>2.3839999999999999</v>
      </c>
      <c r="BB54" s="10">
        <f t="shared" si="100"/>
        <v>4.3423617056155626E-2</v>
      </c>
      <c r="BC54" s="6">
        <f t="shared" si="20"/>
        <v>70.65797273266152</v>
      </c>
      <c r="BD54" s="6">
        <f t="shared" si="110"/>
        <v>92.081884897643874</v>
      </c>
      <c r="BE54" s="6">
        <f t="shared" si="111"/>
        <v>29.372212088560595</v>
      </c>
      <c r="BF54" s="6">
        <f t="shared" si="112"/>
        <v>2.5090431852219037</v>
      </c>
      <c r="BG54" s="6"/>
      <c r="BH54" s="6"/>
      <c r="BI54" s="6"/>
      <c r="BJ54" s="6">
        <v>2.589</v>
      </c>
      <c r="BK54" s="6">
        <f t="shared" si="113"/>
        <v>76.733847065797264</v>
      </c>
      <c r="BL54" s="6">
        <f t="shared" si="114"/>
        <v>23266.152934202735</v>
      </c>
      <c r="BM54" s="6">
        <f t="shared" si="115"/>
        <v>0.23266152934202736</v>
      </c>
      <c r="BN54" s="6">
        <f t="shared" si="116"/>
        <v>0.76733847065797267</v>
      </c>
      <c r="BO54" s="6">
        <v>1.6870000000000001</v>
      </c>
      <c r="BP54" s="6">
        <v>2049.89</v>
      </c>
      <c r="BQ54" s="6">
        <v>2053.0250000000001</v>
      </c>
      <c r="BR54" s="6">
        <f t="shared" si="28"/>
        <v>3.1350000000002183</v>
      </c>
      <c r="BS54" s="6">
        <f t="shared" si="76"/>
        <v>2.2764248474520468</v>
      </c>
      <c r="BT54" s="6">
        <f t="shared" si="117"/>
        <v>111.322899334122</v>
      </c>
      <c r="BU54" s="6">
        <f t="shared" si="118"/>
        <v>8.5422343324256627</v>
      </c>
      <c r="BV54" s="13">
        <v>36.700000000000003</v>
      </c>
      <c r="BW54" s="6">
        <v>2.0489999999999999</v>
      </c>
      <c r="BX54" s="6">
        <f t="shared" si="119"/>
        <v>60.729104919976287</v>
      </c>
      <c r="BY54" s="6">
        <f t="shared" si="120"/>
        <v>79.142526071842411</v>
      </c>
      <c r="BZ54" s="5">
        <v>-33</v>
      </c>
      <c r="CA54" s="5">
        <v>2</v>
      </c>
      <c r="CB54" s="5" t="s">
        <v>257</v>
      </c>
      <c r="CD54" s="5">
        <v>23600000</v>
      </c>
      <c r="CE54" s="5">
        <v>2034784.716</v>
      </c>
      <c r="CF54" s="5" t="s">
        <v>259</v>
      </c>
      <c r="CG54" s="5" t="s">
        <v>237</v>
      </c>
      <c r="CH54" s="5">
        <v>-181.68100889298734</v>
      </c>
      <c r="CI54" s="5">
        <v>3.4291717888612259</v>
      </c>
      <c r="CJ54" s="5">
        <v>5</v>
      </c>
      <c r="CK54" s="5">
        <v>0.84624507870425292</v>
      </c>
      <c r="CL54" s="5">
        <v>-153.7549212957471</v>
      </c>
      <c r="CM54" s="5">
        <v>3.9697883013482849</v>
      </c>
      <c r="CN54" s="5" t="s">
        <v>238</v>
      </c>
      <c r="CO54" s="5">
        <v>-250.92729330917516</v>
      </c>
      <c r="CP54" s="5">
        <v>1.5832051592688103</v>
      </c>
      <c r="CQ54" s="5">
        <v>5</v>
      </c>
      <c r="CR54" s="5">
        <v>0.77463568427179397</v>
      </c>
      <c r="CS54" s="5">
        <v>-225.36431572820604</v>
      </c>
      <c r="CT54" s="5">
        <v>2.5507917547960237</v>
      </c>
      <c r="CU54" s="5" t="s">
        <v>239</v>
      </c>
      <c r="CV54" s="5">
        <v>-247.2602373184032</v>
      </c>
      <c r="CW54" s="5">
        <v>1.184517636538841</v>
      </c>
      <c r="CX54" s="5">
        <v>5</v>
      </c>
      <c r="CY54" s="5">
        <v>0.7784278828144745</v>
      </c>
      <c r="CZ54" s="5">
        <v>-221.57211718552549</v>
      </c>
      <c r="DA54" s="5">
        <v>2.324453060672889</v>
      </c>
      <c r="DB54" s="5" t="s">
        <v>177</v>
      </c>
    </row>
    <row r="55" spans="1:106" x14ac:dyDescent="0.2">
      <c r="A55" s="5" t="s">
        <v>6</v>
      </c>
      <c r="B55" s="5" t="s">
        <v>38</v>
      </c>
      <c r="C55" s="5" t="s">
        <v>28</v>
      </c>
      <c r="D55" s="5">
        <v>6</v>
      </c>
      <c r="E55" s="5" t="s">
        <v>37</v>
      </c>
      <c r="F55" s="5" t="s">
        <v>170</v>
      </c>
      <c r="G55" s="5" t="s">
        <v>164</v>
      </c>
      <c r="H55" s="5" t="s">
        <v>167</v>
      </c>
      <c r="I55" s="5">
        <v>4</v>
      </c>
      <c r="J55" s="5" t="s">
        <v>24</v>
      </c>
      <c r="K55" s="8">
        <v>1.1599999999999999</v>
      </c>
      <c r="L55" s="6">
        <f t="shared" si="34"/>
        <v>73.561999999999983</v>
      </c>
      <c r="M55" s="6">
        <f t="shared" si="95"/>
        <v>13.532</v>
      </c>
      <c r="N55" s="6">
        <f t="shared" si="52"/>
        <v>60.03</v>
      </c>
      <c r="O55" s="6">
        <f t="shared" si="58"/>
        <v>0.81604632826731216</v>
      </c>
      <c r="P55" s="7">
        <f t="shared" si="37"/>
        <v>81.604632826731219</v>
      </c>
      <c r="Q55" s="8">
        <f t="shared" si="59"/>
        <v>0.18395367173268812</v>
      </c>
      <c r="R55" s="7">
        <f t="shared" si="39"/>
        <v>18.395367173268813</v>
      </c>
      <c r="S55" s="8">
        <f t="shared" si="96"/>
        <v>3.1846304454233967</v>
      </c>
      <c r="T55" s="6">
        <f t="shared" si="40"/>
        <v>42.745999999999995</v>
      </c>
      <c r="U55" s="6">
        <f t="shared" si="2"/>
        <v>0.95490878442674232</v>
      </c>
      <c r="V55" s="9">
        <f t="shared" si="91"/>
        <v>-209.33351071171629</v>
      </c>
      <c r="W55" s="9">
        <f t="shared" si="41"/>
        <v>-206.74711487303378</v>
      </c>
      <c r="X55" s="10">
        <v>32.530999999999999</v>
      </c>
      <c r="Y55" s="11">
        <f t="shared" si="97"/>
        <v>0.44222560561159302</v>
      </c>
      <c r="Z55" s="11">
        <f t="shared" si="42"/>
        <v>0.76103027183830074</v>
      </c>
      <c r="AA55" s="6">
        <f t="shared" si="5"/>
        <v>966.4587046939987</v>
      </c>
      <c r="AB55" s="6">
        <f t="shared" si="101"/>
        <v>1173.1337901190045</v>
      </c>
      <c r="AC55" s="6">
        <f t="shared" si="102"/>
        <v>268.14486631291533</v>
      </c>
      <c r="AD55" s="6">
        <f t="shared" si="103"/>
        <v>35.123766171227679</v>
      </c>
      <c r="AE55" s="6">
        <f>AVERAGE(AD55:AD57)</f>
        <v>32.865437205770149</v>
      </c>
      <c r="AF55" s="6">
        <f>STDEV(AD55:AD57)</f>
        <v>3.5992263815583323</v>
      </c>
      <c r="AG55" s="6"/>
      <c r="AH55" s="12">
        <v>10.215</v>
      </c>
      <c r="AI55" s="11">
        <f t="shared" si="98"/>
        <v>0.13886245615943016</v>
      </c>
      <c r="AJ55" s="11">
        <f t="shared" si="43"/>
        <v>0.23896972816169937</v>
      </c>
      <c r="AK55" s="6">
        <f t="shared" si="10"/>
        <v>303.47593582887697</v>
      </c>
      <c r="AL55" s="6">
        <f t="shared" si="104"/>
        <v>368.3736025964659</v>
      </c>
      <c r="AM55" s="6">
        <f t="shared" si="105"/>
        <v>84.199680593477922</v>
      </c>
      <c r="AN55" s="6">
        <f t="shared" si="106"/>
        <v>11.029149778337302</v>
      </c>
      <c r="AO55" s="6">
        <f>AVERAGE(AN55:AN57)</f>
        <v>10.94829587096944</v>
      </c>
      <c r="AP55" s="6">
        <f>STDEV(AN55:AN57)</f>
        <v>7.7507072760265902E-2</v>
      </c>
      <c r="AQ55" s="6"/>
      <c r="AR55" s="12">
        <v>27.498999999999999</v>
      </c>
      <c r="AS55" s="10">
        <f t="shared" si="99"/>
        <v>0.37382072265571903</v>
      </c>
      <c r="AT55" s="6">
        <f t="shared" si="15"/>
        <v>816.96375519904927</v>
      </c>
      <c r="AU55" s="6">
        <f t="shared" si="107"/>
        <v>991.66967183555721</v>
      </c>
      <c r="AV55" s="6">
        <f t="shared" si="108"/>
        <v>226.66735356241307</v>
      </c>
      <c r="AW55" s="6">
        <f t="shared" si="109"/>
        <v>29.690708737591535</v>
      </c>
      <c r="AX55" s="6">
        <f>AVERAGE(AW55:AW57)</f>
        <v>28.381808116552126</v>
      </c>
      <c r="AY55" s="6">
        <f>STDEV(AW55:AW57)</f>
        <v>2.9369870568261254</v>
      </c>
      <c r="AZ55" s="6"/>
      <c r="BA55" s="12">
        <v>3.3170000000000002</v>
      </c>
      <c r="BB55" s="10">
        <f t="shared" si="100"/>
        <v>4.5091215573257945E-2</v>
      </c>
      <c r="BC55" s="6">
        <f t="shared" si="20"/>
        <v>98.544266191325008</v>
      </c>
      <c r="BD55" s="6">
        <f t="shared" si="110"/>
        <v>119.61774251712946</v>
      </c>
      <c r="BE55" s="6">
        <f t="shared" si="111"/>
        <v>27.341198289629592</v>
      </c>
      <c r="BF55" s="6">
        <f t="shared" si="112"/>
        <v>3.5813695364410019</v>
      </c>
      <c r="BG55" s="6">
        <f>AVERAGE(BF55:BF57)</f>
        <v>3.5246659769197186</v>
      </c>
      <c r="BH55" s="6">
        <f>STDEV(BF55:BF57)</f>
        <v>0.16689097889719259</v>
      </c>
      <c r="BI55" s="6"/>
      <c r="BJ55" s="6">
        <v>2.7730000000000001</v>
      </c>
      <c r="BK55" s="6">
        <f t="shared" si="113"/>
        <v>82.382650029708856</v>
      </c>
      <c r="BL55" s="6">
        <f t="shared" si="114"/>
        <v>17617.34997029115</v>
      </c>
      <c r="BM55" s="6">
        <f t="shared" si="115"/>
        <v>0.17617349970291149</v>
      </c>
      <c r="BN55" s="6">
        <f t="shared" si="116"/>
        <v>0.82382650029708848</v>
      </c>
      <c r="BO55" s="6">
        <v>1.6830000000000001</v>
      </c>
      <c r="BP55" s="6">
        <v>2007.17</v>
      </c>
      <c r="BQ55" s="6">
        <v>2011.5450000000001</v>
      </c>
      <c r="BR55" s="6">
        <f t="shared" si="28"/>
        <v>4.375</v>
      </c>
      <c r="BS55" s="6">
        <f t="shared" si="76"/>
        <v>2.8752423687459001</v>
      </c>
      <c r="BT55" s="6">
        <f t="shared" si="117"/>
        <v>158.99952709078775</v>
      </c>
      <c r="BU55" s="6">
        <f t="shared" si="118"/>
        <v>13.09880239520958</v>
      </c>
      <c r="BV55" s="13">
        <v>33.4</v>
      </c>
      <c r="BW55" s="6">
        <v>3.8839999999999999</v>
      </c>
      <c r="BX55" s="6">
        <f t="shared" si="119"/>
        <v>115.38918597742128</v>
      </c>
      <c r="BY55" s="6">
        <f t="shared" si="120"/>
        <v>140.06491164803464</v>
      </c>
      <c r="BZ55" s="5">
        <v>-33</v>
      </c>
      <c r="CA55" s="5">
        <v>2</v>
      </c>
      <c r="CB55" s="5" t="s">
        <v>256</v>
      </c>
      <c r="CD55" s="5">
        <v>23600000</v>
      </c>
      <c r="CE55" s="5">
        <v>2034784.716</v>
      </c>
      <c r="CF55" s="5" t="s">
        <v>259</v>
      </c>
      <c r="CG55" s="5" t="s">
        <v>237</v>
      </c>
      <c r="CH55" s="5">
        <v>-180.27288401615391</v>
      </c>
      <c r="CI55" s="5">
        <v>1.731804632927056</v>
      </c>
      <c r="CJ55" s="5">
        <v>4</v>
      </c>
      <c r="CK55" s="5">
        <v>0.84770125748070946</v>
      </c>
      <c r="CL55" s="5">
        <v>-152.29874251929056</v>
      </c>
      <c r="CM55" s="5">
        <v>2.6455901584764816</v>
      </c>
      <c r="CN55" s="5" t="s">
        <v>238</v>
      </c>
      <c r="CO55" s="5">
        <v>-249.45748548921716</v>
      </c>
      <c r="CP55" s="5">
        <v>1.9395772028306426</v>
      </c>
      <c r="CQ55" s="5">
        <v>5</v>
      </c>
      <c r="CR55" s="5">
        <v>0.77615565099357076</v>
      </c>
      <c r="CS55" s="5">
        <v>-223.84434900642924</v>
      </c>
      <c r="CT55" s="5">
        <v>2.786029383502683</v>
      </c>
      <c r="CU55" s="5" t="s">
        <v>239</v>
      </c>
      <c r="CV55" s="5">
        <v>-239.31327023133969</v>
      </c>
      <c r="CW55" s="5">
        <v>6.2405435591876772</v>
      </c>
      <c r="CX55" s="5">
        <v>5</v>
      </c>
      <c r="CY55" s="5">
        <v>0.78664604939882143</v>
      </c>
      <c r="CZ55" s="5">
        <v>-213.35395060117855</v>
      </c>
      <c r="DA55" s="5">
        <v>6.5531964653990649</v>
      </c>
      <c r="DB55" s="5" t="s">
        <v>175</v>
      </c>
    </row>
    <row r="56" spans="1:106" x14ac:dyDescent="0.2">
      <c r="A56" s="5" t="s">
        <v>12</v>
      </c>
      <c r="B56" s="5" t="s">
        <v>50</v>
      </c>
      <c r="C56" s="5" t="s">
        <v>28</v>
      </c>
      <c r="D56" s="5">
        <v>17</v>
      </c>
      <c r="E56" s="5" t="s">
        <v>49</v>
      </c>
      <c r="F56" s="5" t="s">
        <v>170</v>
      </c>
      <c r="G56" s="5" t="s">
        <v>164</v>
      </c>
      <c r="H56" s="5" t="s">
        <v>167</v>
      </c>
      <c r="I56" s="5">
        <v>4</v>
      </c>
      <c r="J56" s="5" t="s">
        <v>24</v>
      </c>
      <c r="K56" s="8">
        <v>1.1599999999999999</v>
      </c>
      <c r="L56" s="6">
        <f t="shared" si="34"/>
        <v>92.77000000000001</v>
      </c>
      <c r="M56" s="6">
        <f t="shared" si="95"/>
        <v>16.908000000000001</v>
      </c>
      <c r="N56" s="6">
        <f t="shared" si="52"/>
        <v>75.861999999999995</v>
      </c>
      <c r="O56" s="6">
        <f t="shared" si="58"/>
        <v>0.81774280478602979</v>
      </c>
      <c r="P56" s="7">
        <f t="shared" si="37"/>
        <v>81.774280478602975</v>
      </c>
      <c r="Q56" s="8">
        <f t="shared" si="59"/>
        <v>0.18225719521397002</v>
      </c>
      <c r="R56" s="7">
        <f t="shared" si="39"/>
        <v>18.225719521397004</v>
      </c>
      <c r="S56" s="8">
        <f t="shared" si="96"/>
        <v>3.1962225383278016</v>
      </c>
      <c r="T56" s="6">
        <f t="shared" si="40"/>
        <v>53.099000000000004</v>
      </c>
      <c r="U56" s="6">
        <f t="shared" si="2"/>
        <v>0.95414465883367461</v>
      </c>
      <c r="V56" s="9">
        <f t="shared" si="91"/>
        <v>-212.76708766706233</v>
      </c>
      <c r="W56" s="9">
        <f t="shared" si="41"/>
        <v>-207.89238896682448</v>
      </c>
      <c r="X56" s="10">
        <v>40.445</v>
      </c>
      <c r="Y56" s="11">
        <f t="shared" si="97"/>
        <v>0.43597068017678126</v>
      </c>
      <c r="Z56" s="11">
        <f t="shared" si="42"/>
        <v>0.76169042731501535</v>
      </c>
      <c r="AA56" s="6">
        <f t="shared" si="5"/>
        <v>1033.8701431492843</v>
      </c>
      <c r="AB56" s="6">
        <f t="shared" si="101"/>
        <v>1303.4160489848534</v>
      </c>
      <c r="AC56" s="6">
        <f t="shared" si="102"/>
        <v>264.9219611757793</v>
      </c>
      <c r="AD56" s="6">
        <f t="shared" si="103"/>
        <v>34.757761306262758</v>
      </c>
      <c r="AE56" s="6"/>
      <c r="AF56" s="6"/>
      <c r="AG56" s="6"/>
      <c r="AH56" s="12">
        <v>12.654</v>
      </c>
      <c r="AI56" s="11">
        <f t="shared" si="98"/>
        <v>0.13640185404764471</v>
      </c>
      <c r="AJ56" s="11">
        <f t="shared" si="43"/>
        <v>0.23830957268498462</v>
      </c>
      <c r="AK56" s="6">
        <f t="shared" si="10"/>
        <v>323.46625766871165</v>
      </c>
      <c r="AL56" s="6">
        <f t="shared" si="104"/>
        <v>407.79890428617466</v>
      </c>
      <c r="AM56" s="6">
        <f t="shared" si="105"/>
        <v>82.885956155725324</v>
      </c>
      <c r="AN56" s="6">
        <f t="shared" si="106"/>
        <v>10.874637447631324</v>
      </c>
      <c r="AO56" s="6"/>
      <c r="AP56" s="6"/>
      <c r="AQ56" s="6"/>
      <c r="AR56" s="6">
        <v>35.417000000000002</v>
      </c>
      <c r="AS56" s="10">
        <f t="shared" si="99"/>
        <v>0.38177212460924864</v>
      </c>
      <c r="AT56" s="6">
        <f t="shared" si="15"/>
        <v>905.34253578732114</v>
      </c>
      <c r="AU56" s="6">
        <f t="shared" si="107"/>
        <v>1141.3793103448277</v>
      </c>
      <c r="AV56" s="6">
        <f t="shared" si="108"/>
        <v>231.98766470422984</v>
      </c>
      <c r="AW56" s="6">
        <f t="shared" si="109"/>
        <v>30.436781609195403</v>
      </c>
      <c r="AX56" s="6"/>
      <c r="AY56" s="6"/>
      <c r="AZ56" s="6"/>
      <c r="BA56" s="12">
        <v>4.2539999999999996</v>
      </c>
      <c r="BB56" s="10">
        <f t="shared" si="100"/>
        <v>4.5855341166325309E-2</v>
      </c>
      <c r="BC56" s="6">
        <f t="shared" si="20"/>
        <v>108.74233128834354</v>
      </c>
      <c r="BD56" s="6">
        <f t="shared" si="110"/>
        <v>137.09313567515306</v>
      </c>
      <c r="BE56" s="6">
        <f t="shared" si="111"/>
        <v>27.864458470559153</v>
      </c>
      <c r="BF56" s="6">
        <f t="shared" si="112"/>
        <v>3.6558169513374152</v>
      </c>
      <c r="BG56" s="6"/>
      <c r="BH56" s="6"/>
      <c r="BI56" s="6"/>
      <c r="BJ56" s="6">
        <v>3.1030000000000002</v>
      </c>
      <c r="BK56" s="6">
        <f t="shared" si="113"/>
        <v>79.320040899795501</v>
      </c>
      <c r="BL56" s="6">
        <f t="shared" si="114"/>
        <v>20679.959100204505</v>
      </c>
      <c r="BM56" s="6">
        <f t="shared" si="115"/>
        <v>0.20679959100204506</v>
      </c>
      <c r="BN56" s="6">
        <f t="shared" si="116"/>
        <v>0.79320040899795496</v>
      </c>
      <c r="BO56" s="6">
        <v>1.956</v>
      </c>
      <c r="BP56" s="6">
        <v>1992.835</v>
      </c>
      <c r="BQ56" s="6">
        <v>1997.7550000000001</v>
      </c>
      <c r="BR56" s="6">
        <f t="shared" si="28"/>
        <v>4.9200000000000728</v>
      </c>
      <c r="BS56" s="6">
        <f t="shared" si="76"/>
        <v>3.251024842704501</v>
      </c>
      <c r="BT56" s="6">
        <f t="shared" si="117"/>
        <v>165.40586529165569</v>
      </c>
      <c r="BU56" s="6">
        <f t="shared" si="118"/>
        <v>13.120000000000195</v>
      </c>
      <c r="BV56" s="13">
        <v>37.5</v>
      </c>
      <c r="BW56" s="6">
        <v>5.6479999999999997</v>
      </c>
      <c r="BX56" s="6">
        <f t="shared" si="119"/>
        <v>144.37627811860941</v>
      </c>
      <c r="BY56" s="6">
        <f t="shared" si="120"/>
        <v>182.01740251369642</v>
      </c>
      <c r="BZ56" s="5">
        <v>-33</v>
      </c>
      <c r="CA56" s="5">
        <v>2</v>
      </c>
      <c r="CB56" s="5" t="s">
        <v>258</v>
      </c>
      <c r="CD56" s="5">
        <v>23600000</v>
      </c>
      <c r="CE56" s="5">
        <v>2034784.716</v>
      </c>
      <c r="CF56" s="5" t="s">
        <v>259</v>
      </c>
      <c r="CG56" s="5" t="s">
        <v>237</v>
      </c>
      <c r="CH56" s="5">
        <v>-181.67934232967295</v>
      </c>
      <c r="CI56" s="5">
        <v>1.8942970892551128</v>
      </c>
      <c r="CJ56" s="5">
        <v>5</v>
      </c>
      <c r="CK56" s="5">
        <v>0.84624680214097936</v>
      </c>
      <c r="CL56" s="5">
        <v>-153.75319785902064</v>
      </c>
      <c r="CM56" s="5">
        <v>2.7546980709980526</v>
      </c>
      <c r="CN56" s="5" t="s">
        <v>238</v>
      </c>
      <c r="CO56" s="5">
        <v>-250.41146226163923</v>
      </c>
      <c r="CP56" s="5">
        <v>2.7510286861533308</v>
      </c>
      <c r="CQ56" s="5">
        <v>4</v>
      </c>
      <c r="CR56" s="5">
        <v>0.77516911865394078</v>
      </c>
      <c r="CS56" s="5">
        <v>-224.83088134605921</v>
      </c>
      <c r="CT56" s="5">
        <v>3.401199616611545</v>
      </c>
      <c r="CU56" s="5" t="s">
        <v>239</v>
      </c>
      <c r="CV56" s="5">
        <v>-245.8129972152374</v>
      </c>
      <c r="CW56" s="5">
        <v>1.0975436930442357</v>
      </c>
      <c r="CX56" s="5">
        <v>4</v>
      </c>
      <c r="CY56" s="5">
        <v>0.77992451166986831</v>
      </c>
      <c r="CZ56" s="5">
        <v>-220.07548833013169</v>
      </c>
      <c r="DA56" s="5">
        <v>2.2813597169541633</v>
      </c>
      <c r="DB56" s="5" t="s">
        <v>176</v>
      </c>
    </row>
    <row r="57" spans="1:106" x14ac:dyDescent="0.2">
      <c r="A57" s="5" t="s">
        <v>17</v>
      </c>
      <c r="B57" s="5" t="s">
        <v>60</v>
      </c>
      <c r="C57" s="5" t="s">
        <v>28</v>
      </c>
      <c r="D57" s="5">
        <v>24</v>
      </c>
      <c r="E57" s="5" t="s">
        <v>59</v>
      </c>
      <c r="F57" s="5" t="s">
        <v>170</v>
      </c>
      <c r="G57" s="5" t="s">
        <v>164</v>
      </c>
      <c r="H57" s="5" t="s">
        <v>167</v>
      </c>
      <c r="I57" s="5">
        <v>4</v>
      </c>
      <c r="J57" s="5" t="s">
        <v>23</v>
      </c>
      <c r="K57" s="8">
        <v>2.37</v>
      </c>
      <c r="L57" s="6">
        <f t="shared" si="34"/>
        <v>50.058000000000007</v>
      </c>
      <c r="M57" s="6">
        <f t="shared" si="95"/>
        <v>10.509</v>
      </c>
      <c r="N57" s="6">
        <f t="shared" si="52"/>
        <v>39.549000000000007</v>
      </c>
      <c r="O57" s="6">
        <f t="shared" si="58"/>
        <v>0.79006352630948107</v>
      </c>
      <c r="P57" s="7">
        <f t="shared" si="37"/>
        <v>79.006352630948101</v>
      </c>
      <c r="Q57" s="8">
        <f t="shared" si="59"/>
        <v>0.20993647369051899</v>
      </c>
      <c r="R57" s="7">
        <f t="shared" si="39"/>
        <v>20.993647369051899</v>
      </c>
      <c r="S57" s="8">
        <f t="shared" si="96"/>
        <v>2.6244877685334655</v>
      </c>
      <c r="T57" s="6">
        <f t="shared" si="40"/>
        <v>29.188000000000002</v>
      </c>
      <c r="U57" s="6">
        <f t="shared" si="2"/>
        <v>0.95093691318071039</v>
      </c>
      <c r="V57" s="9">
        <f t="shared" si="91"/>
        <v>-216.83010331751922</v>
      </c>
      <c r="W57" s="9">
        <f t="shared" si="41"/>
        <v>-212.29557120128365</v>
      </c>
      <c r="X57" s="10">
        <v>21.135000000000002</v>
      </c>
      <c r="Y57" s="11">
        <f t="shared" si="97"/>
        <v>0.42221023612609371</v>
      </c>
      <c r="Z57" s="11">
        <f t="shared" si="42"/>
        <v>0.72409894477182402</v>
      </c>
      <c r="AA57" s="6">
        <f t="shared" si="5"/>
        <v>585.45706371191147</v>
      </c>
      <c r="AB57" s="6">
        <f t="shared" si="101"/>
        <v>706.38368983957218</v>
      </c>
      <c r="AC57" s="6">
        <f t="shared" si="102"/>
        <v>284.25903011651349</v>
      </c>
      <c r="AD57" s="6">
        <f t="shared" si="103"/>
        <v>28.714784139820004</v>
      </c>
      <c r="AE57" s="6"/>
      <c r="AF57" s="6"/>
      <c r="AG57" s="6"/>
      <c r="AH57" s="12">
        <v>8.0530000000000008</v>
      </c>
      <c r="AI57" s="11">
        <f t="shared" si="98"/>
        <v>0.16087338687122937</v>
      </c>
      <c r="AJ57" s="11">
        <f t="shared" si="43"/>
        <v>0.27590105522817598</v>
      </c>
      <c r="AK57" s="6">
        <f t="shared" si="10"/>
        <v>223.07479224376735</v>
      </c>
      <c r="AL57" s="6">
        <f t="shared" si="104"/>
        <v>269.15106951871655</v>
      </c>
      <c r="AM57" s="6">
        <f t="shared" si="105"/>
        <v>108.31028954474961</v>
      </c>
      <c r="AN57" s="6">
        <f t="shared" si="106"/>
        <v>10.941100386939697</v>
      </c>
      <c r="AO57" s="6"/>
      <c r="AP57" s="6"/>
      <c r="AQ57" s="6"/>
      <c r="AR57" s="12">
        <v>18.414000000000001</v>
      </c>
      <c r="AS57" s="10">
        <f t="shared" si="99"/>
        <v>0.36785329018338725</v>
      </c>
      <c r="AT57" s="6">
        <f t="shared" si="15"/>
        <v>510.08310249307488</v>
      </c>
      <c r="AU57" s="6">
        <f t="shared" si="107"/>
        <v>615.44117647058818</v>
      </c>
      <c r="AV57" s="6">
        <f t="shared" si="108"/>
        <v>247.66244525978135</v>
      </c>
      <c r="AW57" s="6">
        <f t="shared" si="109"/>
        <v>25.017934002869435</v>
      </c>
      <c r="AX57" s="6"/>
      <c r="AY57" s="6"/>
      <c r="AZ57" s="6"/>
      <c r="BA57" s="12">
        <v>2.456</v>
      </c>
      <c r="BB57" s="10">
        <f t="shared" si="100"/>
        <v>4.9063086819289614E-2</v>
      </c>
      <c r="BC57" s="6">
        <f t="shared" si="20"/>
        <v>68.03324099722991</v>
      </c>
      <c r="BD57" s="6">
        <f t="shared" si="110"/>
        <v>82.085561497326182</v>
      </c>
      <c r="BE57" s="6">
        <f t="shared" si="111"/>
        <v>33.032419113610452</v>
      </c>
      <c r="BF57" s="6">
        <f t="shared" si="112"/>
        <v>3.3368114429807387</v>
      </c>
      <c r="BG57" s="6"/>
      <c r="BH57" s="6"/>
      <c r="BI57" s="6"/>
      <c r="BJ57" s="6">
        <v>2.992</v>
      </c>
      <c r="BK57" s="6">
        <f t="shared" si="113"/>
        <v>82.880886426592809</v>
      </c>
      <c r="BL57" s="6">
        <f t="shared" si="114"/>
        <v>17119.113573407187</v>
      </c>
      <c r="BM57" s="6">
        <f t="shared" si="115"/>
        <v>0.17119113573407188</v>
      </c>
      <c r="BN57" s="6">
        <f t="shared" si="116"/>
        <v>0.82880886426592815</v>
      </c>
      <c r="BO57" s="6">
        <v>1.8049999999999999</v>
      </c>
      <c r="BP57" s="6">
        <v>2064.02</v>
      </c>
      <c r="BQ57" s="6">
        <v>2066.5050000000001</v>
      </c>
      <c r="BR57" s="6">
        <f t="shared" si="28"/>
        <v>2.4850000000001273</v>
      </c>
      <c r="BS57" s="6">
        <f t="shared" si="76"/>
        <v>1.8306750040736515</v>
      </c>
      <c r="BT57" s="6">
        <f t="shared" si="117"/>
        <v>121.88124972827889</v>
      </c>
      <c r="BU57" s="6">
        <f t="shared" si="118"/>
        <v>10.101626016260679</v>
      </c>
      <c r="BV57" s="13">
        <v>24.6</v>
      </c>
      <c r="BW57" s="6">
        <v>2.2360000000000002</v>
      </c>
      <c r="BX57" s="6">
        <f t="shared" si="119"/>
        <v>61.939058171745167</v>
      </c>
      <c r="BY57" s="6">
        <f t="shared" si="120"/>
        <v>74.732620320855617</v>
      </c>
      <c r="BZ57" s="5">
        <v>-32</v>
      </c>
      <c r="CA57" s="5">
        <v>2</v>
      </c>
      <c r="CB57" s="5" t="s">
        <v>249</v>
      </c>
      <c r="CD57" s="5">
        <v>20040000</v>
      </c>
      <c r="CE57" s="5">
        <v>563846.49509999994</v>
      </c>
      <c r="CF57" s="5" t="s">
        <v>259</v>
      </c>
      <c r="CG57" s="5" t="s">
        <v>237</v>
      </c>
      <c r="CH57" s="5">
        <v>-197.84720257444118</v>
      </c>
      <c r="CI57" s="5">
        <v>0.573655791908108</v>
      </c>
      <c r="CJ57" s="5">
        <v>4</v>
      </c>
      <c r="CK57" s="5">
        <v>0.82867024527433764</v>
      </c>
      <c r="CL57" s="5">
        <v>-171.32975472566235</v>
      </c>
      <c r="CM57" s="5">
        <v>2.0806443635541658</v>
      </c>
      <c r="CN57" s="5" t="s">
        <v>238</v>
      </c>
      <c r="CO57" s="5">
        <v>-252.61169385663385</v>
      </c>
      <c r="CP57" s="5">
        <v>1.4556017215186408</v>
      </c>
      <c r="CQ57" s="5">
        <v>4</v>
      </c>
      <c r="CR57" s="5">
        <v>0.77209535758612213</v>
      </c>
      <c r="CS57" s="5">
        <v>-227.90464241387787</v>
      </c>
      <c r="CT57" s="5">
        <v>2.4736160517930084</v>
      </c>
      <c r="CU57" s="5" t="s">
        <v>239</v>
      </c>
      <c r="CV57" s="5">
        <v>-248.84921340440775</v>
      </c>
      <c r="CW57" s="5">
        <v>1.7586594753228471</v>
      </c>
      <c r="CX57" s="5">
        <v>4</v>
      </c>
      <c r="CY57" s="5">
        <v>0.77598221755743002</v>
      </c>
      <c r="CZ57" s="5">
        <v>-224.01778244256997</v>
      </c>
      <c r="DA57" s="5">
        <v>2.6632467309926118</v>
      </c>
      <c r="DB57" s="5" t="s">
        <v>174</v>
      </c>
    </row>
    <row r="58" spans="1:106" x14ac:dyDescent="0.2">
      <c r="A58" s="5" t="s">
        <v>5</v>
      </c>
      <c r="B58" s="5" t="s">
        <v>36</v>
      </c>
      <c r="C58" s="5" t="s">
        <v>28</v>
      </c>
      <c r="D58" s="5">
        <v>5</v>
      </c>
      <c r="E58" s="5" t="s">
        <v>35</v>
      </c>
      <c r="F58" s="5" t="s">
        <v>170</v>
      </c>
      <c r="G58" s="5" t="s">
        <v>164</v>
      </c>
      <c r="H58" s="5" t="s">
        <v>167</v>
      </c>
      <c r="I58" s="5">
        <v>4</v>
      </c>
      <c r="J58" s="5" t="s">
        <v>23</v>
      </c>
      <c r="K58" s="8">
        <v>2.37</v>
      </c>
      <c r="L58" s="6">
        <f t="shared" si="34"/>
        <v>50.323</v>
      </c>
      <c r="M58" s="6">
        <f t="shared" si="95"/>
        <v>10.532</v>
      </c>
      <c r="N58" s="6">
        <f t="shared" si="52"/>
        <v>39.790999999999997</v>
      </c>
      <c r="O58" s="6">
        <f t="shared" si="58"/>
        <v>0.79071200047691903</v>
      </c>
      <c r="P58" s="7">
        <f t="shared" si="37"/>
        <v>79.071200047691903</v>
      </c>
      <c r="Q58" s="8">
        <f t="shared" si="59"/>
        <v>0.20928799952308089</v>
      </c>
      <c r="R58" s="7">
        <f t="shared" si="39"/>
        <v>20.92879995230809</v>
      </c>
      <c r="S58" s="8">
        <f t="shared" si="96"/>
        <v>2.6493008291053086</v>
      </c>
      <c r="T58" s="6">
        <f t="shared" si="40"/>
        <v>29.49</v>
      </c>
      <c r="U58" s="6">
        <f t="shared" si="2"/>
        <v>0.95129463664725866</v>
      </c>
      <c r="V58" s="9">
        <f t="shared" si="91"/>
        <v>-219.54902221649945</v>
      </c>
      <c r="W58" s="9">
        <f t="shared" si="41"/>
        <v>-215.0906754620346</v>
      </c>
      <c r="X58" s="10">
        <v>21.408999999999999</v>
      </c>
      <c r="Y58" s="11">
        <f t="shared" si="97"/>
        <v>0.42543171114599682</v>
      </c>
      <c r="Z58" s="11">
        <f t="shared" si="42"/>
        <v>0.72597490674805021</v>
      </c>
      <c r="AA58" s="6">
        <f t="shared" si="5"/>
        <v>755.96751412429376</v>
      </c>
      <c r="AB58" s="6">
        <f t="shared" si="101"/>
        <v>931.23096998695087</v>
      </c>
      <c r="AC58" s="6">
        <f t="shared" si="102"/>
        <v>273.89146176086058</v>
      </c>
      <c r="AD58" s="6">
        <f t="shared" si="103"/>
        <v>30.532162950391832</v>
      </c>
      <c r="AE58" s="6">
        <f>AVERAGE(AD58:AD60)</f>
        <v>29.385209404706472</v>
      </c>
      <c r="AF58" s="6">
        <f>STDEV(AD58:AD60)</f>
        <v>1.6220372597201429</v>
      </c>
      <c r="AG58" s="6">
        <f>AVERAGE(AD58:AD66)</f>
        <v>29.385209404706472</v>
      </c>
      <c r="AH58" s="12">
        <v>8.0809999999999995</v>
      </c>
      <c r="AI58" s="11">
        <f t="shared" si="98"/>
        <v>0.1605826361703396</v>
      </c>
      <c r="AJ58" s="11">
        <f t="shared" si="43"/>
        <v>0.27402509325194979</v>
      </c>
      <c r="AK58" s="6">
        <f t="shared" si="10"/>
        <v>285.34604519774007</v>
      </c>
      <c r="AL58" s="6">
        <f t="shared" si="104"/>
        <v>351.50065245759021</v>
      </c>
      <c r="AM58" s="6">
        <f t="shared" si="105"/>
        <v>103.38254484046494</v>
      </c>
      <c r="AN58" s="6">
        <f t="shared" si="106"/>
        <v>11.524611555986564</v>
      </c>
      <c r="AO58" s="6">
        <f>AVERAGE(AN58:AN60)</f>
        <v>11.118850806449927</v>
      </c>
      <c r="AP58" s="6">
        <f>STDEV(AN58:AN60)</f>
        <v>0.57383235507338348</v>
      </c>
      <c r="AQ58" s="6">
        <f>AVERAGE(AN58:AN66)</f>
        <v>11.118850806449927</v>
      </c>
      <c r="AR58" s="12">
        <v>18.382000000000001</v>
      </c>
      <c r="AS58" s="10">
        <f t="shared" si="99"/>
        <v>0.36528028933092227</v>
      </c>
      <c r="AT58" s="6">
        <f t="shared" si="15"/>
        <v>649.08192090395482</v>
      </c>
      <c r="AU58" s="6">
        <f t="shared" si="107"/>
        <v>799.56502827316228</v>
      </c>
      <c r="AV58" s="6">
        <f t="shared" si="108"/>
        <v>235.16618478621791</v>
      </c>
      <c r="AW58" s="6">
        <f t="shared" si="109"/>
        <v>26.21524682862827</v>
      </c>
      <c r="AX58" s="6">
        <f>AVERAGE(AW58:AW60)</f>
        <v>25.764020969790494</v>
      </c>
      <c r="AY58" s="6">
        <f>STDEV(AW58:AW60)</f>
        <v>0.63812972926183176</v>
      </c>
      <c r="AZ58" s="6">
        <f>AVERAGE(AW58:AW66)</f>
        <v>25.764020969790494</v>
      </c>
      <c r="BA58" s="12">
        <v>2.4510000000000001</v>
      </c>
      <c r="BB58" s="10">
        <f t="shared" si="100"/>
        <v>4.8705363352741289E-2</v>
      </c>
      <c r="BC58" s="6">
        <f t="shared" si="20"/>
        <v>86.54661016949153</v>
      </c>
      <c r="BD58" s="6">
        <f t="shared" si="110"/>
        <v>106.6115702479339</v>
      </c>
      <c r="BE58" s="6">
        <f t="shared" si="111"/>
        <v>31.356344190567956</v>
      </c>
      <c r="BF58" s="6">
        <f t="shared" si="112"/>
        <v>3.4954613196043902</v>
      </c>
      <c r="BG58" s="6">
        <f>AVERAGE(BF58:BF60)</f>
        <v>3.4396501244356785</v>
      </c>
      <c r="BH58" s="6">
        <f>STDEV(BF58:BF60)</f>
        <v>7.8928949139843829E-2</v>
      </c>
      <c r="BI58" s="6">
        <f>AVERAGE(BF58:BF66)</f>
        <v>3.4396501244356785</v>
      </c>
      <c r="BJ58" s="6">
        <v>2.2989999999999999</v>
      </c>
      <c r="BK58" s="6">
        <f t="shared" si="113"/>
        <v>81.179378531073439</v>
      </c>
      <c r="BL58" s="6">
        <f t="shared" si="114"/>
        <v>18820.621468926562</v>
      </c>
      <c r="BM58" s="6">
        <f t="shared" si="115"/>
        <v>0.18820621468926563</v>
      </c>
      <c r="BN58" s="6">
        <f t="shared" si="116"/>
        <v>0.81179378531073443</v>
      </c>
      <c r="BO58" s="6">
        <v>1.4159999999999999</v>
      </c>
      <c r="BP58" s="6">
        <v>2000.7149999999999</v>
      </c>
      <c r="BQ58" s="6">
        <v>2004.115</v>
      </c>
      <c r="BR58" s="6">
        <f t="shared" si="28"/>
        <v>3.4000000000000909</v>
      </c>
      <c r="BS58" s="6">
        <f t="shared" si="76"/>
        <v>2.3877909487790072</v>
      </c>
      <c r="BT58" s="6">
        <f t="shared" si="117"/>
        <v>137.31986109427842</v>
      </c>
      <c r="BU58" s="6">
        <f t="shared" si="118"/>
        <v>11.147540983606856</v>
      </c>
      <c r="BV58" s="13">
        <v>30.5</v>
      </c>
      <c r="BW58" s="6">
        <v>2.706</v>
      </c>
      <c r="BX58" s="6">
        <f t="shared" si="119"/>
        <v>95.550847457627114</v>
      </c>
      <c r="BY58" s="6">
        <f t="shared" si="120"/>
        <v>117.70334928229666</v>
      </c>
      <c r="BZ58" s="5">
        <v>-32</v>
      </c>
      <c r="CA58" s="5">
        <v>2</v>
      </c>
      <c r="CB58" s="5" t="s">
        <v>246</v>
      </c>
      <c r="CD58" s="5">
        <v>20040000</v>
      </c>
      <c r="CE58" s="5">
        <v>563846.49509999994</v>
      </c>
      <c r="CF58" s="5" t="s">
        <v>259</v>
      </c>
      <c r="CG58" s="5" t="s">
        <v>237</v>
      </c>
      <c r="CH58" s="5">
        <v>-200.41515624338649</v>
      </c>
      <c r="CI58" s="5">
        <v>3.8522744561625006</v>
      </c>
      <c r="CJ58" s="5">
        <v>5</v>
      </c>
      <c r="CK58" s="5">
        <v>0.82601740057501394</v>
      </c>
      <c r="CL58" s="5">
        <v>-173.98259942498606</v>
      </c>
      <c r="CM58" s="5">
        <v>4.3405090122705756</v>
      </c>
      <c r="CN58" s="5" t="s">
        <v>238</v>
      </c>
      <c r="CO58" s="5">
        <v>-255.22781882164412</v>
      </c>
      <c r="CP58" s="5">
        <v>1.4886706137775241</v>
      </c>
      <c r="CQ58" s="5">
        <v>5</v>
      </c>
      <c r="CR58" s="5">
        <v>0.76939274915119404</v>
      </c>
      <c r="CS58" s="5">
        <v>-230.60725084880596</v>
      </c>
      <c r="CT58" s="5">
        <v>2.493218842445394</v>
      </c>
      <c r="CU58" s="5" t="s">
        <v>239</v>
      </c>
      <c r="CV58" s="5">
        <v>-251.44704142440048</v>
      </c>
      <c r="CW58" s="5">
        <v>1.5062763236908765</v>
      </c>
      <c r="CX58" s="5">
        <v>5</v>
      </c>
      <c r="CY58" s="5">
        <v>0.77329851092520607</v>
      </c>
      <c r="CZ58" s="5">
        <v>-226.70148907479393</v>
      </c>
      <c r="DA58" s="5">
        <v>2.5037708288323239</v>
      </c>
      <c r="DB58" s="5" t="s">
        <v>172</v>
      </c>
    </row>
    <row r="59" spans="1:106" x14ac:dyDescent="0.2">
      <c r="A59" s="5" t="s">
        <v>11</v>
      </c>
      <c r="B59" s="5" t="s">
        <v>48</v>
      </c>
      <c r="C59" s="5" t="s">
        <v>28</v>
      </c>
      <c r="D59" s="5">
        <v>16</v>
      </c>
      <c r="E59" s="5" t="s">
        <v>47</v>
      </c>
      <c r="F59" s="5" t="s">
        <v>170</v>
      </c>
      <c r="G59" s="5" t="s">
        <v>164</v>
      </c>
      <c r="H59" s="5" t="s">
        <v>167</v>
      </c>
      <c r="I59" s="5">
        <v>4</v>
      </c>
      <c r="J59" s="5" t="s">
        <v>23</v>
      </c>
      <c r="K59" s="8">
        <v>2.37</v>
      </c>
      <c r="L59" s="6">
        <f t="shared" si="34"/>
        <v>56.375999999999998</v>
      </c>
      <c r="M59" s="6">
        <f t="shared" si="95"/>
        <v>11.748000000000001</v>
      </c>
      <c r="N59" s="6">
        <f t="shared" si="52"/>
        <v>44.628</v>
      </c>
      <c r="O59" s="6">
        <f t="shared" si="58"/>
        <v>0.79161345253299276</v>
      </c>
      <c r="P59" s="7">
        <f t="shared" si="37"/>
        <v>79.161345253299274</v>
      </c>
      <c r="Q59" s="8">
        <f t="shared" si="59"/>
        <v>0.20838654746700727</v>
      </c>
      <c r="R59" s="7">
        <f t="shared" si="39"/>
        <v>20.838654746700726</v>
      </c>
      <c r="S59" s="8">
        <f t="shared" si="96"/>
        <v>2.6358646953405018</v>
      </c>
      <c r="T59" s="6">
        <f>X59+AH59</f>
        <v>32.460999999999999</v>
      </c>
      <c r="U59" s="6">
        <f t="shared" si="2"/>
        <v>0.94997871434653047</v>
      </c>
      <c r="V59" s="9">
        <f t="shared" si="91"/>
        <v>-218.09457266900762</v>
      </c>
      <c r="W59" s="9">
        <f t="shared" si="41"/>
        <v>-213.49195326119462</v>
      </c>
      <c r="X59" s="10">
        <v>23.533000000000001</v>
      </c>
      <c r="Y59" s="11">
        <f t="shared" si="97"/>
        <v>0.41742940258265931</v>
      </c>
      <c r="Z59" s="11">
        <f t="shared" si="42"/>
        <v>0.72496226240719641</v>
      </c>
      <c r="AA59" s="6">
        <f t="shared" si="5"/>
        <v>584.23535253227419</v>
      </c>
      <c r="AB59" s="6">
        <f t="shared" si="101"/>
        <v>787.84733846668905</v>
      </c>
      <c r="AC59" s="6">
        <f t="shared" si="102"/>
        <v>283.39832318945929</v>
      </c>
      <c r="AD59" s="6">
        <f t="shared" si="103"/>
        <v>28.238255859021116</v>
      </c>
      <c r="AE59" s="6"/>
      <c r="AF59" s="6"/>
      <c r="AG59" s="6"/>
      <c r="AH59" s="12">
        <v>8.9280000000000008</v>
      </c>
      <c r="AI59" s="11">
        <f t="shared" si="98"/>
        <v>0.15836526181353769</v>
      </c>
      <c r="AJ59" s="11">
        <f t="shared" si="43"/>
        <v>0.2750377375928037</v>
      </c>
      <c r="AK59" s="6">
        <f t="shared" si="10"/>
        <v>221.64846077457798</v>
      </c>
      <c r="AL59" s="6">
        <f t="shared" si="104"/>
        <v>298.89521258788079</v>
      </c>
      <c r="AM59" s="6">
        <f t="shared" si="105"/>
        <v>107.51626352082148</v>
      </c>
      <c r="AN59" s="6">
        <f t="shared" si="106"/>
        <v>10.713090056913291</v>
      </c>
      <c r="AO59" s="6"/>
      <c r="AP59" s="6"/>
      <c r="AQ59" s="6"/>
      <c r="AR59" s="12">
        <v>21.094999999999999</v>
      </c>
      <c r="AS59" s="10">
        <f t="shared" si="99"/>
        <v>0.3741840499503335</v>
      </c>
      <c r="AT59" s="6">
        <f t="shared" si="15"/>
        <v>523.70903674280044</v>
      </c>
      <c r="AU59" s="6">
        <f t="shared" si="107"/>
        <v>706.2269835955808</v>
      </c>
      <c r="AV59" s="6">
        <f t="shared" si="108"/>
        <v>254.03848330776538</v>
      </c>
      <c r="AW59" s="6">
        <f t="shared" si="109"/>
        <v>25.312795110952717</v>
      </c>
      <c r="AX59" s="6"/>
      <c r="AY59" s="6"/>
      <c r="AZ59" s="6"/>
      <c r="BA59" s="12">
        <v>2.82</v>
      </c>
      <c r="BB59" s="10">
        <f t="shared" si="100"/>
        <v>5.0021285653469562E-2</v>
      </c>
      <c r="BC59" s="6">
        <f t="shared" si="20"/>
        <v>70.009930486593845</v>
      </c>
      <c r="BD59" s="6">
        <f t="shared" si="110"/>
        <v>94.409106126548366</v>
      </c>
      <c r="BE59" s="6">
        <f t="shared" si="111"/>
        <v>33.960110117463778</v>
      </c>
      <c r="BF59" s="6">
        <f t="shared" si="112"/>
        <v>3.3838389292669668</v>
      </c>
      <c r="BG59" s="6"/>
      <c r="BH59" s="6"/>
      <c r="BI59" s="6"/>
      <c r="BJ59" s="6">
        <v>2.9870000000000001</v>
      </c>
      <c r="BK59" s="6">
        <f t="shared" si="113"/>
        <v>74.155908639523346</v>
      </c>
      <c r="BL59" s="6">
        <f t="shared" si="114"/>
        <v>25844.091360476654</v>
      </c>
      <c r="BM59" s="6">
        <f t="shared" si="115"/>
        <v>0.25844091360476656</v>
      </c>
      <c r="BN59" s="6">
        <f t="shared" si="116"/>
        <v>0.74155908639523349</v>
      </c>
      <c r="BO59" s="6">
        <v>2.0139999999999998</v>
      </c>
      <c r="BP59" s="6">
        <v>2037.075</v>
      </c>
      <c r="BQ59" s="6">
        <v>2039.855</v>
      </c>
      <c r="BR59" s="6">
        <f t="shared" si="28"/>
        <v>2.7799999999999727</v>
      </c>
      <c r="BS59" s="6">
        <f t="shared" si="76"/>
        <v>2.0789433207587069</v>
      </c>
      <c r="BT59" s="6">
        <f t="shared" si="117"/>
        <v>134.3676840982356</v>
      </c>
      <c r="BU59" s="6">
        <f t="shared" si="118"/>
        <v>9.9641577060930917</v>
      </c>
      <c r="BV59" s="13">
        <v>27.9</v>
      </c>
      <c r="BW59" s="6">
        <v>3.5070000000000001</v>
      </c>
      <c r="BX59" s="6">
        <f t="shared" si="119"/>
        <v>87.065541211519388</v>
      </c>
      <c r="BY59" s="6">
        <f t="shared" si="120"/>
        <v>117.40877134248412</v>
      </c>
      <c r="BZ59" s="5">
        <v>-32</v>
      </c>
      <c r="CA59" s="5">
        <v>2</v>
      </c>
      <c r="CB59" s="5" t="s">
        <v>248</v>
      </c>
      <c r="CD59" s="5">
        <v>20040000</v>
      </c>
      <c r="CE59" s="5">
        <v>563846.49509999994</v>
      </c>
      <c r="CF59" s="5" t="s">
        <v>259</v>
      </c>
      <c r="CG59" s="5" t="s">
        <v>237</v>
      </c>
      <c r="CH59" s="5">
        <v>-198.64941671855317</v>
      </c>
      <c r="CI59" s="5">
        <v>1.9843108365201427</v>
      </c>
      <c r="CJ59" s="5">
        <v>4</v>
      </c>
      <c r="CK59" s="5">
        <v>0.82784151165438724</v>
      </c>
      <c r="CL59" s="5">
        <v>-172.15848834561277</v>
      </c>
      <c r="CM59" s="5">
        <v>2.8173550532247917</v>
      </c>
      <c r="CN59" s="5" t="s">
        <v>238</v>
      </c>
      <c r="CO59" s="5">
        <v>-253.83959159114536</v>
      </c>
      <c r="CP59" s="5">
        <v>2.0219019130838358</v>
      </c>
      <c r="CQ59" s="5">
        <v>4</v>
      </c>
      <c r="CR59" s="5">
        <v>0.77082686819096558</v>
      </c>
      <c r="CS59" s="5">
        <v>-229.17313180903443</v>
      </c>
      <c r="CT59" s="5">
        <v>2.8439562841457451</v>
      </c>
      <c r="CU59" s="5" t="s">
        <v>239</v>
      </c>
      <c r="CV59" s="5">
        <v>-249.97141970135769</v>
      </c>
      <c r="CW59" s="5">
        <v>1.3168855912272863</v>
      </c>
      <c r="CX59" s="5">
        <v>4</v>
      </c>
      <c r="CY59" s="5">
        <v>0.77482291353165522</v>
      </c>
      <c r="CZ59" s="5">
        <v>-225.17708646834478</v>
      </c>
      <c r="DA59" s="5">
        <v>2.3946163910701936</v>
      </c>
      <c r="DB59" s="5" t="s">
        <v>173</v>
      </c>
    </row>
    <row r="61" spans="1:106" x14ac:dyDescent="0.2">
      <c r="A61" s="8"/>
      <c r="BV61" s="16"/>
    </row>
    <row r="62" spans="1:106" x14ac:dyDescent="0.2">
      <c r="A62" s="8"/>
      <c r="BV62" s="16"/>
    </row>
    <row r="63" spans="1:106" x14ac:dyDescent="0.2">
      <c r="A63" s="8"/>
      <c r="BV63" s="16"/>
    </row>
    <row r="64" spans="1:106" x14ac:dyDescent="0.2">
      <c r="A64" s="8"/>
      <c r="BV64" s="16"/>
    </row>
    <row r="65" spans="1:74" x14ac:dyDescent="0.2">
      <c r="A65" s="8"/>
      <c r="BV65" s="16"/>
    </row>
    <row r="66" spans="1:74" x14ac:dyDescent="0.2">
      <c r="A66" s="8"/>
      <c r="BV66" s="16"/>
    </row>
  </sheetData>
  <pageMargins left="0.7" right="0.7" top="0.75" bottom="0.75" header="0.3" footer="0.3"/>
  <pageSetup scale="1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Maloney</cp:lastModifiedBy>
  <cp:revision>2</cp:revision>
  <cp:lastPrinted>2022-01-12T00:04:39Z</cp:lastPrinted>
  <dcterms:created xsi:type="dcterms:W3CDTF">2020-02-12T21:21:19Z</dcterms:created>
  <dcterms:modified xsi:type="dcterms:W3CDTF">2024-04-14T06:13:48Z</dcterms:modified>
</cp:coreProperties>
</file>