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k/Dropbox/Science/Funding/2018_NSF Exo_Wil/proposal_anoxic_H_isotopes/figures/data/"/>
    </mc:Choice>
  </mc:AlternateContent>
  <xr:revisionPtr revIDLastSave="0" documentId="13_ncr:1_{6512FA53-8D9C-9F4F-96D4-D9E95D29987E}" xr6:coauthVersionLast="41" xr6:coauthVersionMax="41" xr10:uidLastSave="{00000000-0000-0000-0000-000000000000}"/>
  <bookViews>
    <workbookView xWindow="0" yWindow="460" windowWidth="48460" windowHeight="24560" activeTab="1" xr2:uid="{00000000-000D-0000-FFFF-FFFF00000000}"/>
  </bookViews>
  <sheets>
    <sheet name="bugs" sheetId="1" r:id="rId1"/>
    <sheet name="experiments" sheetId="2" r:id="rId2"/>
    <sheet name="lipi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2" i="2" l="1"/>
  <c r="U121" i="2"/>
  <c r="Q122" i="2"/>
  <c r="Q121" i="2"/>
  <c r="U120" i="2"/>
  <c r="U119" i="2"/>
  <c r="U118" i="2"/>
  <c r="U117" i="2"/>
  <c r="R114" i="2"/>
  <c r="R109" i="2"/>
  <c r="Q120" i="2"/>
  <c r="Q119" i="2"/>
  <c r="Q118" i="2"/>
  <c r="Q117" i="2"/>
  <c r="Q146" i="2"/>
  <c r="U146" i="2"/>
  <c r="Q145" i="2"/>
  <c r="U145" i="2"/>
  <c r="U143" i="2"/>
  <c r="U144" i="2"/>
  <c r="U142" i="2"/>
  <c r="U141" i="2"/>
  <c r="U140" i="2"/>
  <c r="Q141" i="2"/>
  <c r="Q123" i="2"/>
  <c r="Q124" i="2"/>
  <c r="Q125" i="2"/>
  <c r="Q126" i="2"/>
  <c r="Q98" i="2"/>
  <c r="Q99" i="2"/>
  <c r="Q100" i="2"/>
  <c r="Q101" i="2"/>
  <c r="Q116" i="2"/>
  <c r="Q115" i="2"/>
  <c r="Q114" i="2"/>
  <c r="Q113" i="2"/>
  <c r="Q112" i="2"/>
  <c r="Q111" i="2"/>
  <c r="Q110" i="2"/>
  <c r="Q109" i="2"/>
  <c r="Q108" i="2"/>
  <c r="Q107" i="2"/>
  <c r="U116" i="2"/>
  <c r="U115" i="2"/>
  <c r="U114" i="2"/>
  <c r="W113" i="2"/>
  <c r="W114" i="2" s="1"/>
  <c r="W115" i="2" s="1"/>
  <c r="W116" i="2" s="1"/>
  <c r="U113" i="2"/>
  <c r="U112" i="2"/>
  <c r="W103" i="2"/>
  <c r="W104" i="2" s="1"/>
  <c r="W105" i="2" s="1"/>
  <c r="W106" i="2" s="1"/>
  <c r="W108" i="2"/>
  <c r="W109" i="2" s="1"/>
  <c r="W110" i="2" s="1"/>
  <c r="W111" i="2" s="1"/>
  <c r="U111" i="2"/>
  <c r="U110" i="2"/>
  <c r="U109" i="2"/>
  <c r="U108" i="2"/>
  <c r="U107" i="2"/>
  <c r="Q106" i="2"/>
  <c r="Q105" i="2"/>
  <c r="Q104" i="2"/>
  <c r="Q103" i="2"/>
  <c r="Q102" i="2"/>
  <c r="U106" i="2"/>
  <c r="U105" i="2"/>
  <c r="U104" i="2"/>
  <c r="U103" i="2"/>
  <c r="U102" i="2"/>
  <c r="U139" i="2"/>
  <c r="U138" i="2"/>
  <c r="Q139" i="2"/>
  <c r="Q138" i="2"/>
  <c r="U126" i="2"/>
  <c r="U125" i="2"/>
  <c r="U124" i="2"/>
  <c r="U123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C124" i="2"/>
  <c r="C125" i="2" s="1"/>
  <c r="C126" i="2" s="1"/>
  <c r="B124" i="2"/>
  <c r="B125" i="2" s="1"/>
  <c r="B126" i="2" s="1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C99" i="2"/>
  <c r="B99" i="2"/>
  <c r="C96" i="2"/>
  <c r="C97" i="2" s="1"/>
  <c r="B96" i="2"/>
  <c r="B97" i="2" s="1"/>
  <c r="C49" i="2"/>
  <c r="C50" i="2" s="1"/>
  <c r="C51" i="2" s="1"/>
  <c r="C52" i="2" s="1"/>
  <c r="C53" i="2" s="1"/>
  <c r="C54" i="2" s="1"/>
  <c r="C55" i="2" s="1"/>
  <c r="F50" i="2"/>
  <c r="F51" i="2" s="1"/>
  <c r="F52" i="2" s="1"/>
  <c r="F53" i="2" s="1"/>
  <c r="F54" i="2" s="1"/>
  <c r="F55" i="2" s="1"/>
  <c r="B50" i="2"/>
  <c r="B51" i="2" s="1"/>
  <c r="B52" i="2" s="1"/>
  <c r="B53" i="2" s="1"/>
  <c r="B54" i="2" s="1"/>
  <c r="B55" i="2" s="1"/>
  <c r="Q49" i="2"/>
  <c r="Q50" i="2"/>
  <c r="Q51" i="2"/>
  <c r="Q52" i="2"/>
  <c r="Q53" i="2"/>
  <c r="Q55" i="2"/>
  <c r="R50" i="2"/>
  <c r="R51" i="2" s="1"/>
  <c r="R52" i="2" s="1"/>
  <c r="R53" i="2" s="1"/>
  <c r="R54" i="2" s="1"/>
  <c r="R55" i="2" s="1"/>
  <c r="T96" i="2"/>
  <c r="T97" i="2" s="1"/>
  <c r="R123" i="2"/>
  <c r="R124" i="2" s="1"/>
  <c r="R125" i="2" s="1"/>
  <c r="R126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B85" i="2"/>
  <c r="B86" i="2" s="1"/>
  <c r="B87" i="2" s="1"/>
  <c r="B88" i="2" s="1"/>
  <c r="B89" i="2" s="1"/>
  <c r="B90" i="2" s="1"/>
  <c r="B91" i="2" s="1"/>
  <c r="B92" i="2" s="1"/>
  <c r="B93" i="2" s="1"/>
  <c r="B94" i="2" s="1"/>
  <c r="R85" i="2"/>
  <c r="R86" i="2" s="1"/>
  <c r="R87" i="2" s="1"/>
  <c r="R88" i="2" s="1"/>
  <c r="R89" i="2" s="1"/>
  <c r="R90" i="2" s="1"/>
  <c r="R91" i="2" s="1"/>
  <c r="R92" i="2" s="1"/>
  <c r="R93" i="2" s="1"/>
  <c r="T85" i="2"/>
  <c r="T86" i="2" s="1"/>
  <c r="T87" i="2" s="1"/>
  <c r="T88" i="2" s="1"/>
  <c r="T89" i="2" s="1"/>
  <c r="T90" i="2" s="1"/>
  <c r="T91" i="2" s="1"/>
  <c r="T92" i="2" s="1"/>
  <c r="T93" i="2" s="1"/>
  <c r="Q84" i="2"/>
  <c r="Q85" i="2"/>
  <c r="Q86" i="2"/>
  <c r="Q87" i="2"/>
  <c r="Q88" i="2"/>
  <c r="Q89" i="2"/>
  <c r="Q90" i="2"/>
  <c r="Q91" i="2"/>
  <c r="Q92" i="2"/>
  <c r="Q93" i="2"/>
  <c r="Q94" i="2"/>
  <c r="F70" i="2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23" i="2" s="1"/>
  <c r="F124" i="2" s="1"/>
  <c r="F126" i="2" s="1"/>
  <c r="C70" i="2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B70" i="2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T245" i="2"/>
  <c r="T246" i="2" s="1"/>
  <c r="S245" i="2"/>
  <c r="S246" i="2" s="1"/>
  <c r="R245" i="2"/>
  <c r="R246" i="2" s="1"/>
  <c r="Q247" i="2"/>
  <c r="Q193" i="2"/>
  <c r="Q149" i="2"/>
  <c r="Q148" i="2"/>
  <c r="Q147" i="2"/>
  <c r="Q135" i="2"/>
  <c r="T128" i="2"/>
  <c r="T129" i="2" s="1"/>
  <c r="W64" i="2"/>
  <c r="W65" i="2" s="1"/>
  <c r="W66" i="2" s="1"/>
  <c r="W67" i="2" s="1"/>
  <c r="W68" i="2" s="1"/>
  <c r="T58" i="2"/>
  <c r="T59" i="2" s="1"/>
  <c r="T60" i="2" s="1"/>
  <c r="T61" i="2" s="1"/>
  <c r="T62" i="2" s="1"/>
  <c r="T63" i="2" s="1"/>
  <c r="T64" i="2" s="1"/>
  <c r="T67" i="2" s="1"/>
  <c r="T68" i="2" s="1"/>
  <c r="V57" i="2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U57" i="2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S57" i="2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R57" i="2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23" i="2" s="1"/>
  <c r="O124" i="2" s="1"/>
  <c r="O125" i="2" s="1"/>
  <c r="O126" i="2" s="1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L57" i="2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K57" i="2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I57" i="2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G57" i="2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F57" i="2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D57" i="2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Q46" i="2"/>
  <c r="Q45" i="2"/>
  <c r="Q44" i="2"/>
  <c r="V40" i="2"/>
  <c r="V41" i="2" s="1"/>
  <c r="V42" i="2" s="1"/>
  <c r="V43" i="2" s="1"/>
  <c r="U40" i="2"/>
  <c r="U41" i="2" s="1"/>
  <c r="U42" i="2" s="1"/>
  <c r="U43" i="2" s="1"/>
  <c r="T40" i="2"/>
  <c r="T41" i="2" s="1"/>
  <c r="T42" i="2" s="1"/>
  <c r="T43" i="2" s="1"/>
  <c r="S40" i="2"/>
  <c r="S41" i="2" s="1"/>
  <c r="S42" i="2" s="1"/>
  <c r="S43" i="2" s="1"/>
  <c r="R40" i="2"/>
  <c r="R41" i="2" s="1"/>
  <c r="R42" i="2" s="1"/>
  <c r="R43" i="2" s="1"/>
  <c r="Q42" i="2"/>
  <c r="Q41" i="2"/>
  <c r="Q40" i="2"/>
  <c r="Q39" i="2"/>
  <c r="Q35" i="2"/>
  <c r="N40" i="2"/>
  <c r="N41" i="2" s="1"/>
  <c r="N42" i="2" s="1"/>
  <c r="N43" i="2" s="1"/>
  <c r="M40" i="2"/>
  <c r="M41" i="2" s="1"/>
  <c r="M42" i="2" s="1"/>
  <c r="M43" i="2" s="1"/>
  <c r="L40" i="2"/>
  <c r="L41" i="2" s="1"/>
  <c r="L42" i="2" s="1"/>
  <c r="L43" i="2" s="1"/>
  <c r="K40" i="2"/>
  <c r="K41" i="2" s="1"/>
  <c r="K42" i="2" s="1"/>
  <c r="K43" i="2" s="1"/>
  <c r="I40" i="2"/>
  <c r="I41" i="2" s="1"/>
  <c r="I42" i="2" s="1"/>
  <c r="I43" i="2" s="1"/>
  <c r="G40" i="2"/>
  <c r="G41" i="2" s="1"/>
  <c r="G42" i="2" s="1"/>
  <c r="G43" i="2" s="1"/>
  <c r="F40" i="2"/>
  <c r="F41" i="2" s="1"/>
  <c r="F42" i="2" s="1"/>
  <c r="F43" i="2" s="1"/>
  <c r="E40" i="2"/>
  <c r="E41" i="2" s="1"/>
  <c r="E42" i="2" s="1"/>
  <c r="E43" i="2" s="1"/>
  <c r="D40" i="2"/>
  <c r="D41" i="2" s="1"/>
  <c r="D42" i="2" s="1"/>
  <c r="D43" i="2" s="1"/>
  <c r="O40" i="2"/>
  <c r="O41" i="2" s="1"/>
  <c r="O42" i="2" s="1"/>
  <c r="O43" i="2" s="1"/>
  <c r="B40" i="2"/>
  <c r="B41" i="2" s="1"/>
  <c r="B42" i="2" s="1"/>
  <c r="B43" i="2" s="1"/>
  <c r="Q38" i="2"/>
  <c r="Q37" i="2"/>
  <c r="Q36" i="2"/>
  <c r="Q33" i="2"/>
  <c r="Q32" i="2"/>
  <c r="Q31" i="2"/>
  <c r="Q30" i="2"/>
  <c r="Q29" i="2"/>
  <c r="Q28" i="2"/>
  <c r="V3" i="2"/>
  <c r="V4" i="2" s="1"/>
  <c r="V5" i="2" s="1"/>
  <c r="V6" i="2" s="1"/>
  <c r="V7" i="2" s="1"/>
  <c r="V8" i="2" s="1"/>
  <c r="V9" i="2" s="1"/>
  <c r="U3" i="2"/>
  <c r="U4" i="2" s="1"/>
  <c r="U5" i="2" s="1"/>
  <c r="U6" i="2" s="1"/>
  <c r="U7" i="2" s="1"/>
  <c r="U8" i="2" s="1"/>
  <c r="U9" i="2" s="1"/>
  <c r="T3" i="2"/>
  <c r="T4" i="2" s="1"/>
  <c r="T5" i="2" s="1"/>
  <c r="T6" i="2" s="1"/>
  <c r="T7" i="2" s="1"/>
  <c r="T8" i="2" s="1"/>
  <c r="T9" i="2" s="1"/>
  <c r="S3" i="2"/>
  <c r="S4" i="2" s="1"/>
  <c r="S5" i="2" s="1"/>
  <c r="S6" i="2" s="1"/>
  <c r="S7" i="2" s="1"/>
  <c r="S8" i="2" s="1"/>
  <c r="S9" i="2" s="1"/>
  <c r="R3" i="2"/>
  <c r="R4" i="2" s="1"/>
  <c r="R5" i="2" s="1"/>
  <c r="R6" i="2" s="1"/>
  <c r="R7" i="2" s="1"/>
  <c r="R8" i="2" s="1"/>
  <c r="R9" i="2" s="1"/>
  <c r="M3" i="2"/>
  <c r="M4" i="2" s="1"/>
  <c r="L3" i="2"/>
  <c r="L4" i="2" s="1"/>
  <c r="K3" i="2"/>
  <c r="K4" i="2" s="1"/>
  <c r="I3" i="2"/>
  <c r="I4" i="2" s="1"/>
  <c r="H3" i="2"/>
  <c r="H4" i="2" s="1"/>
  <c r="G3" i="2"/>
  <c r="G4" i="2" s="1"/>
  <c r="F3" i="2"/>
  <c r="F4" i="2" s="1"/>
  <c r="F5" i="2" s="1"/>
  <c r="F6" i="2" s="1"/>
  <c r="F7" i="2" s="1"/>
  <c r="F8" i="2" s="1"/>
  <c r="F9" i="2" s="1"/>
  <c r="D3" i="2"/>
  <c r="D4" i="2" s="1"/>
  <c r="D5" i="2" s="1"/>
  <c r="D6" i="2" s="1"/>
  <c r="D7" i="2" s="1"/>
  <c r="D8" i="2" s="1"/>
  <c r="D9" i="2" s="1"/>
  <c r="O3" i="2"/>
  <c r="O4" i="2" s="1"/>
  <c r="O5" i="2" s="1"/>
  <c r="O6" i="2" s="1"/>
  <c r="O7" i="2" s="1"/>
  <c r="O8" i="2" s="1"/>
  <c r="O9" i="2" s="1"/>
  <c r="O10" i="2" s="1"/>
  <c r="O12" i="2" s="1"/>
  <c r="O13" i="2" s="1"/>
  <c r="O14" i="2" s="1"/>
  <c r="O16" i="2" s="1"/>
  <c r="O17" i="2" s="1"/>
  <c r="O18" i="2" s="1"/>
  <c r="O19" i="2" s="1"/>
  <c r="O20" i="2" s="1"/>
  <c r="O21" i="2" s="1"/>
  <c r="O24" i="2" s="1"/>
  <c r="O25" i="2" s="1"/>
  <c r="B3" i="2"/>
  <c r="B4" i="2" s="1"/>
  <c r="B5" i="2" s="1"/>
  <c r="B6" i="2" s="1"/>
  <c r="B7" i="2" s="1"/>
  <c r="B8" i="2" s="1"/>
  <c r="B9" i="2" s="1"/>
  <c r="V36" i="2"/>
  <c r="V37" i="2" s="1"/>
  <c r="V38" i="2" s="1"/>
  <c r="U36" i="2"/>
  <c r="U37" i="2" s="1"/>
  <c r="U38" i="2" s="1"/>
  <c r="T36" i="2"/>
  <c r="T37" i="2" s="1"/>
  <c r="T38" i="2" s="1"/>
  <c r="S36" i="2"/>
  <c r="S37" i="2" s="1"/>
  <c r="S38" i="2" s="1"/>
  <c r="R36" i="2"/>
  <c r="R37" i="2" s="1"/>
  <c r="R38" i="2" s="1"/>
  <c r="R47" i="2" s="1"/>
  <c r="R48" i="2" s="1"/>
  <c r="V29" i="2"/>
  <c r="V30" i="2" s="1"/>
  <c r="V31" i="2" s="1"/>
  <c r="V32" i="2" s="1"/>
  <c r="V33" i="2" s="1"/>
  <c r="V34" i="2" s="1"/>
  <c r="U29" i="2"/>
  <c r="U30" i="2" s="1"/>
  <c r="U31" i="2" s="1"/>
  <c r="U32" i="2" s="1"/>
  <c r="U33" i="2" s="1"/>
  <c r="U34" i="2" s="1"/>
  <c r="T29" i="2"/>
  <c r="T30" i="2" s="1"/>
  <c r="T31" i="2" s="1"/>
  <c r="T32" i="2" s="1"/>
  <c r="T33" i="2" s="1"/>
  <c r="S29" i="2"/>
  <c r="S30" i="2" s="1"/>
  <c r="S31" i="2" s="1"/>
  <c r="S32" i="2" s="1"/>
  <c r="S33" i="2" s="1"/>
  <c r="R29" i="2"/>
  <c r="R30" i="2" s="1"/>
  <c r="R31" i="2" s="1"/>
  <c r="R32" i="2" s="1"/>
  <c r="R33" i="2" s="1"/>
  <c r="N36" i="2"/>
  <c r="N37" i="2" s="1"/>
  <c r="N38" i="2" s="1"/>
  <c r="M36" i="2"/>
  <c r="M37" i="2" s="1"/>
  <c r="M38" i="2" s="1"/>
  <c r="L36" i="2"/>
  <c r="L37" i="2" s="1"/>
  <c r="L38" i="2" s="1"/>
  <c r="K36" i="2"/>
  <c r="K37" i="2" s="1"/>
  <c r="K38" i="2" s="1"/>
  <c r="I36" i="2"/>
  <c r="I37" i="2" s="1"/>
  <c r="I38" i="2" s="1"/>
  <c r="G36" i="2"/>
  <c r="G37" i="2" s="1"/>
  <c r="G38" i="2" s="1"/>
  <c r="F36" i="2"/>
  <c r="F37" i="2" s="1"/>
  <c r="F38" i="2" s="1"/>
  <c r="E36" i="2"/>
  <c r="E37" i="2" s="1"/>
  <c r="E38" i="2" s="1"/>
  <c r="D36" i="2"/>
  <c r="D37" i="2" s="1"/>
  <c r="D38" i="2" s="1"/>
  <c r="O36" i="2"/>
  <c r="O37" i="2" s="1"/>
  <c r="O38" i="2" s="1"/>
  <c r="B36" i="2"/>
  <c r="B37" i="2" s="1"/>
  <c r="B38" i="2" s="1"/>
  <c r="N29" i="2"/>
  <c r="N30" i="2" s="1"/>
  <c r="N31" i="2" s="1"/>
  <c r="N32" i="2" s="1"/>
  <c r="N33" i="2" s="1"/>
  <c r="M29" i="2"/>
  <c r="M30" i="2" s="1"/>
  <c r="M31" i="2" s="1"/>
  <c r="M32" i="2" s="1"/>
  <c r="M33" i="2" s="1"/>
  <c r="M34" i="2" s="1"/>
  <c r="L29" i="2"/>
  <c r="L30" i="2" s="1"/>
  <c r="L31" i="2" s="1"/>
  <c r="L32" i="2" s="1"/>
  <c r="L33" i="2" s="1"/>
  <c r="K29" i="2"/>
  <c r="K30" i="2" s="1"/>
  <c r="K31" i="2" s="1"/>
  <c r="K32" i="2" s="1"/>
  <c r="K33" i="2" s="1"/>
  <c r="I29" i="2"/>
  <c r="I30" i="2" s="1"/>
  <c r="I31" i="2" s="1"/>
  <c r="I32" i="2" s="1"/>
  <c r="I33" i="2" s="1"/>
  <c r="G29" i="2"/>
  <c r="G30" i="2" s="1"/>
  <c r="G31" i="2" s="1"/>
  <c r="G32" i="2" s="1"/>
  <c r="G33" i="2" s="1"/>
  <c r="B29" i="2"/>
  <c r="B30" i="2" s="1"/>
  <c r="B31" i="2" s="1"/>
  <c r="B32" i="2" s="1"/>
  <c r="B33" i="2" s="1"/>
  <c r="B34" i="2" s="1"/>
  <c r="F29" i="2"/>
  <c r="F30" i="2" s="1"/>
  <c r="F31" i="2" s="1"/>
  <c r="F32" i="2" s="1"/>
  <c r="F33" i="2" s="1"/>
  <c r="E29" i="2"/>
  <c r="E30" i="2" s="1"/>
  <c r="E31" i="2" s="1"/>
  <c r="E32" i="2" s="1"/>
  <c r="E33" i="2" s="1"/>
  <c r="D29" i="2"/>
  <c r="D30" i="2" s="1"/>
  <c r="D31" i="2" s="1"/>
  <c r="D32" i="2" s="1"/>
  <c r="D33" i="2" s="1"/>
  <c r="O29" i="2"/>
  <c r="O30" i="2" s="1"/>
  <c r="O31" i="2" s="1"/>
  <c r="O32" i="2" s="1"/>
  <c r="O33" i="2" s="1"/>
  <c r="O34" i="2" s="1"/>
  <c r="R104" i="2" l="1"/>
  <c r="F1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Kopf</author>
  </authors>
  <commentList>
    <comment ref="A1" authorId="0" shapeId="0" xr:uid="{63EFAEFD-D207-F847-9094-02F5F989D5FF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not in SILVA database</t>
        </r>
      </text>
    </comment>
    <comment ref="A19" authorId="0" shapeId="0" xr:uid="{1702CA43-7355-1945-94B6-5B87FBE7468E}">
      <text>
        <r>
          <rPr>
            <sz val="10"/>
            <color rgb="FF000000"/>
            <rFont val="Tahoma"/>
            <family val="2"/>
          </rPr>
          <t xml:space="preserve">Sebastian Kopf:
</t>
        </r>
        <r>
          <rPr>
            <sz val="10"/>
            <color rgb="FF000000"/>
            <rFont val="Tahoma"/>
            <family val="2"/>
          </rPr>
          <t xml:space="preserve">rather than some random strain, use </t>
        </r>
        <r>
          <rPr>
            <sz val="10"/>
            <color rgb="FF000000"/>
            <rFont val="Calibri"/>
            <family val="2"/>
            <scheme val="minor"/>
          </rPr>
          <t>Sporomusa sphaeroides DSM 2875 Type Strain (represented</t>
        </r>
        <r>
          <rPr>
            <sz val="10"/>
            <color rgb="FF000000"/>
            <rFont val="Calibri"/>
            <family val="2"/>
            <scheme val="minor"/>
          </rPr>
          <t xml:space="preserve"> in SILVA)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J23" authorId="0" shapeId="0" xr:uid="{F75A0DCE-BD63-E742-8D97-794F129782DC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better reference for silva, MN8 not present</t>
        </r>
      </text>
    </comment>
    <comment ref="A39" authorId="0" shapeId="0" xr:uid="{3887A021-1559-A74E-A046-F664D9A82B7E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Kopf</author>
  </authors>
  <commentList>
    <comment ref="Q35" authorId="0" shapeId="0" xr:uid="{46B3DD1C-3DC2-A44B-9813-45E696FF9FA8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averaged for both oxalate conditions</t>
        </r>
      </text>
    </comment>
    <comment ref="Q39" authorId="0" shapeId="0" xr:uid="{A594FBE7-D56D-E84C-9F73-0BA44ECE3ACD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averaged for both glucose experiments</t>
        </r>
      </text>
    </comment>
    <comment ref="Q43" authorId="0" shapeId="0" xr:uid="{31B98ED1-3D7E-E247-BD90-68B946620EBE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reported</t>
        </r>
      </text>
    </comment>
    <comment ref="P46" authorId="0" shapeId="0" xr:uid="{4EB175AC-9AE1-774E-A1EF-7575ECF8BD69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water in fractome</t>
        </r>
      </text>
    </comment>
    <comment ref="Q47" authorId="0" shapeId="0" xr:uid="{9C1D083E-07DA-EE41-AC67-BFF26AF11E59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growth curves</t>
        </r>
      </text>
    </comment>
    <comment ref="Q54" authorId="0" shapeId="0" xr:uid="{98C49198-39AB-4649-A542-6D2EBF165C46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measured</t>
        </r>
      </text>
    </comment>
    <comment ref="Q95" authorId="0" shapeId="0" xr:uid="{29DDD322-7D87-7848-ACE7-591FC4975603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measured</t>
        </r>
      </text>
    </comment>
    <comment ref="Q96" authorId="0" shapeId="0" xr:uid="{5C259F32-E3F4-8447-B1F7-AD873D400C1C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measured</t>
        </r>
      </text>
    </comment>
    <comment ref="Q97" authorId="0" shapeId="0" xr:uid="{9A100F37-1CC7-564C-8187-AD5096EFB89B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measured</t>
        </r>
      </text>
    </comment>
    <comment ref="P127" authorId="0" shapeId="0" xr:uid="{05C453B9-8E73-4F40-83BB-CC1675DE1B6A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water in fractome</t>
        </r>
      </text>
    </comment>
    <comment ref="Q127" authorId="0" shapeId="0" xr:uid="{48C9E32F-80CB-184E-9FF8-2E9469FF185E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growth curves</t>
        </r>
      </text>
    </comment>
    <comment ref="P130" authorId="0" shapeId="0" xr:uid="{02846670-BD73-5E48-9869-87A16136273C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water in fractome</t>
        </r>
      </text>
    </comment>
    <comment ref="P131" authorId="0" shapeId="0" xr:uid="{BDB82102-538B-3E46-9CF0-20476A05576D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water in fractome</t>
        </r>
      </text>
    </comment>
    <comment ref="Q132" authorId="0" shapeId="0" xr:uid="{B756CD36-C7AE-A849-A5DA-B24C9A14FFB1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growth curves</t>
        </r>
      </text>
    </comment>
    <comment ref="U132" authorId="0" shapeId="0" xr:uid="{D6429CAD-979A-4049-AA11-A01BD2D0C69A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listed as False in fractome</t>
        </r>
      </text>
    </comment>
    <comment ref="Q135" authorId="0" shapeId="0" xr:uid="{482A120D-F4C8-7841-9CDC-9AB9C1BF067F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Fig. 1  B,C,D rate</t>
        </r>
      </text>
    </comment>
    <comment ref="R135" authorId="0" shapeId="0" xr:uid="{D78FEB26-250F-5F42-A84D-43933579031A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acetogenesis</t>
        </r>
      </text>
    </comment>
    <comment ref="Q136" authorId="0" shapeId="0" xr:uid="{DD926995-40E2-5D42-A181-F0866BF12808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reported</t>
        </r>
      </text>
    </comment>
    <comment ref="Q137" authorId="0" shapeId="0" xr:uid="{81AFD090-0997-B04C-A937-3D6AD2F9DE06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reported</t>
        </r>
      </text>
    </comment>
    <comment ref="Q248" authorId="0" shapeId="0" xr:uid="{1979FB1C-9E97-174A-B29F-E59A2DED0463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could be derived from presented growth curves
</t>
        </r>
      </text>
    </comment>
    <comment ref="Q249" authorId="0" shapeId="0" xr:uid="{8AB4C11B-4105-5A43-9655-D43C06BE0806}">
      <text>
        <r>
          <rPr>
            <b/>
            <sz val="10"/>
            <color rgb="FF000000"/>
            <rFont val="Tahoma"/>
            <family val="2"/>
          </rPr>
          <t>Sebastian Kopf: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could be derived from presented growth curves
</t>
        </r>
      </text>
    </comment>
    <comment ref="J250" authorId="0" shapeId="0" xr:uid="{0EE085F2-FDF1-7F4B-8C85-854C74575E6B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51" authorId="0" shapeId="0" xr:uid="{D007EF56-DF10-CB40-B025-868BDEEFBBA3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52" authorId="0" shapeId="0" xr:uid="{6761B459-4CBE-8840-893D-D8237A42F753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53" authorId="0" shapeId="0" xr:uid="{1674D3FD-3E12-EB4E-9F22-C2274341C2AD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54" authorId="0" shapeId="0" xr:uid="{A7AAE374-6B73-F145-8AA8-2EA2415EDCD3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55" authorId="0" shapeId="0" xr:uid="{A3FC21A6-77D6-314F-9365-D9C350B4DDDB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56" authorId="0" shapeId="0" xr:uid="{2668FD58-E16B-F941-A9BE-81CC7ABC066B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62" authorId="0" shapeId="0" xr:uid="{6697593C-5123-AF49-94D9-265107FA0EF1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63" authorId="0" shapeId="0" xr:uid="{04A96608-C6CD-FB44-AF8D-313172ACE8D6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64" authorId="0" shapeId="0" xr:uid="{EDF365BC-BA7F-C946-94D8-D6B3551EED78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  <comment ref="J265" authorId="0" shapeId="0" xr:uid="{2CB7BB44-E3CD-DC48-A205-A621CC8C0777}">
      <text>
        <r>
          <rPr>
            <b/>
            <sz val="10"/>
            <color rgb="FF000000"/>
            <rFont val="Tahoma"/>
            <family val="2"/>
          </rPr>
          <t xml:space="preserve">Sebastian Kopf:
</t>
        </r>
        <r>
          <rPr>
            <b/>
            <sz val="10"/>
            <color rgb="FF000000"/>
            <rFont val="Tahoma"/>
            <family val="2"/>
          </rPr>
          <t>µmol/m2 s</t>
        </r>
      </text>
    </comment>
  </commentList>
</comments>
</file>

<file path=xl/sharedStrings.xml><?xml version="1.0" encoding="utf-8"?>
<sst xmlns="http://schemas.openxmlformats.org/spreadsheetml/2006/main" count="10065" uniqueCount="786">
  <si>
    <t>org_id</t>
  </si>
  <si>
    <t>Domain</t>
  </si>
  <si>
    <t>Phylum</t>
  </si>
  <si>
    <t>Class</t>
  </si>
  <si>
    <t>Order</t>
  </si>
  <si>
    <t>Family</t>
  </si>
  <si>
    <t>Genus</t>
  </si>
  <si>
    <t>Species</t>
  </si>
  <si>
    <t>Strain</t>
  </si>
  <si>
    <t>Nickname</t>
  </si>
  <si>
    <t>Wild Type?</t>
  </si>
  <si>
    <t>Known Mutations</t>
  </si>
  <si>
    <t>Habitat</t>
  </si>
  <si>
    <t>Organism Notes</t>
  </si>
  <si>
    <t>(A) H.marismortui NA</t>
  </si>
  <si>
    <t>Archaea</t>
  </si>
  <si>
    <t>Euryarchaeota</t>
  </si>
  <si>
    <t>Halobacteria</t>
  </si>
  <si>
    <t>Halobacteriales</t>
  </si>
  <si>
    <t>Halobacteriaceaa</t>
  </si>
  <si>
    <t>Haloarcula</t>
  </si>
  <si>
    <t>marismortui</t>
  </si>
  <si>
    <t>False</t>
  </si>
  <si>
    <t>hypersaline</t>
  </si>
  <si>
    <t>(B) C.necator H16</t>
  </si>
  <si>
    <t>Bacteria</t>
  </si>
  <si>
    <t>Proteobacteria</t>
  </si>
  <si>
    <t>Betaproteobacteria</t>
  </si>
  <si>
    <t>Burkholderiales</t>
  </si>
  <si>
    <t>Burkholderiaceae</t>
  </si>
  <si>
    <t>Cupriavidus</t>
  </si>
  <si>
    <t>necator</t>
  </si>
  <si>
    <t>H16</t>
  </si>
  <si>
    <t>soil and freshwater</t>
  </si>
  <si>
    <t>(B) C.oxalaticus OX1</t>
  </si>
  <si>
    <t>oxalaticus</t>
  </si>
  <si>
    <t>OX1</t>
  </si>
  <si>
    <t>DSM 1105</t>
  </si>
  <si>
    <t>(B) D.autotrophicum HRM2</t>
  </si>
  <si>
    <t>Deltaproteobacteria</t>
  </si>
  <si>
    <t>Desulfobacterales</t>
  </si>
  <si>
    <t>Desulfobacteraceae</t>
  </si>
  <si>
    <t>Desulfobacterium</t>
  </si>
  <si>
    <t>autotrophicum</t>
  </si>
  <si>
    <t>HRM2</t>
  </si>
  <si>
    <t>True</t>
  </si>
  <si>
    <t>marine sediment</t>
  </si>
  <si>
    <t>(B) D.multivorans DSM 2059</t>
  </si>
  <si>
    <t>Desulfococcus</t>
  </si>
  <si>
    <t>multivorans</t>
  </si>
  <si>
    <t>DSM 2059</t>
  </si>
  <si>
    <t>marine</t>
  </si>
  <si>
    <t>(B) E.coli MG1655</t>
  </si>
  <si>
    <t>Gammaproteobacteria</t>
  </si>
  <si>
    <t>Enterobacteriales</t>
  </si>
  <si>
    <t>Enterobacteriaceae</t>
  </si>
  <si>
    <t>Escherichia</t>
  </si>
  <si>
    <t>coli</t>
  </si>
  <si>
    <t>MG1655</t>
  </si>
  <si>
    <t>K12</t>
  </si>
  <si>
    <t>enteric</t>
  </si>
  <si>
    <t>(B) H.glycolicum DSM 11080</t>
  </si>
  <si>
    <t>Chromatiales</t>
  </si>
  <si>
    <t>Chromatiaceae</t>
  </si>
  <si>
    <t>Halochromatium</t>
  </si>
  <si>
    <t>glycolicum</t>
  </si>
  <si>
    <t>DSM 11080</t>
  </si>
  <si>
    <t>freshwater and marine</t>
  </si>
  <si>
    <t>(B) M.capsulatus Bath</t>
  </si>
  <si>
    <t>Methylococcales</t>
  </si>
  <si>
    <t>Methylococcaceae</t>
  </si>
  <si>
    <t>Methylococcus</t>
  </si>
  <si>
    <t>capsulatus</t>
  </si>
  <si>
    <t>Bath</t>
  </si>
  <si>
    <t>McBath</t>
  </si>
  <si>
    <t>freshwater</t>
  </si>
  <si>
    <t>(B) M.japonica DSK1</t>
  </si>
  <si>
    <t>Alteromonadales</t>
  </si>
  <si>
    <t>Moritellaceae</t>
  </si>
  <si>
    <t>Moritella</t>
  </si>
  <si>
    <t>japonica</t>
  </si>
  <si>
    <t>DSK1</t>
  </si>
  <si>
    <t>(B) P.sp LFY10</t>
  </si>
  <si>
    <t>Pseudomonadales</t>
  </si>
  <si>
    <t>Pseudomonadaceae</t>
  </si>
  <si>
    <t>Pseudomonas</t>
  </si>
  <si>
    <t>sp</t>
  </si>
  <si>
    <t>LFY10</t>
  </si>
  <si>
    <t>varied</t>
  </si>
  <si>
    <t>(B) R.palustris TIE-1</t>
  </si>
  <si>
    <t>Alphaproteobacteria</t>
  </si>
  <si>
    <t>Rhizobiales</t>
  </si>
  <si>
    <t>Bradyrhizobiaceae</t>
  </si>
  <si>
    <t>Rhodopseudomonas</t>
  </si>
  <si>
    <t>palustris</t>
  </si>
  <si>
    <t>TIE-1</t>
  </si>
  <si>
    <t>(B) S.sp DMG58</t>
  </si>
  <si>
    <t>Firmicutes</t>
  </si>
  <si>
    <t>Negativicutes</t>
  </si>
  <si>
    <t>Selenomonadales</t>
  </si>
  <si>
    <t>Veillonellaceae</t>
  </si>
  <si>
    <t>Sporomusa</t>
  </si>
  <si>
    <t>DMG58</t>
  </si>
  <si>
    <t>anoxic sediment</t>
  </si>
  <si>
    <t>(B) T.denitrificans DSM-12475</t>
  </si>
  <si>
    <t>Hydrogenophilales</t>
  </si>
  <si>
    <t>Hydrogenophilaceae</t>
  </si>
  <si>
    <t>Thiobacillus</t>
  </si>
  <si>
    <t>denitrificans</t>
  </si>
  <si>
    <t>DSM-12475</t>
  </si>
  <si>
    <t>(B) T.roseopersicina DSM-217</t>
  </si>
  <si>
    <t>Thiocapsa</t>
  </si>
  <si>
    <t>roseopersicina</t>
  </si>
  <si>
    <t>DSM-217</t>
  </si>
  <si>
    <t>(E) B.braunii Martinique</t>
  </si>
  <si>
    <t>Eukaryota</t>
  </si>
  <si>
    <t>Chlorophyta</t>
  </si>
  <si>
    <t>Trebouxiophyceae</t>
  </si>
  <si>
    <t>incertae sedis</t>
  </si>
  <si>
    <t>Botryococcaceae</t>
  </si>
  <si>
    <t>Botryococcus</t>
  </si>
  <si>
    <t>braunii</t>
  </si>
  <si>
    <t>Martinique</t>
  </si>
  <si>
    <t>B race</t>
  </si>
  <si>
    <t>(E) B.braunii Morocco</t>
  </si>
  <si>
    <t>Morocco</t>
  </si>
  <si>
    <t>A race</t>
  </si>
  <si>
    <t>(E) B.braunii Titicaca</t>
  </si>
  <si>
    <t>Titicaca</t>
  </si>
  <si>
    <t>(E) C.lamellosa CCMP 1307</t>
  </si>
  <si>
    <t>Haptophyta</t>
  </si>
  <si>
    <t>Prymnesiophyceae</t>
  </si>
  <si>
    <t>Isochrysidales</t>
  </si>
  <si>
    <t>Isochrysidaceae</t>
  </si>
  <si>
    <t>Chrysotila</t>
  </si>
  <si>
    <t>lamellosa</t>
  </si>
  <si>
    <t>CCMP 1307</t>
  </si>
  <si>
    <t>(E) E.huxleyi CCMP 1516</t>
  </si>
  <si>
    <t>Noelaerhabdaceae</t>
  </si>
  <si>
    <t>Emiliania</t>
  </si>
  <si>
    <t>huxleyi</t>
  </si>
  <si>
    <t>CCMP 1516</t>
  </si>
  <si>
    <t>(E) E.huxleyi CCMP 1742</t>
  </si>
  <si>
    <t>CCMP 1742</t>
  </si>
  <si>
    <t>(E) E.huxleyi PML B92/11</t>
  </si>
  <si>
    <t>PML B92/11</t>
  </si>
  <si>
    <t>E hux</t>
  </si>
  <si>
    <t>(E) E.huxleyi RCC1238</t>
  </si>
  <si>
    <t>RCC1238</t>
  </si>
  <si>
    <t>(E) E.unicocca G.M. Smith 1930</t>
  </si>
  <si>
    <t>Chlorophyceae</t>
  </si>
  <si>
    <t>Chlamydomonadales</t>
  </si>
  <si>
    <t>Volvocaceae</t>
  </si>
  <si>
    <t>Eudorina</t>
  </si>
  <si>
    <t>unicocca</t>
  </si>
  <si>
    <t>G.M. Smith 1930</t>
  </si>
  <si>
    <t>CCAP 24/1C</t>
  </si>
  <si>
    <t>(E) G.oceanica PZ3-1</t>
  </si>
  <si>
    <t>Gephyrocapsa</t>
  </si>
  <si>
    <t>oceanica</t>
  </si>
  <si>
    <t>PZ3-1</t>
  </si>
  <si>
    <t>(E) I.galbana CCMP 1323</t>
  </si>
  <si>
    <t>Isochrysis</t>
  </si>
  <si>
    <t>galbana</t>
  </si>
  <si>
    <t>CCMP 1323</t>
  </si>
  <si>
    <t>(E) T.thermophila NA</t>
  </si>
  <si>
    <t>Ciliophora</t>
  </si>
  <si>
    <t>Oligohymenophorea</t>
  </si>
  <si>
    <t>Hymenostomatida</t>
  </si>
  <si>
    <t>Tetrahymenidae</t>
  </si>
  <si>
    <t>Tetrahymena</t>
  </si>
  <si>
    <t>thermophila</t>
  </si>
  <si>
    <t>(E) V.aureus Ehrenberg 1838</t>
  </si>
  <si>
    <t>Volvocales</t>
  </si>
  <si>
    <t>Volvox</t>
  </si>
  <si>
    <t>aureus</t>
  </si>
  <si>
    <t>Ehrenberg 1838</t>
  </si>
  <si>
    <t>CCAP 88/6</t>
  </si>
  <si>
    <t>exp_id</t>
  </si>
  <si>
    <t>Type</t>
  </si>
  <si>
    <t>Medium</t>
  </si>
  <si>
    <t>Mods</t>
  </si>
  <si>
    <t>Reference</t>
  </si>
  <si>
    <t>Temp</t>
  </si>
  <si>
    <t>Salinity</t>
  </si>
  <si>
    <t>Light</t>
  </si>
  <si>
    <t>Pressure</t>
  </si>
  <si>
    <t>Volume</t>
  </si>
  <si>
    <t>Shaking?</t>
  </si>
  <si>
    <t>RPM</t>
  </si>
  <si>
    <t>Aerobic?</t>
  </si>
  <si>
    <t>Gas</t>
  </si>
  <si>
    <t>Culture Notes</t>
  </si>
  <si>
    <t>n_growth_phases</t>
  </si>
  <si>
    <t>growth_phases</t>
  </si>
  <si>
    <t>n_waters</t>
  </si>
  <si>
    <t>n_substrates</t>
  </si>
  <si>
    <t>n_lipids</t>
  </si>
  <si>
    <t>batch</t>
  </si>
  <si>
    <t>hypersaline (Dyall-Smith, 2009)</t>
  </si>
  <si>
    <t>Dirghangi et al 2013 GCA</t>
  </si>
  <si>
    <t>air</t>
  </si>
  <si>
    <t>stationary</t>
  </si>
  <si>
    <t>5 g/L peptone, 1g/L yeast extract</t>
  </si>
  <si>
    <t>peptone</t>
  </si>
  <si>
    <t>freshwater minimal (Dijkhuizen and Harder)</t>
  </si>
  <si>
    <t>+EDTA-chelated trace elements, 15mM phosphate buffer</t>
  </si>
  <si>
    <t>Zhang et al 2009 PNAS 106, 12580-12586</t>
  </si>
  <si>
    <t>exponential, stationary</t>
  </si>
  <si>
    <t>Brysch (1987)</t>
  </si>
  <si>
    <t>+ 20 mg/L sodium dithionite, + 20 mg/L yeast extract</t>
  </si>
  <si>
    <t>Campbell et al 2009 GCA 73, 2744-2757</t>
  </si>
  <si>
    <t>N2 (80%), CO2 (20%)</t>
  </si>
  <si>
    <t>late exponential</t>
  </si>
  <si>
    <t>formate</t>
  </si>
  <si>
    <t>H2 (80%), CO2 (20%)</t>
  </si>
  <si>
    <t>late exponential/stationary</t>
  </si>
  <si>
    <t>hydrogen</t>
  </si>
  <si>
    <t>see paper</t>
  </si>
  <si>
    <t>Dawson et al 2015 Geobiol 13 462-477</t>
  </si>
  <si>
    <t>N2:CO2 (80:20)</t>
  </si>
  <si>
    <t>M9 minimal media</t>
  </si>
  <si>
    <t>freshwater minimal (Pfennig, 1965)</t>
  </si>
  <si>
    <t>+ 6% NaCl, .3% MgCl2x6H20, .05% Na2S2O3</t>
  </si>
  <si>
    <t>Heinzelmann et al 2015 Front Microbio 6, 408</t>
  </si>
  <si>
    <t>1300.0</t>
  </si>
  <si>
    <t>photoautotrophic</t>
  </si>
  <si>
    <t>exponential, stationary, death</t>
  </si>
  <si>
    <t>water</t>
  </si>
  <si>
    <t>Whittenbury</t>
  </si>
  <si>
    <t>+ CuSO4</t>
  </si>
  <si>
    <t>Sessions et al 2002 GCA 66,3955-3969</t>
  </si>
  <si>
    <t>CH4(50%), N2(40%), O2(9.6%), CO2(0.8%)</t>
  </si>
  <si>
    <t>bubbled at 100mL/min</t>
  </si>
  <si>
    <t>methane</t>
  </si>
  <si>
    <t>filtered seawater</t>
  </si>
  <si>
    <t>+glucose, yeast extract</t>
  </si>
  <si>
    <t>Fang et al 2014 Chem Geol 36, 34-38</t>
  </si>
  <si>
    <t>no</t>
  </si>
  <si>
    <t>added Fluorinert as O2 source</t>
  </si>
  <si>
    <t>D-glucose</t>
  </si>
  <si>
    <t>freshwater ammonium-acetate medium</t>
  </si>
  <si>
    <t>acetate</t>
  </si>
  <si>
    <t>freshwater ammonium-glucose medium</t>
  </si>
  <si>
    <t>+NaCl to adjust salinity</t>
  </si>
  <si>
    <t>Heinzelmann et al 2015 FEMS 362</t>
  </si>
  <si>
    <t>2700.0</t>
  </si>
  <si>
    <t>freshwater minimal (Rashby 2007)</t>
  </si>
  <si>
    <t>20 mM bicarbonate buffer</t>
  </si>
  <si>
    <t>exponential</t>
  </si>
  <si>
    <t>2000.0</t>
  </si>
  <si>
    <t>N2</t>
  </si>
  <si>
    <t>photoheterotrophic</t>
  </si>
  <si>
    <t>freshwater basal (Moller 1984)</t>
  </si>
  <si>
    <t>+trace elements, vitamins</t>
  </si>
  <si>
    <t>Valentine et al 2004 Geobiol 2, 179-188</t>
  </si>
  <si>
    <t>H2 (75%), CO2 (25%)</t>
  </si>
  <si>
    <t>bubbled at 20mL/min</t>
  </si>
  <si>
    <t>custom marine</t>
  </si>
  <si>
    <t>chemolithoautotrophic</t>
  </si>
  <si>
    <t>pH adjusted with 1M HCl</t>
  </si>
  <si>
    <t>CHU 13 freshwater minimal medium</t>
  </si>
  <si>
    <t>Zhang and Sachs, 2007 OG 38, 582-608</t>
  </si>
  <si>
    <t>23680.0</t>
  </si>
  <si>
    <t>1% CO2 in air</t>
  </si>
  <si>
    <t>continuously bubbled</t>
  </si>
  <si>
    <t>F/2 (Guillard 1975)</t>
  </si>
  <si>
    <t>Chivall et al 2014 GCA 140 381-390</t>
  </si>
  <si>
    <t>4440.0</t>
  </si>
  <si>
    <t>M'Boule et al 2014 GCA 130 126-135</t>
  </si>
  <si>
    <t>3700.0</t>
  </si>
  <si>
    <t>f/20</t>
  </si>
  <si>
    <t>Wolhowe et al 2009 Biogeosci 6 1681-1694</t>
  </si>
  <si>
    <t>5180.0</t>
  </si>
  <si>
    <t>enriched seawater</t>
  </si>
  <si>
    <t>+300 μM NO3, +10μM PO4</t>
  </si>
  <si>
    <t>5920.0</t>
  </si>
  <si>
    <t>exponential, late exponential</t>
  </si>
  <si>
    <t>var der Meer et al 2015 GCA 160 16-24</t>
  </si>
  <si>
    <t>1110.0</t>
  </si>
  <si>
    <t>2220.0</t>
  </si>
  <si>
    <t>7400.0</t>
  </si>
  <si>
    <t>14800.0</t>
  </si>
  <si>
    <t>F/2R (Guillard 1975)</t>
  </si>
  <si>
    <t>29600.0</t>
  </si>
  <si>
    <t>44400.0</t>
  </si>
  <si>
    <t>Jaworski's Medium</t>
  </si>
  <si>
    <t>K/8</t>
  </si>
  <si>
    <t>soil extract added</t>
  </si>
  <si>
    <t>8100.0</t>
  </si>
  <si>
    <t>water dD assumed</t>
  </si>
  <si>
    <t>decline</t>
  </si>
  <si>
    <t>f/2 medium</t>
  </si>
  <si>
    <t>+0.07 g of NaNO3 , 0.013 g of Na2 HPO4 _ 12H2O</t>
  </si>
  <si>
    <t>3000.0</t>
  </si>
  <si>
    <t>complex</t>
  </si>
  <si>
    <t>dextrose, peptone, yeast extract</t>
  </si>
  <si>
    <t>Dirghangi et al 2013 OG 64, 105-111</t>
  </si>
  <si>
    <t>5g/L dextrose, 0.5g/L peptone, 2.5g/L yeast extract, 33uM FeCl3</t>
  </si>
  <si>
    <t>Water dD</t>
  </si>
  <si>
    <t>Water dD Err</t>
  </si>
  <si>
    <t>Substr 1</t>
  </si>
  <si>
    <t>Substr 1 dD</t>
  </si>
  <si>
    <t>Sample Date</t>
  </si>
  <si>
    <t>Sample Time</t>
  </si>
  <si>
    <t>Growth Time</t>
  </si>
  <si>
    <t>Growth Phase</t>
  </si>
  <si>
    <t>Optical Density</t>
  </si>
  <si>
    <t>OD Wavelength</t>
  </si>
  <si>
    <t>Collection Method</t>
  </si>
  <si>
    <t>Dry Method</t>
  </si>
  <si>
    <t>Dry Weight</t>
  </si>
  <si>
    <t>Analyte</t>
  </si>
  <si>
    <t>Fraction</t>
  </si>
  <si>
    <t>Rel Abundance</t>
  </si>
  <si>
    <t>Abs Abundance</t>
  </si>
  <si>
    <t>Lipid dD</t>
  </si>
  <si>
    <t>Lipid dD Err</t>
  </si>
  <si>
    <t>e (Lipid-Water)</t>
  </si>
  <si>
    <t>e (Lipid-Substr)</t>
  </si>
  <si>
    <t>Lipid d13C</t>
  </si>
  <si>
    <t>Lipid d13C Err</t>
  </si>
  <si>
    <t>glycerol</t>
  </si>
  <si>
    <t>centrifugation</t>
  </si>
  <si>
    <t>freeze-dry</t>
  </si>
  <si>
    <t>di-phytanyl glycerol</t>
  </si>
  <si>
    <t>pyruvate</t>
  </si>
  <si>
    <t>succinate</t>
  </si>
  <si>
    <t>16:1 fatty acid</t>
  </si>
  <si>
    <t>42.0</t>
  </si>
  <si>
    <t>18:1 fatty acid</t>
  </si>
  <si>
    <t>24.0</t>
  </si>
  <si>
    <t>myristic acid</t>
  </si>
  <si>
    <t>2.0</t>
  </si>
  <si>
    <t>palmitic acid</t>
  </si>
  <si>
    <t>32.0</t>
  </si>
  <si>
    <t>D-fructose</t>
  </si>
  <si>
    <t>25.0</t>
  </si>
  <si>
    <t>cyclopropyl heptadecanoic acid</t>
  </si>
  <si>
    <t>1.0</t>
  </si>
  <si>
    <t>29.0</t>
  </si>
  <si>
    <t>stearic acid</t>
  </si>
  <si>
    <t>39.0</t>
  </si>
  <si>
    <t>26.0</t>
  </si>
  <si>
    <t>gluconate</t>
  </si>
  <si>
    <t>36.0</t>
  </si>
  <si>
    <t>30.0</t>
  </si>
  <si>
    <t>33.0</t>
  </si>
  <si>
    <t>43.0</t>
  </si>
  <si>
    <t>18.0</t>
  </si>
  <si>
    <t>10.0</t>
  </si>
  <si>
    <t>23.0</t>
  </si>
  <si>
    <t>14.0</t>
  </si>
  <si>
    <t>cyclopropyl nonadecanoic acid</t>
  </si>
  <si>
    <t>3.0</t>
  </si>
  <si>
    <t>5.0</t>
  </si>
  <si>
    <t>34.0</t>
  </si>
  <si>
    <t>40.0</t>
  </si>
  <si>
    <t>22.0</t>
  </si>
  <si>
    <t>19.0</t>
  </si>
  <si>
    <t>17.0</t>
  </si>
  <si>
    <t>38.0</t>
  </si>
  <si>
    <t>41.0</t>
  </si>
  <si>
    <t>35.0</t>
  </si>
  <si>
    <t>oxalate</t>
  </si>
  <si>
    <t>37.0</t>
  </si>
  <si>
    <t>27.0</t>
  </si>
  <si>
    <t>31.0</t>
  </si>
  <si>
    <t>45.0</t>
  </si>
  <si>
    <t>16.0</t>
  </si>
  <si>
    <t>20.0</t>
  </si>
  <si>
    <t>21.0</t>
  </si>
  <si>
    <t>8.0</t>
  </si>
  <si>
    <t>6.0</t>
  </si>
  <si>
    <t>vacuum filtration</t>
  </si>
  <si>
    <t>14:1Δ7 fatty acid</t>
  </si>
  <si>
    <t>0.39</t>
  </si>
  <si>
    <t>15:1Δ7 fatty acid</t>
  </si>
  <si>
    <t>0.47</t>
  </si>
  <si>
    <t>15:1Δ9 fatty acid</t>
  </si>
  <si>
    <t>7.35</t>
  </si>
  <si>
    <t>16:1Δ7 fatty acid</t>
  </si>
  <si>
    <t>0.45</t>
  </si>
  <si>
    <t>17:1Δ11 fatty acid</t>
  </si>
  <si>
    <t>6.9</t>
  </si>
  <si>
    <t>17:1Δ9 fatty acid</t>
  </si>
  <si>
    <t>2.05</t>
  </si>
  <si>
    <t>cis-vaccenic acid</t>
  </si>
  <si>
    <t>2.07</t>
  </si>
  <si>
    <t>margaric acid</t>
  </si>
  <si>
    <t>7.18</t>
  </si>
  <si>
    <t>me-16:0 fatty acid</t>
  </si>
  <si>
    <t>0.01</t>
  </si>
  <si>
    <t>me-17:0 fatty acid</t>
  </si>
  <si>
    <t>1.35</t>
  </si>
  <si>
    <t>3.28</t>
  </si>
  <si>
    <t>oleic acid</t>
  </si>
  <si>
    <t>0.56</t>
  </si>
  <si>
    <t>25.03</t>
  </si>
  <si>
    <t>palmitoleic acid</t>
  </si>
  <si>
    <t>23.45</t>
  </si>
  <si>
    <t>pentadecylic acid</t>
  </si>
  <si>
    <t>15.92</t>
  </si>
  <si>
    <t>3.1</t>
  </si>
  <si>
    <t>tridecylic acid</t>
  </si>
  <si>
    <t>0.42</t>
  </si>
  <si>
    <t>liquid sample port w/ centrifugation and filtration</t>
  </si>
  <si>
    <t>0.07</t>
  </si>
  <si>
    <t>0.28</t>
  </si>
  <si>
    <t>9.04</t>
  </si>
  <si>
    <t>0.21</t>
  </si>
  <si>
    <t>9.52</t>
  </si>
  <si>
    <t>2.64</t>
  </si>
  <si>
    <t>2.1</t>
  </si>
  <si>
    <t>4.08</t>
  </si>
  <si>
    <t>0.91</t>
  </si>
  <si>
    <t>6.21</t>
  </si>
  <si>
    <t>me-18:0 fatty acid</t>
  </si>
  <si>
    <t>0.31</t>
  </si>
  <si>
    <t>6.28</t>
  </si>
  <si>
    <t>0.34</t>
  </si>
  <si>
    <t>14.18</t>
  </si>
  <si>
    <t>28.13</t>
  </si>
  <si>
    <t>14.52</t>
  </si>
  <si>
    <t>0.8</t>
  </si>
  <si>
    <t>0.36</t>
  </si>
  <si>
    <t>centrifuge</t>
  </si>
  <si>
    <t>0.139</t>
  </si>
  <si>
    <t>0.78</t>
  </si>
  <si>
    <t>0.049</t>
  </si>
  <si>
    <t>0.76</t>
  </si>
  <si>
    <t>0.056</t>
  </si>
  <si>
    <t>me-14:0 fatty acid</t>
  </si>
  <si>
    <t>0.497</t>
  </si>
  <si>
    <t>2.8</t>
  </si>
  <si>
    <t>0.578</t>
  </si>
  <si>
    <t>9.05</t>
  </si>
  <si>
    <t>0.389</t>
  </si>
  <si>
    <t>0.112</t>
  </si>
  <si>
    <t>0.63</t>
  </si>
  <si>
    <t>2.18</t>
  </si>
  <si>
    <t>0.252</t>
  </si>
  <si>
    <t>1.42</t>
  </si>
  <si>
    <t>0.234</t>
  </si>
  <si>
    <t>3.67</t>
  </si>
  <si>
    <t>0.5</t>
  </si>
  <si>
    <t>0.09</t>
  </si>
  <si>
    <t>0.093</t>
  </si>
  <si>
    <t>0.04</t>
  </si>
  <si>
    <t>0.442</t>
  </si>
  <si>
    <t>0.19</t>
  </si>
  <si>
    <t>0.03</t>
  </si>
  <si>
    <t>0.395</t>
  </si>
  <si>
    <t>0.17</t>
  </si>
  <si>
    <t>0.075</t>
  </si>
  <si>
    <t>0.06</t>
  </si>
  <si>
    <t>0.563</t>
  </si>
  <si>
    <t>0.013</t>
  </si>
  <si>
    <t>0.35</t>
  </si>
  <si>
    <t>0.041</t>
  </si>
  <si>
    <t>0.05</t>
  </si>
  <si>
    <t>0.488</t>
  </si>
  <si>
    <t>0.6</t>
  </si>
  <si>
    <t>0.065</t>
  </si>
  <si>
    <t>0.08</t>
  </si>
  <si>
    <t>0.407</t>
  </si>
  <si>
    <t>0.105</t>
  </si>
  <si>
    <t>0.02</t>
  </si>
  <si>
    <t>0.316</t>
  </si>
  <si>
    <t>0.053</t>
  </si>
  <si>
    <t>0.526</t>
  </si>
  <si>
    <t>0.1</t>
  </si>
  <si>
    <t>12.0</t>
  </si>
  <si>
    <t>9.0</t>
  </si>
  <si>
    <t>4.0</t>
  </si>
  <si>
    <t>53.0</t>
  </si>
  <si>
    <t>15.0</t>
  </si>
  <si>
    <t>13.0</t>
  </si>
  <si>
    <t>11.0</t>
  </si>
  <si>
    <t>lauric acid</t>
  </si>
  <si>
    <t>46.0</t>
  </si>
  <si>
    <t>44.0</t>
  </si>
  <si>
    <t>50.0</t>
  </si>
  <si>
    <t>49.0</t>
  </si>
  <si>
    <t>LB</t>
  </si>
  <si>
    <t>14:1 fatty acid</t>
  </si>
  <si>
    <t>7.0</t>
  </si>
  <si>
    <t>filtration or centrifugation</t>
  </si>
  <si>
    <t>8.4</t>
  </si>
  <si>
    <t>death</t>
  </si>
  <si>
    <t>9.3</t>
  </si>
  <si>
    <t>73.3</t>
  </si>
  <si>
    <t>72.7</t>
  </si>
  <si>
    <t>52.3</t>
  </si>
  <si>
    <t>19.9</t>
  </si>
  <si>
    <t>19.8</t>
  </si>
  <si>
    <t>18.9</t>
  </si>
  <si>
    <t>18.4</t>
  </si>
  <si>
    <t>acetone-soluble</t>
  </si>
  <si>
    <t>phospholipid</t>
  </si>
  <si>
    <t>9.1</t>
  </si>
  <si>
    <t>1.8</t>
  </si>
  <si>
    <t>5.8</t>
  </si>
  <si>
    <t>3-methyl hopanol</t>
  </si>
  <si>
    <t>3.8</t>
  </si>
  <si>
    <t>6.5</t>
  </si>
  <si>
    <t>4,4-me Δ8(14) sterol</t>
  </si>
  <si>
    <t>5.4</t>
  </si>
  <si>
    <t>2.3</t>
  </si>
  <si>
    <t>2.5</t>
  </si>
  <si>
    <t>1.7</t>
  </si>
  <si>
    <t>1.2</t>
  </si>
  <si>
    <t>4,4-me Δ8(14), 24 sterol</t>
  </si>
  <si>
    <t>0.14</t>
  </si>
  <si>
    <t>0.23</t>
  </si>
  <si>
    <t>0.89</t>
  </si>
  <si>
    <t>0.11</t>
  </si>
  <si>
    <t>0.22</t>
  </si>
  <si>
    <t>4me Δ8(14) sterol</t>
  </si>
  <si>
    <t>1.4</t>
  </si>
  <si>
    <t>1.1</t>
  </si>
  <si>
    <t>diplopterol</t>
  </si>
  <si>
    <t>1.5</t>
  </si>
  <si>
    <t>3.6</t>
  </si>
  <si>
    <t>4.3</t>
  </si>
  <si>
    <t>0.51</t>
  </si>
  <si>
    <t>2.2</t>
  </si>
  <si>
    <t>0.49</t>
  </si>
  <si>
    <t>7.9</t>
  </si>
  <si>
    <t>squalene</t>
  </si>
  <si>
    <t>3.5</t>
  </si>
  <si>
    <t>1.6</t>
  </si>
  <si>
    <t>0.79</t>
  </si>
  <si>
    <t>15:1 fatty acid</t>
  </si>
  <si>
    <t>22:6 fatty acid</t>
  </si>
  <si>
    <t>29.2</t>
  </si>
  <si>
    <t>29.1</t>
  </si>
  <si>
    <t>4.7</t>
  </si>
  <si>
    <t>14.1</t>
  </si>
  <si>
    <t>14.3</t>
  </si>
  <si>
    <t>9.2</t>
  </si>
  <si>
    <t>12.3</t>
  </si>
  <si>
    <t>11.9</t>
  </si>
  <si>
    <t>39.9</t>
  </si>
  <si>
    <t>5.7</t>
  </si>
  <si>
    <t>44.4</t>
  </si>
  <si>
    <t>44.6</t>
  </si>
  <si>
    <t>40.4</t>
  </si>
  <si>
    <t>39.8</t>
  </si>
  <si>
    <t>38.3</t>
  </si>
  <si>
    <t>25.2</t>
  </si>
  <si>
    <t>25.8</t>
  </si>
  <si>
    <t>10.6</t>
  </si>
  <si>
    <t>25.1</t>
  </si>
  <si>
    <t>9.6</t>
  </si>
  <si>
    <t>35.9</t>
  </si>
  <si>
    <t>47.8</t>
  </si>
  <si>
    <t>filtration</t>
  </si>
  <si>
    <t>nondecylic acid</t>
  </si>
  <si>
    <t>65.0</t>
  </si>
  <si>
    <t>69.0</t>
  </si>
  <si>
    <t>0.9</t>
  </si>
  <si>
    <t>0.7</t>
  </si>
  <si>
    <t>39.5</t>
  </si>
  <si>
    <t>21.3</t>
  </si>
  <si>
    <t>17:1 fatty acid</t>
  </si>
  <si>
    <t>1.3</t>
  </si>
  <si>
    <t>initial</t>
  </si>
  <si>
    <t>log phase</t>
  </si>
  <si>
    <t>final</t>
  </si>
  <si>
    <t>2.4</t>
  </si>
  <si>
    <t>26.1</t>
  </si>
  <si>
    <t>5.2</t>
  </si>
  <si>
    <t>9.7</t>
  </si>
  <si>
    <t>11.2</t>
  </si>
  <si>
    <t>α-hydroxylauric acid</t>
  </si>
  <si>
    <t>0.4</t>
  </si>
  <si>
    <t>0.2</t>
  </si>
  <si>
    <t>0.3</t>
  </si>
  <si>
    <t>β-hydroxycapric acid</t>
  </si>
  <si>
    <t>2.6</t>
  </si>
  <si>
    <t>β-hydroxylauric acid</t>
  </si>
  <si>
    <t>62.0</t>
  </si>
  <si>
    <t>66.1</t>
  </si>
  <si>
    <t>60.4</t>
  </si>
  <si>
    <t>47.2</t>
  </si>
  <si>
    <t>47.3</t>
  </si>
  <si>
    <t>46.6</t>
  </si>
  <si>
    <t>6.6</t>
  </si>
  <si>
    <t>43.6</t>
  </si>
  <si>
    <t>46.2</t>
  </si>
  <si>
    <t>44.3</t>
  </si>
  <si>
    <t>32.4</t>
  </si>
  <si>
    <t>30.5</t>
  </si>
  <si>
    <t>20.9</t>
  </si>
  <si>
    <t>7.4</t>
  </si>
  <si>
    <t>47.7</t>
  </si>
  <si>
    <t>48.8</t>
  </si>
  <si>
    <t>29.6</t>
  </si>
  <si>
    <t>7.3</t>
  </si>
  <si>
    <t>20.7</t>
  </si>
  <si>
    <t>20.5</t>
  </si>
  <si>
    <t>20:1 fatty acid</t>
  </si>
  <si>
    <t>20:1 fatty acid methyl ester</t>
  </si>
  <si>
    <t>26:1 fatty acid</t>
  </si>
  <si>
    <t>28:1 fatty acid</t>
  </si>
  <si>
    <t>28:1 fatty acid methyl ester</t>
  </si>
  <si>
    <t>30:1 fatty acid</t>
  </si>
  <si>
    <t>30:1 fatty acid methyl ester</t>
  </si>
  <si>
    <t>C30 botryococcene</t>
  </si>
  <si>
    <t>C31 botryococcene</t>
  </si>
  <si>
    <t>C34 botryococcene</t>
  </si>
  <si>
    <t>cis-1,3-phytadiene</t>
  </si>
  <si>
    <t>iso-C34 botryococcene</t>
  </si>
  <si>
    <t>methyl oleate</t>
  </si>
  <si>
    <t>methyl palmitate</t>
  </si>
  <si>
    <t>C27 alkadiene</t>
  </si>
  <si>
    <t>C29 alkadiene</t>
  </si>
  <si>
    <t>C29 alkatriene</t>
  </si>
  <si>
    <t>C31 alkadiene</t>
  </si>
  <si>
    <t>filter</t>
  </si>
  <si>
    <t>alkenones (mixture)</t>
  </si>
  <si>
    <t>37:2 alkenone</t>
  </si>
  <si>
    <t>37:3 alkenone</t>
  </si>
  <si>
    <t>8-heptadecene</t>
  </si>
  <si>
    <t>methyl stearate</t>
  </si>
  <si>
    <t>53.4</t>
  </si>
  <si>
    <t>55.5</t>
  </si>
  <si>
    <t>36.6</t>
  </si>
  <si>
    <t>23.6</t>
  </si>
  <si>
    <t>32.5</t>
  </si>
  <si>
    <t>23.4</t>
  </si>
  <si>
    <t>tetrahymanol</t>
  </si>
  <si>
    <t>TEA</t>
  </si>
  <si>
    <t>C-source</t>
  </si>
  <si>
    <t>O2</t>
  </si>
  <si>
    <t>heterotrophy</t>
  </si>
  <si>
    <t>substrate</t>
  </si>
  <si>
    <t>fructose</t>
  </si>
  <si>
    <t>pH</t>
  </si>
  <si>
    <t>frac</t>
  </si>
  <si>
    <t>x</t>
  </si>
  <si>
    <t>growth rate.d</t>
  </si>
  <si>
    <t>glucose</t>
  </si>
  <si>
    <t>autotrophy</t>
  </si>
  <si>
    <t>mixotrophy</t>
  </si>
  <si>
    <t>phototrophy</t>
  </si>
  <si>
    <t>thiosulfate</t>
  </si>
  <si>
    <t>SO4</t>
  </si>
  <si>
    <t>gas replenished daily, 10mg/L yeast extract</t>
  </si>
  <si>
    <t>gas continuously supplied by cylinder, 10mg/L yeast extract</t>
  </si>
  <si>
    <t>benzoate</t>
  </si>
  <si>
    <t>lactate</t>
  </si>
  <si>
    <t>co-culture with Methanosarcina acetivorans</t>
  </si>
  <si>
    <t>methanol</t>
  </si>
  <si>
    <t>TMA</t>
  </si>
  <si>
    <t>sulfide</t>
  </si>
  <si>
    <t>NO3</t>
  </si>
  <si>
    <t>CO2</t>
  </si>
  <si>
    <t>Campbell et al 2017, Frontiers 8, 1816–1824.</t>
  </si>
  <si>
    <t>DSMZ Medium 81</t>
  </si>
  <si>
    <t>DSM 3382</t>
  </si>
  <si>
    <t>﻿Desulfobacter</t>
  </si>
  <si>
    <t>﻿DSM 3380</t>
  </si>
  <si>
    <t>DSM 2032</t>
  </si>
  <si>
    <t>﻿DSM 16109</t>
  </si>
  <si>
    <t>(B) D.hydrogenophilus DSM 3380</t>
  </si>
  <si>
    <t>(B) D.propionicus DSM 2032</t>
  </si>
  <si>
    <t>(B) D.alaskensis DSM 16109</t>
  </si>
  <si>
    <t>﻿Paracoccus</t>
  </si>
  <si>
    <t>B-3785</t>
  </si>
  <si>
    <t>(B) P.﻿denitrificans B-3785</t>
  </si>
  <si>
    <t>﻿Shewanella</t>
  </si>
  <si>
    <t>(B) S.﻿oneidensis</t>
  </si>
  <si>
    <r>
      <t xml:space="preserve">Osburn et al 2016. Frontiers, </t>
    </r>
    <r>
      <rPr>
        <i/>
        <sz val="11"/>
        <color rgb="FF000000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(408), 316–318</t>
    </r>
  </si>
  <si>
    <t>fermentation</t>
  </si>
  <si>
    <t>fumarate</t>
  </si>
  <si>
    <t>lactose</t>
  </si>
  <si>
    <t>ethanol</t>
  </si>
  <si>
    <t>(B) T.﻿saccharolyticum ﻿JW/SL-YS485</t>
  </si>
  <si>
    <t>﻿JW/SL-YS485</t>
  </si>
  <si>
    <t>Clostridia</t>
  </si>
  <si>
    <t>Leavitt et al. 2017. Org. Geochem., 113, 239–241</t>
  </si>
  <si>
    <t>cellobiose</t>
  </si>
  <si>
    <t>nfnAB knockout mutant of the wild type</t>
  </si>
  <si>
    <t>﻿Leavitt et al. 2016. Frontiers, 7, 918.</t>
  </si>
  <si>
    <t>malate</t>
  </si>
  <si>
    <t>nfnA-2 knockout mutant</t>
  </si>
  <si>
    <t>wild type</t>
  </si>
  <si>
    <t>nfnB-2 knockout mutant</t>
  </si>
  <si>
    <t>﻿Thalassiosira</t>
  </si>
  <si>
    <t>pseudonana</t>
  </si>
  <si>
    <t>Heterokonta</t>
  </si>
  <si>
    <t>Coscinodiscophyceae</t>
  </si>
  <si>
    <t>Thalassiosirales</t>
  </si>
  <si>
    <t>Thalassiosiraceae</t>
  </si>
  <si>
    <t>Maloney et al. 2016. Org Geochem, 101(C), 154–165.</t>
  </si>
  <si>
    <t>chemostat</t>
  </si>
  <si>
    <t>(E) T.pseudonana ﻿CCMP 1335</t>
  </si>
  <si>
    <t>﻿CCMP 1335</t>
  </si>
  <si>
    <t>(E) E.huxleyi CCMP 374</t>
  </si>
  <si>
    <t>CCMP 374</t>
  </si>
  <si>
    <t>Sachs &amp; Kawka, 2015, PLoS ONE, 10(11), e0141643--27</t>
  </si>
  <si>
    <t>N2L</t>
  </si>
  <si>
    <t>NR</t>
  </si>
  <si>
    <t>﻿0.20</t>
  </si>
  <si>
    <t>(B) S.aureus MN8</t>
  </si>
  <si>
    <t>Staphylococcus</t>
  </si>
  <si>
    <t>MN8</t>
  </si>
  <si>
    <t>Bacilli</t>
  </si>
  <si>
    <t>synthetic cystic fibrosis medium</t>
  </si>
  <si>
    <r>
      <t xml:space="preserve">Kopf et al 2016. PNAS, </t>
    </r>
    <r>
      <rPr>
        <i/>
        <sz val="11"/>
        <color rgb="FF000000"/>
        <rFont val="Calibri"/>
        <family val="2"/>
        <scheme val="minor"/>
      </rPr>
      <t>113</t>
    </r>
    <r>
      <rPr>
        <sz val="11"/>
        <color rgb="FF000000"/>
        <rFont val="Calibri"/>
        <family val="2"/>
        <scheme val="minor"/>
      </rPr>
      <t>(2), E110--6.</t>
    </r>
  </si>
  <si>
    <t>phosphate buffered minimal</t>
  </si>
  <si>
    <t>amino acids (about 19mM equivalents in total), glucose (3.2mM) and lactate (9.3 m)</t>
  </si>
  <si>
    <t>MEM amino acids and vitamins</t>
  </si>
  <si>
    <t>Kopf et al. 2015. Env Microbio, 17(7), 2542–2556</t>
  </si>
  <si>
    <t>Kopf PhD Thesis 2014</t>
  </si>
  <si>
    <t>exponentional, stationary</t>
  </si>
  <si>
    <t>(B) P.aeruginosa PA14</t>
  </si>
  <si>
    <t>aeruginosa</t>
  </si>
  <si>
    <t>PA14</t>
  </si>
  <si>
    <t>(B) S. maltophilia</t>
  </si>
  <si>
    <t>Stenotrophomonas</t>
  </si>
  <si>
    <t>maltophilia</t>
  </si>
  <si>
    <t>Desulfovibrio</t>
  </si>
  <si>
    <t>vulgaris</t>
  </si>
  <si>
    <t>Hildenborough</t>
  </si>
  <si>
    <t>Leavitt et al. 2016. FEMS, 363(20), 1–8.</t>
  </si>
  <si>
    <t>DSM 644</t>
  </si>
  <si>
    <t>(B) D.vulgaris DSM 644</t>
  </si>
  <si>
    <t>﻿MO(Y) medium</t>
  </si>
  <si>
    <t>0.1 g/L yeast extract instead of 1 g/L</t>
  </si>
  <si>
    <t>WT</t>
  </si>
  <si>
    <t>IPFG07 (dsrC knockout + plasmid dsrC)</t>
  </si>
  <si>
    <t>IPFG08 (dsrC knockout + plasmid dsrC with mutation)</t>
  </si>
  <si>
    <t>IPFG06 (WT + plasmid dsrC)</t>
  </si>
  <si>
    <t>Leavitt unpublished</t>
  </si>
  <si>
    <t>MO medium</t>
  </si>
  <si>
    <t>Desulfobulbus</t>
  </si>
  <si>
    <t>propionicus</t>
  </si>
  <si>
    <t>alaskensis</t>
  </si>
  <si>
    <t>hydrogenophilus</t>
  </si>
  <si>
    <t>oneidensis</t>
  </si>
  <si>
    <t>original paper: "﻿The taxonomic position of strain DMG 58 is uncertain"</t>
  </si>
  <si>
    <t>ncbi_ssu_acc</t>
  </si>
  <si>
    <t>KC478078</t>
  </si>
  <si>
    <t>EF428128</t>
  </si>
  <si>
    <t>Thermoanaerobacterium</t>
  </si>
  <si>
    <t>saccharolyticum</t>
  </si>
  <si>
    <t>﻿DSM 20231</t>
  </si>
  <si>
    <t>AJ279801</t>
  </si>
  <si>
    <t>metabolism</t>
  </si>
  <si>
    <t>respiration</t>
  </si>
  <si>
    <t>Zhang, Sachs, Marchetti, 2009 OG 40, 428-439</t>
  </si>
  <si>
    <t>nitrogen repley (NR)</t>
  </si>
  <si>
    <t>nirogen limiting (NL)</t>
  </si>
  <si>
    <t>(E) G.oceanica JSI</t>
  </si>
  <si>
    <t>JSI</t>
  </si>
  <si>
    <t xml:space="preserve">Schouten et al. 2006. Biogeosciences, 3(1), 113–119. </t>
  </si>
  <si>
    <t>﻿Englebrecht &amp; Sachs,  2005. GCS, 69(17), 4253–4265.</t>
  </si>
  <si>
    <t>Sulfolobus</t>
  </si>
  <si>
    <t>Archaeoglobus</t>
  </si>
  <si>
    <t>acidocaldarius</t>
  </si>
  <si>
    <t>fulgidus</t>
  </si>
  <si>
    <t>DS80</t>
  </si>
  <si>
    <t>Acidianus</t>
  </si>
  <si>
    <t>Methanosarcina</t>
  </si>
  <si>
    <t>Methanococcus</t>
  </si>
  <si>
    <t>(A) S.acidocaldarius</t>
  </si>
  <si>
    <t>(A) A.fulgidus</t>
  </si>
  <si>
    <t>(A) A.sp DS80</t>
  </si>
  <si>
    <t>Crenarchaeota</t>
  </si>
  <si>
    <t>(A) M.maripaludis</t>
  </si>
  <si>
    <t>maripaludis</t>
  </si>
  <si>
    <t>(A) M.barkeri</t>
  </si>
  <si>
    <t>barkeri</t>
  </si>
  <si>
    <t>Fe3</t>
  </si>
  <si>
    <t>S0</t>
  </si>
  <si>
    <t>planned for NSF proposal</t>
  </si>
  <si>
    <t>Nitrosopumilus</t>
  </si>
  <si>
    <t>maritimus</t>
  </si>
  <si>
    <t>(A) N. maritimus</t>
  </si>
  <si>
    <t>SCM1</t>
  </si>
  <si>
    <t xml:space="preserve">	Thaumarchaeota</t>
  </si>
  <si>
    <t>yuki work</t>
  </si>
  <si>
    <t>ammonium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</si>
</sst>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0" fillId="0" borderId="0" xfId="0" applyFont="1"/>
    <xf numFmtId="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opLeftCell="A11" zoomScale="150" zoomScaleNormal="150" workbookViewId="0">
      <selection activeCell="B47" sqref="B47"/>
    </sheetView>
  </sheetViews>
  <sheetFormatPr baseColWidth="10" defaultColWidth="8.83203125" defaultRowHeight="15" x14ac:dyDescent="0.2"/>
  <cols>
    <col min="1" max="1" width="11" bestFit="1" customWidth="1"/>
    <col min="2" max="2" width="27.5" bestFit="1" customWidth="1"/>
    <col min="3" max="3" width="8.6640625" bestFit="1" customWidth="1"/>
    <col min="4" max="4" width="12.5" bestFit="1" customWidth="1"/>
    <col min="5" max="5" width="18.6640625" bestFit="1" customWidth="1"/>
    <col min="6" max="6" width="17.1640625" bestFit="1" customWidth="1"/>
    <col min="7" max="7" width="16.83203125" bestFit="1" customWidth="1"/>
    <col min="8" max="8" width="20.33203125" bestFit="1" customWidth="1"/>
    <col min="9" max="10" width="14" bestFit="1" customWidth="1"/>
    <col min="11" max="11" width="10.1640625" bestFit="1" customWidth="1"/>
    <col min="12" max="12" width="9.5" bestFit="1" customWidth="1"/>
    <col min="13" max="13" width="14.6640625" bestFit="1" customWidth="1"/>
    <col min="14" max="14" width="18.1640625" bestFit="1" customWidth="1"/>
    <col min="15" max="15" width="13.5" bestFit="1" customWidth="1"/>
  </cols>
  <sheetData>
    <row r="1" spans="1:15" x14ac:dyDescent="0.2">
      <c r="A1" t="s">
        <v>744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L2" t="s">
        <v>22</v>
      </c>
      <c r="N2" t="s">
        <v>23</v>
      </c>
    </row>
    <row r="3" spans="1:15" x14ac:dyDescent="0.2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L3" t="s">
        <v>22</v>
      </c>
      <c r="N3" t="s">
        <v>33</v>
      </c>
    </row>
    <row r="4" spans="1:15" x14ac:dyDescent="0.2">
      <c r="B4" t="s">
        <v>34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35</v>
      </c>
      <c r="J4" t="s">
        <v>36</v>
      </c>
      <c r="K4" t="s">
        <v>37</v>
      </c>
      <c r="L4" t="s">
        <v>22</v>
      </c>
      <c r="N4" t="s">
        <v>33</v>
      </c>
    </row>
    <row r="5" spans="1:15" x14ac:dyDescent="0.2">
      <c r="B5" t="s">
        <v>38</v>
      </c>
      <c r="C5" t="s">
        <v>25</v>
      </c>
      <c r="D5" t="s">
        <v>26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661</v>
      </c>
      <c r="L5" t="s">
        <v>45</v>
      </c>
      <c r="N5" t="s">
        <v>46</v>
      </c>
    </row>
    <row r="6" spans="1:15" x14ac:dyDescent="0.2">
      <c r="B6" t="s">
        <v>47</v>
      </c>
      <c r="C6" t="s">
        <v>25</v>
      </c>
      <c r="D6" t="s">
        <v>26</v>
      </c>
      <c r="E6" t="s">
        <v>39</v>
      </c>
      <c r="F6" t="s">
        <v>40</v>
      </c>
      <c r="G6" t="s">
        <v>41</v>
      </c>
      <c r="H6" t="s">
        <v>48</v>
      </c>
      <c r="I6" t="s">
        <v>49</v>
      </c>
      <c r="J6" t="s">
        <v>50</v>
      </c>
      <c r="L6" t="s">
        <v>45</v>
      </c>
      <c r="N6" t="s">
        <v>51</v>
      </c>
    </row>
    <row r="7" spans="1:15" x14ac:dyDescent="0.2">
      <c r="B7" t="s">
        <v>666</v>
      </c>
      <c r="C7" t="s">
        <v>25</v>
      </c>
      <c r="D7" t="s">
        <v>26</v>
      </c>
      <c r="E7" t="s">
        <v>39</v>
      </c>
      <c r="H7" t="s">
        <v>662</v>
      </c>
      <c r="I7" t="s">
        <v>741</v>
      </c>
      <c r="J7" t="s">
        <v>663</v>
      </c>
    </row>
    <row r="8" spans="1:15" x14ac:dyDescent="0.2">
      <c r="B8" t="s">
        <v>667</v>
      </c>
      <c r="C8" t="s">
        <v>25</v>
      </c>
      <c r="D8" t="s">
        <v>26</v>
      </c>
      <c r="E8" t="s">
        <v>39</v>
      </c>
      <c r="H8" t="s">
        <v>738</v>
      </c>
      <c r="I8" t="s">
        <v>739</v>
      </c>
      <c r="J8" t="s">
        <v>664</v>
      </c>
    </row>
    <row r="9" spans="1:15" x14ac:dyDescent="0.2">
      <c r="B9" t="s">
        <v>668</v>
      </c>
      <c r="C9" t="s">
        <v>25</v>
      </c>
      <c r="D9" t="s">
        <v>26</v>
      </c>
      <c r="E9" t="s">
        <v>39</v>
      </c>
      <c r="H9" t="s">
        <v>724</v>
      </c>
      <c r="I9" t="s">
        <v>740</v>
      </c>
      <c r="J9" t="s">
        <v>665</v>
      </c>
    </row>
    <row r="10" spans="1:15" x14ac:dyDescent="0.2">
      <c r="B10" t="s">
        <v>729</v>
      </c>
      <c r="C10" t="s">
        <v>25</v>
      </c>
      <c r="D10" t="s">
        <v>26</v>
      </c>
      <c r="E10" t="s">
        <v>39</v>
      </c>
      <c r="H10" t="s">
        <v>724</v>
      </c>
      <c r="I10" t="s">
        <v>725</v>
      </c>
      <c r="J10" t="s">
        <v>728</v>
      </c>
      <c r="K10" t="s">
        <v>726</v>
      </c>
      <c r="L10" t="s">
        <v>45</v>
      </c>
    </row>
    <row r="11" spans="1:15" x14ac:dyDescent="0.2">
      <c r="B11" t="s">
        <v>671</v>
      </c>
      <c r="C11" t="s">
        <v>25</v>
      </c>
      <c r="D11" t="s">
        <v>26</v>
      </c>
      <c r="E11" t="s">
        <v>90</v>
      </c>
      <c r="H11" t="s">
        <v>669</v>
      </c>
      <c r="I11" t="s">
        <v>108</v>
      </c>
      <c r="J11" t="s">
        <v>670</v>
      </c>
    </row>
    <row r="12" spans="1:15" x14ac:dyDescent="0.2">
      <c r="B12" t="s">
        <v>673</v>
      </c>
      <c r="C12" t="s">
        <v>25</v>
      </c>
      <c r="D12" t="s">
        <v>26</v>
      </c>
      <c r="E12" t="s">
        <v>53</v>
      </c>
      <c r="H12" t="s">
        <v>672</v>
      </c>
      <c r="I12" t="s">
        <v>742</v>
      </c>
    </row>
    <row r="13" spans="1:15" x14ac:dyDescent="0.2">
      <c r="B13" t="s">
        <v>52</v>
      </c>
      <c r="C13" t="s">
        <v>25</v>
      </c>
      <c r="D13" t="s">
        <v>26</v>
      </c>
      <c r="E13" t="s">
        <v>53</v>
      </c>
      <c r="F13" t="s">
        <v>54</v>
      </c>
      <c r="G13" t="s">
        <v>55</v>
      </c>
      <c r="H13" t="s">
        <v>56</v>
      </c>
      <c r="I13" t="s">
        <v>57</v>
      </c>
      <c r="J13" t="s">
        <v>58</v>
      </c>
      <c r="K13" t="s">
        <v>59</v>
      </c>
      <c r="L13" t="s">
        <v>22</v>
      </c>
      <c r="N13" t="s">
        <v>60</v>
      </c>
    </row>
    <row r="14" spans="1:15" x14ac:dyDescent="0.2">
      <c r="B14" t="s">
        <v>61</v>
      </c>
      <c r="C14" t="s">
        <v>25</v>
      </c>
      <c r="D14" t="s">
        <v>26</v>
      </c>
      <c r="E14" t="s">
        <v>53</v>
      </c>
      <c r="F14" t="s">
        <v>62</v>
      </c>
      <c r="G14" t="s">
        <v>63</v>
      </c>
      <c r="H14" t="s">
        <v>64</v>
      </c>
      <c r="I14" t="s">
        <v>65</v>
      </c>
      <c r="J14" t="s">
        <v>66</v>
      </c>
      <c r="L14" t="s">
        <v>22</v>
      </c>
      <c r="N14" t="s">
        <v>67</v>
      </c>
    </row>
    <row r="15" spans="1:15" x14ac:dyDescent="0.2">
      <c r="B15" t="s">
        <v>68</v>
      </c>
      <c r="C15" t="s">
        <v>25</v>
      </c>
      <c r="D15" t="s">
        <v>26</v>
      </c>
      <c r="E15" t="s">
        <v>53</v>
      </c>
      <c r="F15" t="s">
        <v>69</v>
      </c>
      <c r="G15" t="s">
        <v>70</v>
      </c>
      <c r="H15" t="s">
        <v>71</v>
      </c>
      <c r="I15" t="s">
        <v>72</v>
      </c>
      <c r="J15" t="s">
        <v>73</v>
      </c>
      <c r="K15" t="s">
        <v>74</v>
      </c>
      <c r="L15" t="s">
        <v>45</v>
      </c>
      <c r="N15" t="s">
        <v>75</v>
      </c>
    </row>
    <row r="16" spans="1:15" x14ac:dyDescent="0.2">
      <c r="B16" t="s">
        <v>76</v>
      </c>
      <c r="C16" t="s">
        <v>25</v>
      </c>
      <c r="D16" t="s">
        <v>26</v>
      </c>
      <c r="E16" t="s">
        <v>53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L16" t="s">
        <v>22</v>
      </c>
      <c r="N16" t="s">
        <v>46</v>
      </c>
    </row>
    <row r="17" spans="1:15" x14ac:dyDescent="0.2">
      <c r="A17" t="s">
        <v>745</v>
      </c>
      <c r="B17" t="s">
        <v>82</v>
      </c>
      <c r="C17" t="s">
        <v>25</v>
      </c>
      <c r="D17" t="s">
        <v>26</v>
      </c>
      <c r="E17" t="s">
        <v>53</v>
      </c>
      <c r="F17" t="s">
        <v>83</v>
      </c>
      <c r="G17" t="s">
        <v>84</v>
      </c>
      <c r="H17" t="s">
        <v>85</v>
      </c>
      <c r="I17" t="s">
        <v>86</v>
      </c>
      <c r="J17" t="s">
        <v>87</v>
      </c>
      <c r="L17" t="s">
        <v>22</v>
      </c>
      <c r="N17" t="s">
        <v>88</v>
      </c>
    </row>
    <row r="18" spans="1:15" x14ac:dyDescent="0.2">
      <c r="B18" t="s">
        <v>89</v>
      </c>
      <c r="C18" t="s">
        <v>25</v>
      </c>
      <c r="D18" t="s">
        <v>26</v>
      </c>
      <c r="E18" t="s">
        <v>90</v>
      </c>
      <c r="F18" t="s">
        <v>91</v>
      </c>
      <c r="G18" t="s">
        <v>92</v>
      </c>
      <c r="H18" t="s">
        <v>93</v>
      </c>
      <c r="I18" t="s">
        <v>94</v>
      </c>
      <c r="J18" t="s">
        <v>95</v>
      </c>
      <c r="L18" t="s">
        <v>22</v>
      </c>
      <c r="N18" t="s">
        <v>75</v>
      </c>
    </row>
    <row r="19" spans="1:15" x14ac:dyDescent="0.2">
      <c r="A19" t="s">
        <v>750</v>
      </c>
      <c r="B19" t="s">
        <v>96</v>
      </c>
      <c r="C19" t="s">
        <v>25</v>
      </c>
      <c r="D19" t="s">
        <v>97</v>
      </c>
      <c r="E19" t="s">
        <v>98</v>
      </c>
      <c r="F19" t="s">
        <v>99</v>
      </c>
      <c r="G19" t="s">
        <v>100</v>
      </c>
      <c r="H19" t="s">
        <v>101</v>
      </c>
      <c r="I19" t="s">
        <v>86</v>
      </c>
      <c r="J19" t="s">
        <v>102</v>
      </c>
      <c r="L19" t="s">
        <v>45</v>
      </c>
      <c r="N19" t="s">
        <v>103</v>
      </c>
      <c r="O19" s="1" t="s">
        <v>743</v>
      </c>
    </row>
    <row r="20" spans="1:15" x14ac:dyDescent="0.2">
      <c r="B20" t="s">
        <v>104</v>
      </c>
      <c r="C20" t="s">
        <v>25</v>
      </c>
      <c r="D20" t="s">
        <v>26</v>
      </c>
      <c r="E20" t="s">
        <v>27</v>
      </c>
      <c r="F20" t="s">
        <v>105</v>
      </c>
      <c r="G20" t="s">
        <v>106</v>
      </c>
      <c r="H20" t="s">
        <v>107</v>
      </c>
      <c r="I20" t="s">
        <v>108</v>
      </c>
      <c r="J20" t="s">
        <v>109</v>
      </c>
      <c r="L20" t="s">
        <v>22</v>
      </c>
      <c r="N20" t="s">
        <v>51</v>
      </c>
    </row>
    <row r="21" spans="1:15" x14ac:dyDescent="0.2">
      <c r="B21" t="s">
        <v>110</v>
      </c>
      <c r="C21" t="s">
        <v>25</v>
      </c>
      <c r="D21" t="s">
        <v>26</v>
      </c>
      <c r="E21" t="s">
        <v>53</v>
      </c>
      <c r="F21" t="s">
        <v>62</v>
      </c>
      <c r="G21" t="s">
        <v>63</v>
      </c>
      <c r="H21" t="s">
        <v>111</v>
      </c>
      <c r="I21" t="s">
        <v>112</v>
      </c>
      <c r="J21" t="s">
        <v>113</v>
      </c>
      <c r="L21" t="s">
        <v>22</v>
      </c>
      <c r="N21" t="s">
        <v>67</v>
      </c>
    </row>
    <row r="22" spans="1:15" x14ac:dyDescent="0.2">
      <c r="B22" t="s">
        <v>679</v>
      </c>
      <c r="C22" t="s">
        <v>25</v>
      </c>
      <c r="D22" t="s">
        <v>97</v>
      </c>
      <c r="E22" t="s">
        <v>681</v>
      </c>
      <c r="H22" t="s">
        <v>747</v>
      </c>
      <c r="I22" t="s">
        <v>748</v>
      </c>
      <c r="J22" t="s">
        <v>680</v>
      </c>
    </row>
    <row r="23" spans="1:15" x14ac:dyDescent="0.2">
      <c r="B23" t="s">
        <v>706</v>
      </c>
      <c r="C23" t="s">
        <v>25</v>
      </c>
      <c r="D23" t="s">
        <v>97</v>
      </c>
      <c r="E23" t="s">
        <v>709</v>
      </c>
      <c r="H23" t="s">
        <v>707</v>
      </c>
      <c r="I23" t="s">
        <v>175</v>
      </c>
      <c r="J23" t="s">
        <v>749</v>
      </c>
      <c r="K23" t="s">
        <v>708</v>
      </c>
    </row>
    <row r="24" spans="1:15" x14ac:dyDescent="0.2">
      <c r="B24" t="s">
        <v>718</v>
      </c>
      <c r="C24" t="s">
        <v>25</v>
      </c>
      <c r="D24" t="s">
        <v>26</v>
      </c>
      <c r="E24" t="s">
        <v>53</v>
      </c>
      <c r="H24" t="s">
        <v>85</v>
      </c>
      <c r="I24" t="s">
        <v>719</v>
      </c>
      <c r="J24" t="s">
        <v>720</v>
      </c>
    </row>
    <row r="25" spans="1:15" x14ac:dyDescent="0.2">
      <c r="B25" t="s">
        <v>721</v>
      </c>
      <c r="C25" t="s">
        <v>25</v>
      </c>
      <c r="D25" t="s">
        <v>26</v>
      </c>
      <c r="E25" t="s">
        <v>53</v>
      </c>
      <c r="H25" t="s">
        <v>722</v>
      </c>
      <c r="I25" t="s">
        <v>723</v>
      </c>
    </row>
    <row r="26" spans="1:15" x14ac:dyDescent="0.2">
      <c r="B26" t="s">
        <v>114</v>
      </c>
      <c r="C26" t="s">
        <v>115</v>
      </c>
      <c r="D26" t="s">
        <v>116</v>
      </c>
      <c r="E26" t="s">
        <v>117</v>
      </c>
      <c r="F26" t="s">
        <v>118</v>
      </c>
      <c r="G26" t="s">
        <v>119</v>
      </c>
      <c r="H26" t="s">
        <v>120</v>
      </c>
      <c r="I26" t="s">
        <v>121</v>
      </c>
      <c r="J26" t="s">
        <v>122</v>
      </c>
      <c r="K26" t="s">
        <v>123</v>
      </c>
      <c r="L26" t="s">
        <v>45</v>
      </c>
      <c r="N26" t="s">
        <v>75</v>
      </c>
    </row>
    <row r="27" spans="1:15" x14ac:dyDescent="0.2">
      <c r="B27" t="s">
        <v>124</v>
      </c>
      <c r="C27" t="s">
        <v>115</v>
      </c>
      <c r="D27" t="s">
        <v>116</v>
      </c>
      <c r="E27" t="s">
        <v>117</v>
      </c>
      <c r="F27" t="s">
        <v>118</v>
      </c>
      <c r="G27" t="s">
        <v>119</v>
      </c>
      <c r="H27" t="s">
        <v>120</v>
      </c>
      <c r="I27" t="s">
        <v>121</v>
      </c>
      <c r="J27" t="s">
        <v>125</v>
      </c>
      <c r="K27" t="s">
        <v>126</v>
      </c>
      <c r="L27" t="s">
        <v>45</v>
      </c>
      <c r="N27" t="s">
        <v>75</v>
      </c>
    </row>
    <row r="28" spans="1:15" x14ac:dyDescent="0.2">
      <c r="B28" t="s">
        <v>127</v>
      </c>
      <c r="C28" t="s">
        <v>115</v>
      </c>
      <c r="D28" t="s">
        <v>116</v>
      </c>
      <c r="E28" t="s">
        <v>117</v>
      </c>
      <c r="F28" t="s">
        <v>118</v>
      </c>
      <c r="G28" t="s">
        <v>119</v>
      </c>
      <c r="H28" t="s">
        <v>120</v>
      </c>
      <c r="I28" t="s">
        <v>121</v>
      </c>
      <c r="J28" t="s">
        <v>128</v>
      </c>
      <c r="K28" t="s">
        <v>126</v>
      </c>
      <c r="L28" t="s">
        <v>45</v>
      </c>
      <c r="N28" t="s">
        <v>75</v>
      </c>
    </row>
    <row r="29" spans="1:15" x14ac:dyDescent="0.2">
      <c r="B29" t="s">
        <v>129</v>
      </c>
      <c r="C29" t="s">
        <v>115</v>
      </c>
      <c r="D29" t="s">
        <v>130</v>
      </c>
      <c r="E29" t="s">
        <v>131</v>
      </c>
      <c r="F29" t="s">
        <v>132</v>
      </c>
      <c r="G29" t="s">
        <v>133</v>
      </c>
      <c r="H29" t="s">
        <v>134</v>
      </c>
      <c r="I29" t="s">
        <v>135</v>
      </c>
      <c r="J29" t="s">
        <v>136</v>
      </c>
      <c r="L29" t="s">
        <v>45</v>
      </c>
      <c r="N29" t="s">
        <v>51</v>
      </c>
    </row>
    <row r="30" spans="1:15" x14ac:dyDescent="0.2">
      <c r="B30" t="s">
        <v>137</v>
      </c>
      <c r="C30" t="s">
        <v>115</v>
      </c>
      <c r="D30" t="s">
        <v>130</v>
      </c>
      <c r="E30" t="s">
        <v>131</v>
      </c>
      <c r="F30" t="s">
        <v>132</v>
      </c>
      <c r="G30" t="s">
        <v>138</v>
      </c>
      <c r="H30" t="s">
        <v>139</v>
      </c>
      <c r="I30" t="s">
        <v>140</v>
      </c>
      <c r="J30" t="s">
        <v>141</v>
      </c>
      <c r="L30" t="s">
        <v>45</v>
      </c>
      <c r="N30" t="s">
        <v>51</v>
      </c>
    </row>
    <row r="31" spans="1:15" x14ac:dyDescent="0.2">
      <c r="B31" t="s">
        <v>142</v>
      </c>
      <c r="C31" t="s">
        <v>115</v>
      </c>
      <c r="D31" t="s">
        <v>130</v>
      </c>
      <c r="E31" t="s">
        <v>131</v>
      </c>
      <c r="F31" t="s">
        <v>132</v>
      </c>
      <c r="G31" t="s">
        <v>138</v>
      </c>
      <c r="H31" t="s">
        <v>139</v>
      </c>
      <c r="I31" t="s">
        <v>140</v>
      </c>
      <c r="J31" t="s">
        <v>143</v>
      </c>
      <c r="L31" t="s">
        <v>45</v>
      </c>
      <c r="N31" t="s">
        <v>51</v>
      </c>
    </row>
    <row r="32" spans="1:15" x14ac:dyDescent="0.2">
      <c r="B32" t="s">
        <v>144</v>
      </c>
      <c r="C32" t="s">
        <v>115</v>
      </c>
      <c r="D32" t="s">
        <v>130</v>
      </c>
      <c r="E32" t="s">
        <v>131</v>
      </c>
      <c r="F32" t="s">
        <v>132</v>
      </c>
      <c r="G32" t="s">
        <v>138</v>
      </c>
      <c r="H32" t="s">
        <v>139</v>
      </c>
      <c r="I32" t="s">
        <v>140</v>
      </c>
      <c r="J32" t="s">
        <v>145</v>
      </c>
      <c r="K32" t="s">
        <v>146</v>
      </c>
      <c r="L32" t="s">
        <v>45</v>
      </c>
      <c r="N32" t="s">
        <v>51</v>
      </c>
    </row>
    <row r="33" spans="1:14" x14ac:dyDescent="0.2">
      <c r="B33" t="s">
        <v>147</v>
      </c>
      <c r="C33" t="s">
        <v>115</v>
      </c>
      <c r="D33" t="s">
        <v>130</v>
      </c>
      <c r="E33" t="s">
        <v>131</v>
      </c>
      <c r="F33" t="s">
        <v>132</v>
      </c>
      <c r="G33" t="s">
        <v>138</v>
      </c>
      <c r="H33" t="s">
        <v>139</v>
      </c>
      <c r="I33" t="s">
        <v>140</v>
      </c>
      <c r="J33" t="s">
        <v>148</v>
      </c>
      <c r="K33" t="s">
        <v>146</v>
      </c>
      <c r="L33" t="s">
        <v>45</v>
      </c>
      <c r="N33" t="s">
        <v>51</v>
      </c>
    </row>
    <row r="34" spans="1:14" x14ac:dyDescent="0.2">
      <c r="B34" t="s">
        <v>700</v>
      </c>
      <c r="C34" t="s">
        <v>115</v>
      </c>
      <c r="D34" t="s">
        <v>130</v>
      </c>
      <c r="E34" t="s">
        <v>131</v>
      </c>
      <c r="F34" t="s">
        <v>132</v>
      </c>
      <c r="G34" t="s">
        <v>138</v>
      </c>
      <c r="H34" t="s">
        <v>139</v>
      </c>
      <c r="I34" t="s">
        <v>140</v>
      </c>
      <c r="J34" t="s">
        <v>701</v>
      </c>
    </row>
    <row r="35" spans="1:14" x14ac:dyDescent="0.2">
      <c r="B35" t="s">
        <v>149</v>
      </c>
      <c r="C35" t="s">
        <v>115</v>
      </c>
      <c r="D35" t="s">
        <v>116</v>
      </c>
      <c r="E35" t="s">
        <v>150</v>
      </c>
      <c r="F35" t="s">
        <v>151</v>
      </c>
      <c r="G35" t="s">
        <v>152</v>
      </c>
      <c r="H35" t="s">
        <v>153</v>
      </c>
      <c r="I35" t="s">
        <v>154</v>
      </c>
      <c r="J35" t="s">
        <v>155</v>
      </c>
      <c r="K35" t="s">
        <v>156</v>
      </c>
      <c r="L35" t="s">
        <v>45</v>
      </c>
      <c r="N35" t="s">
        <v>75</v>
      </c>
    </row>
    <row r="36" spans="1:14" x14ac:dyDescent="0.2">
      <c r="B36" t="s">
        <v>157</v>
      </c>
      <c r="C36" t="s">
        <v>115</v>
      </c>
      <c r="D36" t="s">
        <v>130</v>
      </c>
      <c r="E36" t="s">
        <v>131</v>
      </c>
      <c r="F36" t="s">
        <v>132</v>
      </c>
      <c r="G36" t="s">
        <v>138</v>
      </c>
      <c r="H36" t="s">
        <v>158</v>
      </c>
      <c r="I36" t="s">
        <v>159</v>
      </c>
      <c r="J36" t="s">
        <v>160</v>
      </c>
      <c r="L36" t="s">
        <v>45</v>
      </c>
      <c r="N36" t="s">
        <v>51</v>
      </c>
    </row>
    <row r="37" spans="1:14" x14ac:dyDescent="0.2">
      <c r="B37" t="s">
        <v>756</v>
      </c>
      <c r="C37" t="s">
        <v>115</v>
      </c>
      <c r="D37" t="s">
        <v>130</v>
      </c>
      <c r="E37" t="s">
        <v>131</v>
      </c>
      <c r="F37" t="s">
        <v>132</v>
      </c>
      <c r="G37" t="s">
        <v>138</v>
      </c>
      <c r="H37" t="s">
        <v>158</v>
      </c>
      <c r="I37" t="s">
        <v>159</v>
      </c>
      <c r="J37" t="s">
        <v>757</v>
      </c>
      <c r="L37" t="s">
        <v>45</v>
      </c>
      <c r="N37" t="s">
        <v>51</v>
      </c>
    </row>
    <row r="38" spans="1:14" x14ac:dyDescent="0.2">
      <c r="B38" t="s">
        <v>161</v>
      </c>
      <c r="C38" t="s">
        <v>115</v>
      </c>
      <c r="D38" t="s">
        <v>130</v>
      </c>
      <c r="E38" t="s">
        <v>131</v>
      </c>
      <c r="F38" t="s">
        <v>132</v>
      </c>
      <c r="G38" t="s">
        <v>133</v>
      </c>
      <c r="H38" t="s">
        <v>162</v>
      </c>
      <c r="I38" t="s">
        <v>163</v>
      </c>
      <c r="J38" t="s">
        <v>164</v>
      </c>
      <c r="L38" t="s">
        <v>45</v>
      </c>
      <c r="N38" t="s">
        <v>51</v>
      </c>
    </row>
    <row r="39" spans="1:14" x14ac:dyDescent="0.2">
      <c r="A39" t="s">
        <v>746</v>
      </c>
      <c r="B39" t="s">
        <v>165</v>
      </c>
      <c r="C39" t="s">
        <v>115</v>
      </c>
      <c r="D39" t="s">
        <v>166</v>
      </c>
      <c r="E39" t="s">
        <v>167</v>
      </c>
      <c r="F39" t="s">
        <v>168</v>
      </c>
      <c r="G39" t="s">
        <v>169</v>
      </c>
      <c r="H39" t="s">
        <v>170</v>
      </c>
      <c r="I39" t="s">
        <v>171</v>
      </c>
      <c r="L39" t="s">
        <v>22</v>
      </c>
      <c r="N39" t="s">
        <v>75</v>
      </c>
    </row>
    <row r="40" spans="1:14" x14ac:dyDescent="0.2">
      <c r="B40" t="s">
        <v>172</v>
      </c>
      <c r="C40" t="s">
        <v>115</v>
      </c>
      <c r="D40" t="s">
        <v>116</v>
      </c>
      <c r="E40" t="s">
        <v>150</v>
      </c>
      <c r="F40" t="s">
        <v>173</v>
      </c>
      <c r="G40" t="s">
        <v>152</v>
      </c>
      <c r="H40" t="s">
        <v>174</v>
      </c>
      <c r="I40" t="s">
        <v>175</v>
      </c>
      <c r="J40" t="s">
        <v>176</v>
      </c>
      <c r="K40" t="s">
        <v>177</v>
      </c>
      <c r="L40" t="s">
        <v>45</v>
      </c>
      <c r="N40" t="s">
        <v>75</v>
      </c>
    </row>
    <row r="41" spans="1:14" x14ac:dyDescent="0.2">
      <c r="B41" t="s">
        <v>698</v>
      </c>
      <c r="C41" t="s">
        <v>115</v>
      </c>
      <c r="D41" t="s">
        <v>692</v>
      </c>
      <c r="E41" t="s">
        <v>693</v>
      </c>
      <c r="F41" t="s">
        <v>694</v>
      </c>
      <c r="G41" t="s">
        <v>695</v>
      </c>
      <c r="H41" t="s">
        <v>690</v>
      </c>
      <c r="I41" t="s">
        <v>691</v>
      </c>
      <c r="J41" t="s">
        <v>699</v>
      </c>
    </row>
    <row r="42" spans="1:14" x14ac:dyDescent="0.2">
      <c r="B42" t="s">
        <v>768</v>
      </c>
      <c r="C42" t="s">
        <v>15</v>
      </c>
      <c r="D42" t="s">
        <v>771</v>
      </c>
      <c r="H42" t="s">
        <v>760</v>
      </c>
      <c r="I42" t="s">
        <v>762</v>
      </c>
    </row>
    <row r="43" spans="1:14" x14ac:dyDescent="0.2">
      <c r="B43" t="s">
        <v>769</v>
      </c>
      <c r="C43" t="s">
        <v>15</v>
      </c>
      <c r="D43" t="s">
        <v>16</v>
      </c>
      <c r="H43" t="s">
        <v>761</v>
      </c>
      <c r="I43" t="s">
        <v>763</v>
      </c>
    </row>
    <row r="44" spans="1:14" x14ac:dyDescent="0.2">
      <c r="B44" t="s">
        <v>770</v>
      </c>
      <c r="C44" t="s">
        <v>15</v>
      </c>
      <c r="D44" t="s">
        <v>771</v>
      </c>
      <c r="H44" t="s">
        <v>765</v>
      </c>
      <c r="I44" t="s">
        <v>86</v>
      </c>
      <c r="J44" t="s">
        <v>764</v>
      </c>
    </row>
    <row r="45" spans="1:14" x14ac:dyDescent="0.2">
      <c r="B45" t="s">
        <v>774</v>
      </c>
      <c r="C45" t="s">
        <v>15</v>
      </c>
      <c r="D45" t="s">
        <v>16</v>
      </c>
      <c r="H45" t="s">
        <v>766</v>
      </c>
      <c r="I45" t="s">
        <v>775</v>
      </c>
    </row>
    <row r="46" spans="1:14" x14ac:dyDescent="0.2">
      <c r="B46" t="s">
        <v>772</v>
      </c>
      <c r="C46" t="s">
        <v>15</v>
      </c>
      <c r="D46" t="s">
        <v>16</v>
      </c>
      <c r="H46" t="s">
        <v>767</v>
      </c>
      <c r="I46" t="s">
        <v>773</v>
      </c>
    </row>
    <row r="47" spans="1:14" x14ac:dyDescent="0.2">
      <c r="B47" t="s">
        <v>781</v>
      </c>
      <c r="C47" t="s">
        <v>15</v>
      </c>
      <c r="D47" t="s">
        <v>783</v>
      </c>
      <c r="H47" t="s">
        <v>779</v>
      </c>
      <c r="I47" t="s">
        <v>780</v>
      </c>
      <c r="J47" t="s">
        <v>782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6"/>
  <sheetViews>
    <sheetView tabSelected="1" zoomScale="150" zoomScaleNormal="1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O28" sqref="O28"/>
    </sheetView>
  </sheetViews>
  <sheetFormatPr baseColWidth="10" defaultColWidth="8.83203125" defaultRowHeight="15" x14ac:dyDescent="0.2"/>
  <cols>
    <col min="1" max="1" width="2.5" style="3" customWidth="1"/>
    <col min="2" max="2" width="25" bestFit="1" customWidth="1"/>
    <col min="3" max="3" width="6.1640625" bestFit="1" customWidth="1"/>
    <col min="4" max="4" width="34.5" bestFit="1" customWidth="1"/>
    <col min="5" max="5" width="44.1640625" bestFit="1" customWidth="1"/>
    <col min="6" max="6" width="44.33203125" bestFit="1" customWidth="1"/>
    <col min="7" max="7" width="5.33203125" bestFit="1" customWidth="1"/>
    <col min="8" max="8" width="6.83203125" bestFit="1" customWidth="1"/>
    <col min="9" max="9" width="4.1640625" bestFit="1" customWidth="1"/>
    <col min="10" max="10" width="7.6640625" bestFit="1" customWidth="1"/>
    <col min="11" max="11" width="7.5" bestFit="1" customWidth="1"/>
    <col min="12" max="12" width="7" bestFit="1" customWidth="1"/>
    <col min="13" max="13" width="7.83203125" bestFit="1" customWidth="1"/>
    <col min="14" max="14" width="9.6640625" style="8" bestFit="1" customWidth="1"/>
    <col min="15" max="15" width="5.5" bestFit="1" customWidth="1"/>
    <col min="16" max="16" width="34" bestFit="1" customWidth="1"/>
    <col min="17" max="17" width="11.5" style="4" bestFit="1" customWidth="1"/>
    <col min="18" max="18" width="11.5" bestFit="1" customWidth="1"/>
    <col min="19" max="19" width="8.1640625" bestFit="1" customWidth="1"/>
    <col min="20" max="20" width="11.33203125" bestFit="1" customWidth="1"/>
    <col min="21" max="21" width="7.83203125" bestFit="1" customWidth="1"/>
    <col min="22" max="22" width="33.33203125" bestFit="1" customWidth="1"/>
    <col min="23" max="23" width="50.1640625" bestFit="1" customWidth="1"/>
    <col min="24" max="24" width="14.33203125" bestFit="1" customWidth="1"/>
    <col min="25" max="25" width="24.1640625" bestFit="1" customWidth="1"/>
    <col min="26" max="26" width="8" bestFit="1" customWidth="1"/>
    <col min="27" max="27" width="10.6640625" bestFit="1" customWidth="1"/>
    <col min="28" max="28" width="7.1640625" bestFit="1" customWidth="1"/>
  </cols>
  <sheetData>
    <row r="1" spans="1:28" x14ac:dyDescent="0.2">
      <c r="A1" s="3" t="s">
        <v>640</v>
      </c>
      <c r="B1" t="s">
        <v>0</v>
      </c>
      <c r="C1" t="s">
        <v>178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639</v>
      </c>
      <c r="J1" t="s">
        <v>185</v>
      </c>
      <c r="K1" t="s">
        <v>186</v>
      </c>
      <c r="L1" t="s">
        <v>187</v>
      </c>
      <c r="M1" t="s">
        <v>188</v>
      </c>
      <c r="N1" s="8" t="s">
        <v>189</v>
      </c>
      <c r="O1" t="s">
        <v>179</v>
      </c>
      <c r="P1" s="5" t="s">
        <v>637</v>
      </c>
      <c r="Q1" s="6" t="s">
        <v>642</v>
      </c>
      <c r="R1" s="5" t="s">
        <v>751</v>
      </c>
      <c r="S1" s="5" t="s">
        <v>633</v>
      </c>
      <c r="T1" s="5" t="s">
        <v>634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</row>
    <row r="2" spans="1:28" x14ac:dyDescent="0.2">
      <c r="A2" s="3" t="s">
        <v>641</v>
      </c>
      <c r="B2" t="s">
        <v>14</v>
      </c>
      <c r="C2">
        <v>1</v>
      </c>
      <c r="D2" t="s">
        <v>199</v>
      </c>
      <c r="F2" t="s">
        <v>200</v>
      </c>
      <c r="G2">
        <v>45</v>
      </c>
      <c r="H2">
        <v>230</v>
      </c>
      <c r="I2">
        <v>7.5</v>
      </c>
      <c r="K2">
        <v>1</v>
      </c>
      <c r="L2">
        <v>0.2</v>
      </c>
      <c r="M2" t="s">
        <v>22</v>
      </c>
      <c r="O2" t="s">
        <v>198</v>
      </c>
      <c r="P2" t="s">
        <v>322</v>
      </c>
      <c r="Q2" s="4">
        <v>1.24</v>
      </c>
      <c r="R2" t="s">
        <v>752</v>
      </c>
      <c r="S2" t="s">
        <v>635</v>
      </c>
      <c r="T2" t="s">
        <v>636</v>
      </c>
      <c r="U2" t="s">
        <v>45</v>
      </c>
      <c r="V2" t="s">
        <v>201</v>
      </c>
      <c r="X2" s="1">
        <v>1</v>
      </c>
      <c r="Y2" s="1" t="s">
        <v>202</v>
      </c>
      <c r="Z2" s="1">
        <v>7</v>
      </c>
      <c r="AA2" s="1">
        <v>3</v>
      </c>
      <c r="AB2" s="1">
        <v>1</v>
      </c>
    </row>
    <row r="3" spans="1:28" x14ac:dyDescent="0.2">
      <c r="B3" t="str">
        <f>B2</f>
        <v>(A) H.marismortui NA</v>
      </c>
      <c r="C3">
        <v>2</v>
      </c>
      <c r="D3" t="str">
        <f>D2</f>
        <v>hypersaline (Dyall-Smith, 2009)</v>
      </c>
      <c r="F3" t="str">
        <f>F2</f>
        <v>Dirghangi et al 2013 GCA</v>
      </c>
      <c r="G3">
        <f>G2</f>
        <v>45</v>
      </c>
      <c r="H3">
        <f>H2</f>
        <v>230</v>
      </c>
      <c r="I3">
        <f>I2</f>
        <v>7.5</v>
      </c>
      <c r="K3">
        <f t="shared" ref="K3:M4" si="0">K2</f>
        <v>1</v>
      </c>
      <c r="L3">
        <f t="shared" si="0"/>
        <v>0.2</v>
      </c>
      <c r="M3" t="str">
        <f t="shared" si="0"/>
        <v>False</v>
      </c>
      <c r="O3" t="str">
        <f>O2</f>
        <v>batch</v>
      </c>
      <c r="P3" t="s">
        <v>326</v>
      </c>
      <c r="Q3" s="4">
        <v>1.32</v>
      </c>
      <c r="R3" t="str">
        <f>R2</f>
        <v>respiration</v>
      </c>
      <c r="S3" t="str">
        <f>S2</f>
        <v>O2</v>
      </c>
      <c r="T3" t="str">
        <f>T2</f>
        <v>heterotrophy</v>
      </c>
      <c r="U3" t="str">
        <f>U2</f>
        <v>True</v>
      </c>
      <c r="V3" t="str">
        <f>V2</f>
        <v>air</v>
      </c>
      <c r="X3" s="1"/>
      <c r="Y3" s="1"/>
      <c r="Z3" s="1"/>
      <c r="AA3" s="1"/>
      <c r="AB3" s="1"/>
    </row>
    <row r="4" spans="1:28" x14ac:dyDescent="0.2">
      <c r="B4" t="str">
        <f t="shared" ref="B4:B9" si="1">B3</f>
        <v>(A) H.marismortui NA</v>
      </c>
      <c r="C4">
        <v>3</v>
      </c>
      <c r="D4" t="str">
        <f t="shared" ref="D4:D9" si="2">D3</f>
        <v>hypersaline (Dyall-Smith, 2009)</v>
      </c>
      <c r="F4" t="str">
        <f t="shared" ref="F4:F9" si="3">F3</f>
        <v>Dirghangi et al 2013 GCA</v>
      </c>
      <c r="G4">
        <f>G3</f>
        <v>45</v>
      </c>
      <c r="H4">
        <f>H3</f>
        <v>230</v>
      </c>
      <c r="I4">
        <f>I3</f>
        <v>7.5</v>
      </c>
      <c r="K4">
        <f t="shared" si="0"/>
        <v>1</v>
      </c>
      <c r="L4">
        <f t="shared" si="0"/>
        <v>0.2</v>
      </c>
      <c r="M4" t="str">
        <f t="shared" si="0"/>
        <v>False</v>
      </c>
      <c r="O4" t="str">
        <f t="shared" ref="O4:O25" si="4">O3</f>
        <v>batch</v>
      </c>
      <c r="P4" t="s">
        <v>327</v>
      </c>
      <c r="Q4" s="4">
        <v>1.26</v>
      </c>
      <c r="R4" t="str">
        <f t="shared" ref="R4:R9" si="5">R3</f>
        <v>respiration</v>
      </c>
      <c r="S4" t="str">
        <f t="shared" ref="S4:S9" si="6">S3</f>
        <v>O2</v>
      </c>
      <c r="T4" t="str">
        <f t="shared" ref="T4:T9" si="7">T3</f>
        <v>heterotrophy</v>
      </c>
      <c r="U4" t="str">
        <f t="shared" ref="U4:U9" si="8">U3</f>
        <v>True</v>
      </c>
      <c r="V4" t="str">
        <f t="shared" ref="V4:V9" si="9">V3</f>
        <v>air</v>
      </c>
      <c r="X4" s="1"/>
      <c r="Y4" s="1"/>
      <c r="Z4" s="1"/>
      <c r="AA4" s="1"/>
      <c r="AB4" s="1"/>
    </row>
    <row r="5" spans="1:28" x14ac:dyDescent="0.2">
      <c r="A5" s="3" t="s">
        <v>641</v>
      </c>
      <c r="B5" t="str">
        <f t="shared" si="1"/>
        <v>(A) H.marismortui NA</v>
      </c>
      <c r="C5">
        <v>4</v>
      </c>
      <c r="D5" t="str">
        <f t="shared" si="2"/>
        <v>hypersaline (Dyall-Smith, 2009)</v>
      </c>
      <c r="F5" t="str">
        <f t="shared" si="3"/>
        <v>Dirghangi et al 2013 GCA</v>
      </c>
      <c r="G5">
        <v>32</v>
      </c>
      <c r="H5">
        <v>230</v>
      </c>
      <c r="I5">
        <v>7.5</v>
      </c>
      <c r="K5">
        <v>1</v>
      </c>
      <c r="L5">
        <v>0.2</v>
      </c>
      <c r="M5" t="s">
        <v>22</v>
      </c>
      <c r="O5" t="str">
        <f t="shared" si="4"/>
        <v>batch</v>
      </c>
      <c r="P5" t="s">
        <v>204</v>
      </c>
      <c r="Q5" s="4">
        <v>1.87</v>
      </c>
      <c r="R5" t="str">
        <f t="shared" si="5"/>
        <v>respiration</v>
      </c>
      <c r="S5" t="str">
        <f t="shared" si="6"/>
        <v>O2</v>
      </c>
      <c r="T5" t="str">
        <f t="shared" si="7"/>
        <v>heterotrophy</v>
      </c>
      <c r="U5" t="str">
        <f t="shared" si="8"/>
        <v>True</v>
      </c>
      <c r="V5" t="str">
        <f t="shared" si="9"/>
        <v>air</v>
      </c>
      <c r="W5" t="s">
        <v>203</v>
      </c>
      <c r="X5">
        <v>1</v>
      </c>
      <c r="Y5" t="s">
        <v>202</v>
      </c>
      <c r="Z5">
        <v>2</v>
      </c>
      <c r="AA5">
        <v>1</v>
      </c>
      <c r="AB5">
        <v>1</v>
      </c>
    </row>
    <row r="6" spans="1:28" x14ac:dyDescent="0.2">
      <c r="A6" s="3" t="s">
        <v>641</v>
      </c>
      <c r="B6" t="str">
        <f t="shared" si="1"/>
        <v>(A) H.marismortui NA</v>
      </c>
      <c r="C6">
        <v>5</v>
      </c>
      <c r="D6" t="str">
        <f t="shared" si="2"/>
        <v>hypersaline (Dyall-Smith, 2009)</v>
      </c>
      <c r="F6" t="str">
        <f t="shared" si="3"/>
        <v>Dirghangi et al 2013 GCA</v>
      </c>
      <c r="G6">
        <v>40</v>
      </c>
      <c r="H6">
        <v>230</v>
      </c>
      <c r="I6">
        <v>7.5</v>
      </c>
      <c r="K6">
        <v>1</v>
      </c>
      <c r="L6">
        <v>0.2</v>
      </c>
      <c r="M6" t="s">
        <v>22</v>
      </c>
      <c r="O6" t="str">
        <f t="shared" si="4"/>
        <v>batch</v>
      </c>
      <c r="P6" t="s">
        <v>204</v>
      </c>
      <c r="Q6" s="4">
        <v>2.81</v>
      </c>
      <c r="R6" t="str">
        <f t="shared" si="5"/>
        <v>respiration</v>
      </c>
      <c r="S6" t="str">
        <f t="shared" si="6"/>
        <v>O2</v>
      </c>
      <c r="T6" t="str">
        <f t="shared" si="7"/>
        <v>heterotrophy</v>
      </c>
      <c r="U6" t="str">
        <f t="shared" si="8"/>
        <v>True</v>
      </c>
      <c r="V6" t="str">
        <f t="shared" si="9"/>
        <v>air</v>
      </c>
      <c r="W6" t="s">
        <v>203</v>
      </c>
      <c r="X6">
        <v>1</v>
      </c>
      <c r="Y6" t="s">
        <v>202</v>
      </c>
      <c r="Z6">
        <v>2</v>
      </c>
      <c r="AA6">
        <v>1</v>
      </c>
      <c r="AB6">
        <v>1</v>
      </c>
    </row>
    <row r="7" spans="1:28" x14ac:dyDescent="0.2">
      <c r="A7" s="3" t="s">
        <v>641</v>
      </c>
      <c r="B7" t="str">
        <f t="shared" si="1"/>
        <v>(A) H.marismortui NA</v>
      </c>
      <c r="C7">
        <v>6</v>
      </c>
      <c r="D7" t="str">
        <f t="shared" si="2"/>
        <v>hypersaline (Dyall-Smith, 2009)</v>
      </c>
      <c r="F7" t="str">
        <f t="shared" si="3"/>
        <v>Dirghangi et al 2013 GCA</v>
      </c>
      <c r="G7">
        <v>45</v>
      </c>
      <c r="H7">
        <v>230</v>
      </c>
      <c r="I7">
        <v>7.5</v>
      </c>
      <c r="K7">
        <v>1</v>
      </c>
      <c r="L7">
        <v>0.2</v>
      </c>
      <c r="M7" t="s">
        <v>22</v>
      </c>
      <c r="O7" t="str">
        <f t="shared" si="4"/>
        <v>batch</v>
      </c>
      <c r="P7" t="s">
        <v>204</v>
      </c>
      <c r="Q7" s="4">
        <v>2.7</v>
      </c>
      <c r="R7" t="str">
        <f t="shared" si="5"/>
        <v>respiration</v>
      </c>
      <c r="S7" t="str">
        <f t="shared" si="6"/>
        <v>O2</v>
      </c>
      <c r="T7" t="str">
        <f t="shared" si="7"/>
        <v>heterotrophy</v>
      </c>
      <c r="U7" t="str">
        <f t="shared" si="8"/>
        <v>True</v>
      </c>
      <c r="V7" t="str">
        <f t="shared" si="9"/>
        <v>air</v>
      </c>
      <c r="W7" t="s">
        <v>203</v>
      </c>
      <c r="X7">
        <v>1</v>
      </c>
      <c r="Y7" t="s">
        <v>202</v>
      </c>
      <c r="Z7">
        <v>2</v>
      </c>
      <c r="AA7">
        <v>1</v>
      </c>
      <c r="AB7">
        <v>1</v>
      </c>
    </row>
    <row r="8" spans="1:28" x14ac:dyDescent="0.2">
      <c r="A8" s="3" t="s">
        <v>641</v>
      </c>
      <c r="B8" t="str">
        <f t="shared" si="1"/>
        <v>(A) H.marismortui NA</v>
      </c>
      <c r="C8">
        <v>7</v>
      </c>
      <c r="D8" t="str">
        <f t="shared" si="2"/>
        <v>hypersaline (Dyall-Smith, 2009)</v>
      </c>
      <c r="F8" t="str">
        <f t="shared" si="3"/>
        <v>Dirghangi et al 2013 GCA</v>
      </c>
      <c r="G8">
        <v>45</v>
      </c>
      <c r="H8">
        <v>250</v>
      </c>
      <c r="I8">
        <v>7.5</v>
      </c>
      <c r="K8">
        <v>1</v>
      </c>
      <c r="L8">
        <v>0.2</v>
      </c>
      <c r="M8" t="s">
        <v>22</v>
      </c>
      <c r="O8" t="str">
        <f t="shared" si="4"/>
        <v>batch</v>
      </c>
      <c r="P8" t="s">
        <v>204</v>
      </c>
      <c r="Q8" s="4">
        <v>2.95</v>
      </c>
      <c r="R8" t="str">
        <f t="shared" si="5"/>
        <v>respiration</v>
      </c>
      <c r="S8" t="str">
        <f t="shared" si="6"/>
        <v>O2</v>
      </c>
      <c r="T8" t="str">
        <f t="shared" si="7"/>
        <v>heterotrophy</v>
      </c>
      <c r="U8" t="str">
        <f t="shared" si="8"/>
        <v>True</v>
      </c>
      <c r="V8" t="str">
        <f t="shared" si="9"/>
        <v>air</v>
      </c>
      <c r="W8" t="s">
        <v>203</v>
      </c>
      <c r="X8">
        <v>1</v>
      </c>
      <c r="Y8" t="s">
        <v>202</v>
      </c>
      <c r="Z8">
        <v>2</v>
      </c>
      <c r="AA8">
        <v>1</v>
      </c>
      <c r="AB8">
        <v>1</v>
      </c>
    </row>
    <row r="9" spans="1:28" x14ac:dyDescent="0.2">
      <c r="A9" s="3" t="s">
        <v>641</v>
      </c>
      <c r="B9" t="str">
        <f t="shared" si="1"/>
        <v>(A) H.marismortui NA</v>
      </c>
      <c r="C9">
        <v>8</v>
      </c>
      <c r="D9" t="str">
        <f t="shared" si="2"/>
        <v>hypersaline (Dyall-Smith, 2009)</v>
      </c>
      <c r="F9" t="str">
        <f t="shared" si="3"/>
        <v>Dirghangi et al 2013 GCA</v>
      </c>
      <c r="G9">
        <v>45</v>
      </c>
      <c r="H9">
        <v>300</v>
      </c>
      <c r="I9">
        <v>7.5</v>
      </c>
      <c r="K9">
        <v>1</v>
      </c>
      <c r="L9">
        <v>0.2</v>
      </c>
      <c r="M9" t="s">
        <v>22</v>
      </c>
      <c r="O9" t="str">
        <f t="shared" si="4"/>
        <v>batch</v>
      </c>
      <c r="P9" t="s">
        <v>204</v>
      </c>
      <c r="Q9" s="4">
        <v>1.54</v>
      </c>
      <c r="R9" t="str">
        <f t="shared" si="5"/>
        <v>respiration</v>
      </c>
      <c r="S9" t="str">
        <f t="shared" si="6"/>
        <v>O2</v>
      </c>
      <c r="T9" t="str">
        <f t="shared" si="7"/>
        <v>heterotrophy</v>
      </c>
      <c r="U9" t="str">
        <f t="shared" si="8"/>
        <v>True</v>
      </c>
      <c r="V9" t="str">
        <f t="shared" si="9"/>
        <v>air</v>
      </c>
      <c r="W9" t="s">
        <v>203</v>
      </c>
      <c r="X9">
        <v>1</v>
      </c>
      <c r="Y9" t="s">
        <v>202</v>
      </c>
      <c r="Z9">
        <v>2</v>
      </c>
      <c r="AA9">
        <v>1</v>
      </c>
      <c r="AB9">
        <v>1</v>
      </c>
    </row>
    <row r="10" spans="1:28" x14ac:dyDescent="0.2">
      <c r="B10" t="s">
        <v>768</v>
      </c>
      <c r="C10">
        <v>1</v>
      </c>
      <c r="D10" t="s">
        <v>778</v>
      </c>
      <c r="O10" t="str">
        <f t="shared" si="4"/>
        <v>batch</v>
      </c>
      <c r="R10" t="s">
        <v>752</v>
      </c>
      <c r="S10" t="s">
        <v>635</v>
      </c>
      <c r="T10" t="s">
        <v>636</v>
      </c>
    </row>
    <row r="11" spans="1:28" x14ac:dyDescent="0.2">
      <c r="B11" t="s">
        <v>768</v>
      </c>
      <c r="C11">
        <v>2</v>
      </c>
      <c r="D11" t="s">
        <v>778</v>
      </c>
      <c r="O11" t="s">
        <v>697</v>
      </c>
      <c r="R11" t="s">
        <v>752</v>
      </c>
      <c r="S11" t="s">
        <v>635</v>
      </c>
      <c r="T11" t="s">
        <v>636</v>
      </c>
    </row>
    <row r="12" spans="1:28" x14ac:dyDescent="0.2">
      <c r="B12" t="s">
        <v>769</v>
      </c>
      <c r="C12">
        <v>1</v>
      </c>
      <c r="D12" t="s">
        <v>778</v>
      </c>
      <c r="O12" t="str">
        <f>O10</f>
        <v>batch</v>
      </c>
      <c r="R12" t="s">
        <v>752</v>
      </c>
      <c r="S12" t="s">
        <v>635</v>
      </c>
      <c r="T12" t="s">
        <v>636</v>
      </c>
    </row>
    <row r="13" spans="1:28" x14ac:dyDescent="0.2">
      <c r="B13" t="s">
        <v>769</v>
      </c>
      <c r="C13">
        <v>2</v>
      </c>
      <c r="D13" t="s">
        <v>778</v>
      </c>
      <c r="O13" t="str">
        <f t="shared" si="4"/>
        <v>batch</v>
      </c>
      <c r="R13" t="s">
        <v>752</v>
      </c>
      <c r="S13" t="s">
        <v>657</v>
      </c>
      <c r="T13" t="s">
        <v>636</v>
      </c>
    </row>
    <row r="14" spans="1:28" x14ac:dyDescent="0.2">
      <c r="A14" s="9"/>
      <c r="B14" t="s">
        <v>769</v>
      </c>
      <c r="C14">
        <v>3</v>
      </c>
      <c r="D14" t="s">
        <v>778</v>
      </c>
      <c r="O14" t="str">
        <f t="shared" si="4"/>
        <v>batch</v>
      </c>
      <c r="R14" t="s">
        <v>752</v>
      </c>
      <c r="S14" t="s">
        <v>648</v>
      </c>
      <c r="T14" t="s">
        <v>636</v>
      </c>
    </row>
    <row r="15" spans="1:28" x14ac:dyDescent="0.2">
      <c r="A15" s="9"/>
      <c r="B15" t="s">
        <v>769</v>
      </c>
      <c r="C15">
        <v>4</v>
      </c>
      <c r="D15" t="s">
        <v>778</v>
      </c>
      <c r="O15" t="s">
        <v>697</v>
      </c>
      <c r="R15" t="s">
        <v>752</v>
      </c>
      <c r="S15" t="s">
        <v>648</v>
      </c>
      <c r="T15" t="s">
        <v>636</v>
      </c>
    </row>
    <row r="16" spans="1:28" x14ac:dyDescent="0.2">
      <c r="B16" t="s">
        <v>770</v>
      </c>
      <c r="C16">
        <v>1</v>
      </c>
      <c r="D16" t="s">
        <v>778</v>
      </c>
      <c r="O16" t="str">
        <f>O14</f>
        <v>batch</v>
      </c>
      <c r="R16" t="s">
        <v>752</v>
      </c>
      <c r="S16" t="s">
        <v>776</v>
      </c>
      <c r="T16" t="s">
        <v>636</v>
      </c>
    </row>
    <row r="17" spans="1:28" x14ac:dyDescent="0.2">
      <c r="B17" t="s">
        <v>770</v>
      </c>
      <c r="C17">
        <v>2</v>
      </c>
      <c r="D17" t="s">
        <v>778</v>
      </c>
      <c r="O17" t="str">
        <f t="shared" si="4"/>
        <v>batch</v>
      </c>
      <c r="R17" t="s">
        <v>752</v>
      </c>
      <c r="S17" t="s">
        <v>776</v>
      </c>
      <c r="T17" t="s">
        <v>644</v>
      </c>
    </row>
    <row r="18" spans="1:28" x14ac:dyDescent="0.2">
      <c r="B18" t="s">
        <v>770</v>
      </c>
      <c r="C18">
        <v>3</v>
      </c>
      <c r="D18" t="s">
        <v>778</v>
      </c>
      <c r="O18" t="str">
        <f t="shared" si="4"/>
        <v>batch</v>
      </c>
      <c r="R18" t="s">
        <v>752</v>
      </c>
      <c r="S18" t="s">
        <v>777</v>
      </c>
      <c r="T18" t="s">
        <v>636</v>
      </c>
    </row>
    <row r="19" spans="1:28" x14ac:dyDescent="0.2">
      <c r="B19" t="s">
        <v>770</v>
      </c>
      <c r="C19">
        <v>4</v>
      </c>
      <c r="D19" t="s">
        <v>778</v>
      </c>
      <c r="O19" t="str">
        <f t="shared" si="4"/>
        <v>batch</v>
      </c>
      <c r="R19" t="s">
        <v>752</v>
      </c>
      <c r="S19" t="s">
        <v>777</v>
      </c>
      <c r="T19" t="s">
        <v>644</v>
      </c>
    </row>
    <row r="20" spans="1:28" x14ac:dyDescent="0.2">
      <c r="B20" t="s">
        <v>774</v>
      </c>
      <c r="C20">
        <v>1</v>
      </c>
      <c r="D20" t="s">
        <v>778</v>
      </c>
      <c r="O20" t="str">
        <f>O19</f>
        <v>batch</v>
      </c>
      <c r="R20" t="s">
        <v>752</v>
      </c>
      <c r="S20" t="s">
        <v>658</v>
      </c>
      <c r="T20" t="s">
        <v>636</v>
      </c>
    </row>
    <row r="21" spans="1:28" x14ac:dyDescent="0.2">
      <c r="B21" t="s">
        <v>774</v>
      </c>
      <c r="C21">
        <v>2</v>
      </c>
      <c r="D21" t="s">
        <v>778</v>
      </c>
      <c r="O21" t="str">
        <f t="shared" si="4"/>
        <v>batch</v>
      </c>
      <c r="R21" t="s">
        <v>752</v>
      </c>
      <c r="S21" t="s">
        <v>658</v>
      </c>
      <c r="T21" t="s">
        <v>644</v>
      </c>
    </row>
    <row r="22" spans="1:28" x14ac:dyDescent="0.2">
      <c r="B22" t="s">
        <v>774</v>
      </c>
      <c r="C22">
        <v>3</v>
      </c>
      <c r="D22" t="s">
        <v>778</v>
      </c>
      <c r="O22" t="s">
        <v>697</v>
      </c>
      <c r="R22" t="s">
        <v>752</v>
      </c>
      <c r="S22" t="s">
        <v>658</v>
      </c>
      <c r="T22" t="s">
        <v>636</v>
      </c>
    </row>
    <row r="23" spans="1:28" x14ac:dyDescent="0.2">
      <c r="B23" t="s">
        <v>774</v>
      </c>
      <c r="C23">
        <v>4</v>
      </c>
      <c r="D23" t="s">
        <v>778</v>
      </c>
      <c r="O23" t="s">
        <v>697</v>
      </c>
      <c r="R23" t="s">
        <v>752</v>
      </c>
      <c r="S23" t="s">
        <v>658</v>
      </c>
      <c r="T23" t="s">
        <v>644</v>
      </c>
    </row>
    <row r="24" spans="1:28" x14ac:dyDescent="0.2">
      <c r="B24" t="s">
        <v>772</v>
      </c>
      <c r="C24">
        <v>1</v>
      </c>
      <c r="D24" t="s">
        <v>778</v>
      </c>
      <c r="O24" t="str">
        <f>O21</f>
        <v>batch</v>
      </c>
      <c r="R24" t="s">
        <v>752</v>
      </c>
      <c r="S24" t="s">
        <v>658</v>
      </c>
      <c r="T24" t="s">
        <v>636</v>
      </c>
    </row>
    <row r="25" spans="1:28" x14ac:dyDescent="0.2">
      <c r="B25" t="s">
        <v>772</v>
      </c>
      <c r="C25">
        <v>2</v>
      </c>
      <c r="D25" t="s">
        <v>778</v>
      </c>
      <c r="O25" t="str">
        <f t="shared" si="4"/>
        <v>batch</v>
      </c>
      <c r="R25" t="s">
        <v>752</v>
      </c>
      <c r="S25" t="s">
        <v>658</v>
      </c>
      <c r="T25" t="s">
        <v>644</v>
      </c>
    </row>
    <row r="26" spans="1:28" x14ac:dyDescent="0.2">
      <c r="B26" t="s">
        <v>781</v>
      </c>
      <c r="C26">
        <v>1</v>
      </c>
      <c r="D26" t="s">
        <v>784</v>
      </c>
      <c r="O26" t="s">
        <v>198</v>
      </c>
      <c r="P26" t="s">
        <v>785</v>
      </c>
      <c r="R26" t="s">
        <v>752</v>
      </c>
      <c r="S26" t="s">
        <v>635</v>
      </c>
      <c r="T26" t="s">
        <v>644</v>
      </c>
    </row>
    <row r="27" spans="1:28" x14ac:dyDescent="0.2">
      <c r="B27" t="s">
        <v>781</v>
      </c>
      <c r="C27">
        <v>2</v>
      </c>
      <c r="D27" t="s">
        <v>784</v>
      </c>
      <c r="O27" t="s">
        <v>697</v>
      </c>
      <c r="P27" t="s">
        <v>785</v>
      </c>
      <c r="R27" t="s">
        <v>752</v>
      </c>
      <c r="S27" t="s">
        <v>635</v>
      </c>
      <c r="T27" t="s">
        <v>644</v>
      </c>
    </row>
    <row r="28" spans="1:28" x14ac:dyDescent="0.2">
      <c r="A28" s="3" t="s">
        <v>641</v>
      </c>
      <c r="B28" t="s">
        <v>24</v>
      </c>
      <c r="C28">
        <v>1</v>
      </c>
      <c r="D28" t="s">
        <v>205</v>
      </c>
      <c r="E28" t="s">
        <v>206</v>
      </c>
      <c r="F28" t="s">
        <v>207</v>
      </c>
      <c r="G28">
        <v>30</v>
      </c>
      <c r="I28">
        <v>7.2</v>
      </c>
      <c r="K28">
        <v>1</v>
      </c>
      <c r="L28">
        <v>0.5</v>
      </c>
      <c r="M28" t="s">
        <v>45</v>
      </c>
      <c r="N28" s="8">
        <v>250</v>
      </c>
      <c r="O28" t="s">
        <v>198</v>
      </c>
      <c r="P28" t="s">
        <v>214</v>
      </c>
      <c r="Q28" s="4">
        <f>0.17*24</f>
        <v>4.08</v>
      </c>
      <c r="R28" t="s">
        <v>752</v>
      </c>
      <c r="S28" t="s">
        <v>635</v>
      </c>
      <c r="T28" t="s">
        <v>636</v>
      </c>
      <c r="U28" t="s">
        <v>45</v>
      </c>
      <c r="V28" t="s">
        <v>201</v>
      </c>
      <c r="X28" s="1">
        <v>2</v>
      </c>
      <c r="Y28" s="1" t="s">
        <v>208</v>
      </c>
      <c r="Z28" s="1">
        <v>6</v>
      </c>
      <c r="AA28" s="1">
        <v>6</v>
      </c>
      <c r="AB28" s="1">
        <v>7</v>
      </c>
    </row>
    <row r="29" spans="1:28" x14ac:dyDescent="0.2">
      <c r="A29" s="3" t="s">
        <v>641</v>
      </c>
      <c r="B29" t="str">
        <f>B28</f>
        <v>(B) C.necator H16</v>
      </c>
      <c r="C29">
        <v>2</v>
      </c>
      <c r="D29" t="str">
        <f>D28</f>
        <v>freshwater minimal (Dijkhuizen and Harder)</v>
      </c>
      <c r="E29" t="str">
        <f>E28</f>
        <v>+EDTA-chelated trace elements, 15mM phosphate buffer</v>
      </c>
      <c r="F29" t="str">
        <f>F28</f>
        <v>Zhang et al 2009 PNAS 106, 12580-12586</v>
      </c>
      <c r="G29">
        <f>G28</f>
        <v>30</v>
      </c>
      <c r="I29">
        <f>I28</f>
        <v>7.2</v>
      </c>
      <c r="K29">
        <f>K28</f>
        <v>1</v>
      </c>
      <c r="L29">
        <f>L28</f>
        <v>0.5</v>
      </c>
      <c r="M29" t="str">
        <f>M28</f>
        <v>True</v>
      </c>
      <c r="N29" s="8">
        <f>N28</f>
        <v>250</v>
      </c>
      <c r="O29" t="str">
        <f>O28</f>
        <v>batch</v>
      </c>
      <c r="P29" t="s">
        <v>638</v>
      </c>
      <c r="Q29" s="4">
        <f>0.34*24</f>
        <v>8.16</v>
      </c>
      <c r="R29" t="str">
        <f>R28</f>
        <v>respiration</v>
      </c>
      <c r="S29" t="str">
        <f>S28</f>
        <v>O2</v>
      </c>
      <c r="T29" t="str">
        <f>T28</f>
        <v>heterotrophy</v>
      </c>
      <c r="U29" t="str">
        <f>U28</f>
        <v>True</v>
      </c>
      <c r="V29" t="str">
        <f>V28</f>
        <v>air</v>
      </c>
      <c r="X29" s="1"/>
      <c r="Y29" s="1"/>
      <c r="Z29" s="1"/>
      <c r="AA29" s="1"/>
      <c r="AB29" s="1"/>
    </row>
    <row r="30" spans="1:28" x14ac:dyDescent="0.2">
      <c r="A30" s="3" t="s">
        <v>641</v>
      </c>
      <c r="B30" t="str">
        <f t="shared" ref="B30:B34" si="10">B29</f>
        <v>(B) C.necator H16</v>
      </c>
      <c r="C30">
        <v>3</v>
      </c>
      <c r="D30" t="str">
        <f t="shared" ref="D30:D33" si="11">D29</f>
        <v>freshwater minimal (Dijkhuizen and Harder)</v>
      </c>
      <c r="E30" t="str">
        <f t="shared" ref="E30:E33" si="12">E29</f>
        <v>+EDTA-chelated trace elements, 15mM phosphate buffer</v>
      </c>
      <c r="F30" t="str">
        <f t="shared" ref="F30:F33" si="13">F29</f>
        <v>Zhang et al 2009 PNAS 106, 12580-12586</v>
      </c>
      <c r="G30">
        <f t="shared" ref="G30:G33" si="14">G29</f>
        <v>30</v>
      </c>
      <c r="I30">
        <f t="shared" ref="I30:I33" si="15">I29</f>
        <v>7.2</v>
      </c>
      <c r="K30">
        <f t="shared" ref="K30:K33" si="16">K29</f>
        <v>1</v>
      </c>
      <c r="L30">
        <f t="shared" ref="L30:L33" si="17">L29</f>
        <v>0.5</v>
      </c>
      <c r="M30" t="str">
        <f t="shared" ref="M30:M34" si="18">M29</f>
        <v>True</v>
      </c>
      <c r="N30" s="8">
        <f t="shared" ref="N30:N33" si="19">N29</f>
        <v>250</v>
      </c>
      <c r="O30" t="str">
        <f t="shared" ref="O30:O34" si="20">O29</f>
        <v>batch</v>
      </c>
      <c r="P30" t="s">
        <v>344</v>
      </c>
      <c r="Q30" s="4">
        <f>0.36*24</f>
        <v>8.64</v>
      </c>
      <c r="R30" t="str">
        <f t="shared" ref="R30:R33" si="21">R29</f>
        <v>respiration</v>
      </c>
      <c r="S30" t="str">
        <f t="shared" ref="S30:S33" si="22">S29</f>
        <v>O2</v>
      </c>
      <c r="T30" t="str">
        <f t="shared" ref="T30:T33" si="23">T29</f>
        <v>heterotrophy</v>
      </c>
      <c r="U30" t="str">
        <f t="shared" ref="U30:U34" si="24">U29</f>
        <v>True</v>
      </c>
      <c r="V30" t="str">
        <f t="shared" ref="V30:V34" si="25">V29</f>
        <v>air</v>
      </c>
      <c r="X30" s="1"/>
      <c r="Y30" s="1"/>
      <c r="Z30" s="1"/>
      <c r="AA30" s="1"/>
      <c r="AB30" s="1"/>
    </row>
    <row r="31" spans="1:28" x14ac:dyDescent="0.2">
      <c r="A31" s="3" t="s">
        <v>641</v>
      </c>
      <c r="B31" t="str">
        <f t="shared" si="10"/>
        <v>(B) C.necator H16</v>
      </c>
      <c r="C31">
        <v>4</v>
      </c>
      <c r="D31" t="str">
        <f t="shared" si="11"/>
        <v>freshwater minimal (Dijkhuizen and Harder)</v>
      </c>
      <c r="E31" t="str">
        <f t="shared" si="12"/>
        <v>+EDTA-chelated trace elements, 15mM phosphate buffer</v>
      </c>
      <c r="F31" t="str">
        <f t="shared" si="13"/>
        <v>Zhang et al 2009 PNAS 106, 12580-12586</v>
      </c>
      <c r="G31">
        <f t="shared" si="14"/>
        <v>30</v>
      </c>
      <c r="I31">
        <f t="shared" si="15"/>
        <v>7.2</v>
      </c>
      <c r="K31">
        <f t="shared" si="16"/>
        <v>1</v>
      </c>
      <c r="L31">
        <f t="shared" si="17"/>
        <v>0.5</v>
      </c>
      <c r="M31" t="str">
        <f t="shared" si="18"/>
        <v>True</v>
      </c>
      <c r="N31" s="8">
        <f t="shared" si="19"/>
        <v>250</v>
      </c>
      <c r="O31" t="str">
        <f t="shared" si="20"/>
        <v>batch</v>
      </c>
      <c r="P31" t="s">
        <v>326</v>
      </c>
      <c r="Q31" s="4">
        <f>0.61*24</f>
        <v>14.64</v>
      </c>
      <c r="R31" t="str">
        <f t="shared" si="21"/>
        <v>respiration</v>
      </c>
      <c r="S31" t="str">
        <f t="shared" si="22"/>
        <v>O2</v>
      </c>
      <c r="T31" t="str">
        <f t="shared" si="23"/>
        <v>heterotrophy</v>
      </c>
      <c r="U31" t="str">
        <f t="shared" si="24"/>
        <v>True</v>
      </c>
      <c r="V31" t="str">
        <f t="shared" si="25"/>
        <v>air</v>
      </c>
      <c r="X31" s="1"/>
      <c r="Y31" s="1"/>
      <c r="Z31" s="1"/>
      <c r="AA31" s="1"/>
      <c r="AB31" s="1"/>
    </row>
    <row r="32" spans="1:28" x14ac:dyDescent="0.2">
      <c r="A32" s="3" t="s">
        <v>641</v>
      </c>
      <c r="B32" t="str">
        <f t="shared" si="10"/>
        <v>(B) C.necator H16</v>
      </c>
      <c r="C32">
        <v>5</v>
      </c>
      <c r="D32" t="str">
        <f t="shared" si="11"/>
        <v>freshwater minimal (Dijkhuizen and Harder)</v>
      </c>
      <c r="E32" t="str">
        <f t="shared" si="12"/>
        <v>+EDTA-chelated trace elements, 15mM phosphate buffer</v>
      </c>
      <c r="F32" t="str">
        <f t="shared" si="13"/>
        <v>Zhang et al 2009 PNAS 106, 12580-12586</v>
      </c>
      <c r="G32">
        <f t="shared" si="14"/>
        <v>30</v>
      </c>
      <c r="I32">
        <f t="shared" si="15"/>
        <v>7.2</v>
      </c>
      <c r="K32">
        <f t="shared" si="16"/>
        <v>1</v>
      </c>
      <c r="L32">
        <f t="shared" si="17"/>
        <v>0.5</v>
      </c>
      <c r="M32" t="str">
        <f t="shared" si="18"/>
        <v>True</v>
      </c>
      <c r="N32" s="8">
        <f t="shared" si="19"/>
        <v>250</v>
      </c>
      <c r="O32" t="str">
        <f t="shared" si="20"/>
        <v>batch</v>
      </c>
      <c r="P32" t="s">
        <v>242</v>
      </c>
      <c r="Q32" s="4">
        <f>0.35*24</f>
        <v>8.3999999999999986</v>
      </c>
      <c r="R32" t="str">
        <f t="shared" si="21"/>
        <v>respiration</v>
      </c>
      <c r="S32" t="str">
        <f t="shared" si="22"/>
        <v>O2</v>
      </c>
      <c r="T32" t="str">
        <f t="shared" si="23"/>
        <v>heterotrophy</v>
      </c>
      <c r="U32" t="str">
        <f t="shared" si="24"/>
        <v>True</v>
      </c>
      <c r="V32" t="str">
        <f t="shared" si="25"/>
        <v>air</v>
      </c>
      <c r="X32" s="1"/>
      <c r="Y32" s="1"/>
      <c r="Z32" s="1"/>
      <c r="AA32" s="1"/>
      <c r="AB32" s="1"/>
    </row>
    <row r="33" spans="1:28" x14ac:dyDescent="0.2">
      <c r="A33" s="3" t="s">
        <v>641</v>
      </c>
      <c r="B33" t="str">
        <f t="shared" si="10"/>
        <v>(B) C.necator H16</v>
      </c>
      <c r="C33">
        <v>6</v>
      </c>
      <c r="D33" t="str">
        <f t="shared" si="11"/>
        <v>freshwater minimal (Dijkhuizen and Harder)</v>
      </c>
      <c r="E33" t="str">
        <f t="shared" si="12"/>
        <v>+EDTA-chelated trace elements, 15mM phosphate buffer</v>
      </c>
      <c r="F33" t="str">
        <f t="shared" si="13"/>
        <v>Zhang et al 2009 PNAS 106, 12580-12586</v>
      </c>
      <c r="G33">
        <f t="shared" si="14"/>
        <v>30</v>
      </c>
      <c r="I33">
        <f t="shared" si="15"/>
        <v>7.2</v>
      </c>
      <c r="K33">
        <f t="shared" si="16"/>
        <v>1</v>
      </c>
      <c r="L33">
        <f t="shared" si="17"/>
        <v>0.5</v>
      </c>
      <c r="M33" t="str">
        <f t="shared" si="18"/>
        <v>True</v>
      </c>
      <c r="N33" s="8">
        <f t="shared" si="19"/>
        <v>250</v>
      </c>
      <c r="O33" t="str">
        <f t="shared" si="20"/>
        <v>batch</v>
      </c>
      <c r="P33" t="s">
        <v>327</v>
      </c>
      <c r="Q33" s="4">
        <f>0.48*24</f>
        <v>11.52</v>
      </c>
      <c r="R33" t="str">
        <f t="shared" si="21"/>
        <v>respiration</v>
      </c>
      <c r="S33" t="str">
        <f t="shared" si="22"/>
        <v>O2</v>
      </c>
      <c r="T33" t="str">
        <f t="shared" si="23"/>
        <v>heterotrophy</v>
      </c>
      <c r="U33" t="str">
        <f t="shared" si="24"/>
        <v>True</v>
      </c>
      <c r="V33" t="str">
        <f t="shared" si="25"/>
        <v>air</v>
      </c>
      <c r="X33" s="1"/>
      <c r="Y33" s="1"/>
      <c r="Z33" s="1"/>
      <c r="AA33" s="1"/>
      <c r="AB33" s="1"/>
    </row>
    <row r="34" spans="1:28" x14ac:dyDescent="0.2">
      <c r="B34" t="str">
        <f t="shared" si="10"/>
        <v>(B) C.necator H16</v>
      </c>
      <c r="C34">
        <v>7</v>
      </c>
      <c r="D34" t="s">
        <v>660</v>
      </c>
      <c r="F34" s="7" t="s">
        <v>659</v>
      </c>
      <c r="G34">
        <v>31</v>
      </c>
      <c r="I34">
        <v>6.8</v>
      </c>
      <c r="K34">
        <v>1</v>
      </c>
      <c r="L34">
        <v>0.2</v>
      </c>
      <c r="M34" t="str">
        <f t="shared" si="18"/>
        <v>True</v>
      </c>
      <c r="N34" s="8">
        <v>100</v>
      </c>
      <c r="O34" t="str">
        <f t="shared" si="20"/>
        <v>batch</v>
      </c>
      <c r="P34" t="s">
        <v>217</v>
      </c>
      <c r="R34" t="s">
        <v>752</v>
      </c>
      <c r="S34" t="s">
        <v>635</v>
      </c>
      <c r="T34" t="s">
        <v>644</v>
      </c>
      <c r="U34" t="str">
        <f t="shared" si="24"/>
        <v>True</v>
      </c>
      <c r="V34" t="str">
        <f t="shared" si="25"/>
        <v>air</v>
      </c>
      <c r="X34" s="1"/>
      <c r="Y34" s="1"/>
      <c r="Z34" s="1"/>
      <c r="AA34" s="1"/>
      <c r="AB34" s="1"/>
    </row>
    <row r="35" spans="1:28" x14ac:dyDescent="0.2">
      <c r="A35" s="3" t="s">
        <v>641</v>
      </c>
      <c r="B35" t="s">
        <v>34</v>
      </c>
      <c r="C35">
        <v>1</v>
      </c>
      <c r="D35" t="s">
        <v>205</v>
      </c>
      <c r="E35" t="s">
        <v>206</v>
      </c>
      <c r="F35" t="s">
        <v>207</v>
      </c>
      <c r="G35">
        <v>30</v>
      </c>
      <c r="I35">
        <v>7.2</v>
      </c>
      <c r="K35">
        <v>1</v>
      </c>
      <c r="L35">
        <v>0.5</v>
      </c>
      <c r="M35" t="s">
        <v>45</v>
      </c>
      <c r="N35" s="8">
        <v>250</v>
      </c>
      <c r="O35" t="s">
        <v>198</v>
      </c>
      <c r="P35" t="s">
        <v>364</v>
      </c>
      <c r="Q35" s="4">
        <f>(0.28+0.29)/2*24</f>
        <v>6.8400000000000007</v>
      </c>
      <c r="R35" t="s">
        <v>752</v>
      </c>
      <c r="S35" t="s">
        <v>635</v>
      </c>
      <c r="T35" t="s">
        <v>636</v>
      </c>
      <c r="U35" t="s">
        <v>45</v>
      </c>
      <c r="V35" t="s">
        <v>201</v>
      </c>
      <c r="X35" s="1">
        <v>2</v>
      </c>
      <c r="Y35" s="1" t="s">
        <v>208</v>
      </c>
      <c r="Z35" s="1">
        <v>8</v>
      </c>
      <c r="AA35" s="1">
        <v>4</v>
      </c>
      <c r="AB35" s="1">
        <v>6</v>
      </c>
    </row>
    <row r="36" spans="1:28" x14ac:dyDescent="0.2">
      <c r="A36" s="3" t="s">
        <v>641</v>
      </c>
      <c r="B36" t="str">
        <f t="shared" ref="B36:B38" si="26">B35</f>
        <v>(B) C.oxalaticus OX1</v>
      </c>
      <c r="C36">
        <v>2</v>
      </c>
      <c r="D36" t="str">
        <f t="shared" ref="D36:D38" si="27">D35</f>
        <v>freshwater minimal (Dijkhuizen and Harder)</v>
      </c>
      <c r="E36" t="str">
        <f t="shared" ref="E36:E38" si="28">E35</f>
        <v>+EDTA-chelated trace elements, 15mM phosphate buffer</v>
      </c>
      <c r="F36" t="str">
        <f t="shared" ref="F36:F38" si="29">F35</f>
        <v>Zhang et al 2009 PNAS 106, 12580-12586</v>
      </c>
      <c r="G36">
        <f t="shared" ref="G36:G38" si="30">G35</f>
        <v>30</v>
      </c>
      <c r="I36">
        <f t="shared" ref="I36:I38" si="31">I35</f>
        <v>7.2</v>
      </c>
      <c r="K36">
        <f t="shared" ref="K36:K38" si="32">K35</f>
        <v>1</v>
      </c>
      <c r="L36">
        <f t="shared" ref="L36:L38" si="33">L35</f>
        <v>0.5</v>
      </c>
      <c r="M36" t="str">
        <f t="shared" ref="M36:M38" si="34">M35</f>
        <v>True</v>
      </c>
      <c r="N36" s="8">
        <f t="shared" ref="N36:N38" si="35">N35</f>
        <v>250</v>
      </c>
      <c r="O36" t="str">
        <f t="shared" ref="O36:O38" si="36">O35</f>
        <v>batch</v>
      </c>
      <c r="P36" t="s">
        <v>214</v>
      </c>
      <c r="Q36" s="4">
        <f>0.33*24</f>
        <v>7.92</v>
      </c>
      <c r="R36" t="str">
        <f t="shared" ref="R36:V38" si="37">R35</f>
        <v>respiration</v>
      </c>
      <c r="S36" t="str">
        <f t="shared" si="37"/>
        <v>O2</v>
      </c>
      <c r="T36" t="str">
        <f t="shared" si="37"/>
        <v>heterotrophy</v>
      </c>
      <c r="U36" t="str">
        <f t="shared" si="37"/>
        <v>True</v>
      </c>
      <c r="V36" t="str">
        <f t="shared" si="37"/>
        <v>air</v>
      </c>
      <c r="X36" s="1"/>
      <c r="Y36" s="1"/>
      <c r="Z36" s="1"/>
      <c r="AA36" s="1"/>
      <c r="AB36" s="1"/>
    </row>
    <row r="37" spans="1:28" x14ac:dyDescent="0.2">
      <c r="A37" s="3" t="s">
        <v>641</v>
      </c>
      <c r="B37" t="str">
        <f t="shared" si="26"/>
        <v>(B) C.oxalaticus OX1</v>
      </c>
      <c r="C37">
        <v>3</v>
      </c>
      <c r="D37" t="str">
        <f t="shared" si="27"/>
        <v>freshwater minimal (Dijkhuizen and Harder)</v>
      </c>
      <c r="E37" t="str">
        <f t="shared" si="28"/>
        <v>+EDTA-chelated trace elements, 15mM phosphate buffer</v>
      </c>
      <c r="F37" t="str">
        <f t="shared" si="29"/>
        <v>Zhang et al 2009 PNAS 106, 12580-12586</v>
      </c>
      <c r="G37">
        <f t="shared" si="30"/>
        <v>30</v>
      </c>
      <c r="I37">
        <f t="shared" si="31"/>
        <v>7.2</v>
      </c>
      <c r="K37">
        <f t="shared" si="32"/>
        <v>1</v>
      </c>
      <c r="L37">
        <f t="shared" si="33"/>
        <v>0.5</v>
      </c>
      <c r="M37" t="str">
        <f t="shared" si="34"/>
        <v>True</v>
      </c>
      <c r="N37" s="8">
        <f t="shared" si="35"/>
        <v>250</v>
      </c>
      <c r="O37" t="str">
        <f t="shared" si="36"/>
        <v>batch</v>
      </c>
      <c r="P37" t="s">
        <v>242</v>
      </c>
      <c r="Q37" s="4">
        <f>0.5*24</f>
        <v>12</v>
      </c>
      <c r="R37" t="str">
        <f t="shared" si="37"/>
        <v>respiration</v>
      </c>
      <c r="S37" t="str">
        <f t="shared" si="37"/>
        <v>O2</v>
      </c>
      <c r="T37" t="str">
        <f t="shared" si="37"/>
        <v>heterotrophy</v>
      </c>
      <c r="U37" t="str">
        <f t="shared" si="37"/>
        <v>True</v>
      </c>
      <c r="V37" t="str">
        <f t="shared" si="37"/>
        <v>air</v>
      </c>
      <c r="X37" s="1"/>
      <c r="Y37" s="1"/>
      <c r="Z37" s="1"/>
      <c r="AA37" s="1"/>
      <c r="AB37" s="1"/>
    </row>
    <row r="38" spans="1:28" x14ac:dyDescent="0.2">
      <c r="A38" s="3" t="s">
        <v>641</v>
      </c>
      <c r="B38" t="str">
        <f t="shared" si="26"/>
        <v>(B) C.oxalaticus OX1</v>
      </c>
      <c r="C38">
        <v>4</v>
      </c>
      <c r="D38" t="str">
        <f t="shared" si="27"/>
        <v>freshwater minimal (Dijkhuizen and Harder)</v>
      </c>
      <c r="E38" t="str">
        <f t="shared" si="28"/>
        <v>+EDTA-chelated trace elements, 15mM phosphate buffer</v>
      </c>
      <c r="F38" t="str">
        <f t="shared" si="29"/>
        <v>Zhang et al 2009 PNAS 106, 12580-12586</v>
      </c>
      <c r="G38">
        <f t="shared" si="30"/>
        <v>30</v>
      </c>
      <c r="I38">
        <f t="shared" si="31"/>
        <v>7.2</v>
      </c>
      <c r="K38">
        <f t="shared" si="32"/>
        <v>1</v>
      </c>
      <c r="L38">
        <f t="shared" si="33"/>
        <v>0.5</v>
      </c>
      <c r="M38" t="str">
        <f t="shared" si="34"/>
        <v>True</v>
      </c>
      <c r="N38" s="8">
        <f t="shared" si="35"/>
        <v>250</v>
      </c>
      <c r="O38" t="str">
        <f t="shared" si="36"/>
        <v>batch</v>
      </c>
      <c r="P38" t="s">
        <v>327</v>
      </c>
      <c r="Q38" s="4">
        <f>0.6*24</f>
        <v>14.399999999999999</v>
      </c>
      <c r="R38" t="str">
        <f t="shared" si="37"/>
        <v>respiration</v>
      </c>
      <c r="S38" t="str">
        <f t="shared" si="37"/>
        <v>O2</v>
      </c>
      <c r="T38" t="str">
        <f t="shared" si="37"/>
        <v>heterotrophy</v>
      </c>
      <c r="U38" t="str">
        <f t="shared" si="37"/>
        <v>True</v>
      </c>
      <c r="V38" t="str">
        <f t="shared" si="37"/>
        <v>air</v>
      </c>
      <c r="X38" s="1"/>
      <c r="Y38" s="1"/>
      <c r="Z38" s="1"/>
      <c r="AA38" s="1"/>
      <c r="AB38" s="1"/>
    </row>
    <row r="39" spans="1:28" x14ac:dyDescent="0.2">
      <c r="A39" s="3" t="s">
        <v>641</v>
      </c>
      <c r="B39" t="s">
        <v>52</v>
      </c>
      <c r="C39">
        <v>1</v>
      </c>
      <c r="D39" t="s">
        <v>221</v>
      </c>
      <c r="E39" t="s">
        <v>206</v>
      </c>
      <c r="F39" t="s">
        <v>207</v>
      </c>
      <c r="G39">
        <v>37</v>
      </c>
      <c r="I39">
        <v>7.2</v>
      </c>
      <c r="K39">
        <v>1</v>
      </c>
      <c r="L39">
        <v>0.5</v>
      </c>
      <c r="M39" t="s">
        <v>45</v>
      </c>
      <c r="N39" s="8">
        <v>250</v>
      </c>
      <c r="O39" t="s">
        <v>198</v>
      </c>
      <c r="P39" t="s">
        <v>643</v>
      </c>
      <c r="Q39" s="4">
        <f>(0.64+0.66)/2*24</f>
        <v>15.600000000000001</v>
      </c>
      <c r="R39" t="s">
        <v>752</v>
      </c>
      <c r="S39" t="s">
        <v>635</v>
      </c>
      <c r="T39" t="s">
        <v>636</v>
      </c>
      <c r="U39" t="s">
        <v>45</v>
      </c>
      <c r="V39" t="s">
        <v>201</v>
      </c>
      <c r="X39" s="1">
        <v>2</v>
      </c>
      <c r="Y39" s="1"/>
      <c r="Z39" s="1">
        <v>8</v>
      </c>
      <c r="AA39" s="1">
        <v>5</v>
      </c>
      <c r="AB39" s="1">
        <v>11</v>
      </c>
    </row>
    <row r="40" spans="1:28" x14ac:dyDescent="0.2">
      <c r="A40" s="3" t="s">
        <v>641</v>
      </c>
      <c r="B40" t="str">
        <f t="shared" ref="B40:B42" si="38">B39</f>
        <v>(B) E.coli MG1655</v>
      </c>
      <c r="C40">
        <v>2</v>
      </c>
      <c r="D40" t="str">
        <f t="shared" ref="D40:D42" si="39">D39</f>
        <v>M9 minimal media</v>
      </c>
      <c r="E40" t="str">
        <f t="shared" ref="E40:E42" si="40">E39</f>
        <v>+EDTA-chelated trace elements, 15mM phosphate buffer</v>
      </c>
      <c r="F40" t="str">
        <f t="shared" ref="F40:F42" si="41">F39</f>
        <v>Zhang et al 2009 PNAS 106, 12580-12586</v>
      </c>
      <c r="G40">
        <f t="shared" ref="G40:G42" si="42">G39</f>
        <v>37</v>
      </c>
      <c r="I40">
        <f t="shared" ref="I40:I42" si="43">I39</f>
        <v>7.2</v>
      </c>
      <c r="K40">
        <f t="shared" ref="K40:K42" si="44">K39</f>
        <v>1</v>
      </c>
      <c r="L40">
        <f t="shared" ref="L40:L42" si="45">L39</f>
        <v>0.5</v>
      </c>
      <c r="M40" t="str">
        <f t="shared" ref="M40:M42" si="46">M39</f>
        <v>True</v>
      </c>
      <c r="N40" s="8">
        <f t="shared" ref="N40:N42" si="47">N39</f>
        <v>250</v>
      </c>
      <c r="O40" t="str">
        <f t="shared" ref="O40:O42" si="48">O39</f>
        <v>batch</v>
      </c>
      <c r="P40" t="s">
        <v>344</v>
      </c>
      <c r="Q40" s="4">
        <f>0.57*24</f>
        <v>13.68</v>
      </c>
      <c r="R40" t="str">
        <f t="shared" ref="R40:R43" si="49">R39</f>
        <v>respiration</v>
      </c>
      <c r="S40" t="str">
        <f t="shared" ref="S40:S43" si="50">S39</f>
        <v>O2</v>
      </c>
      <c r="T40" t="str">
        <f t="shared" ref="T40:T43" si="51">T39</f>
        <v>heterotrophy</v>
      </c>
      <c r="U40" t="str">
        <f t="shared" ref="U40:U43" si="52">U39</f>
        <v>True</v>
      </c>
      <c r="V40" t="str">
        <f t="shared" ref="V40:V43" si="53">V39</f>
        <v>air</v>
      </c>
      <c r="X40" s="1"/>
      <c r="Y40" s="1"/>
      <c r="Z40" s="1"/>
      <c r="AA40" s="1"/>
      <c r="AB40" s="1"/>
    </row>
    <row r="41" spans="1:28" x14ac:dyDescent="0.2">
      <c r="A41" s="3" t="s">
        <v>641</v>
      </c>
      <c r="B41" t="str">
        <f t="shared" si="38"/>
        <v>(B) E.coli MG1655</v>
      </c>
      <c r="C41">
        <v>2</v>
      </c>
      <c r="D41" t="str">
        <f t="shared" si="39"/>
        <v>M9 minimal media</v>
      </c>
      <c r="E41" t="str">
        <f t="shared" si="40"/>
        <v>+EDTA-chelated trace elements, 15mM phosphate buffer</v>
      </c>
      <c r="F41" t="str">
        <f t="shared" si="41"/>
        <v>Zhang et al 2009 PNAS 106, 12580-12586</v>
      </c>
      <c r="G41">
        <f t="shared" si="42"/>
        <v>37</v>
      </c>
      <c r="I41">
        <f t="shared" si="43"/>
        <v>7.2</v>
      </c>
      <c r="K41">
        <f t="shared" si="44"/>
        <v>1</v>
      </c>
      <c r="L41">
        <f t="shared" si="45"/>
        <v>0.5</v>
      </c>
      <c r="M41" t="str">
        <f t="shared" si="46"/>
        <v>True</v>
      </c>
      <c r="N41" s="8">
        <f t="shared" si="47"/>
        <v>250</v>
      </c>
      <c r="O41" t="str">
        <f t="shared" si="48"/>
        <v>batch</v>
      </c>
      <c r="P41" t="s">
        <v>326</v>
      </c>
      <c r="Q41" s="4">
        <f>0.37*24</f>
        <v>8.879999999999999</v>
      </c>
      <c r="R41" t="str">
        <f t="shared" si="49"/>
        <v>respiration</v>
      </c>
      <c r="S41" t="str">
        <f t="shared" si="50"/>
        <v>O2</v>
      </c>
      <c r="T41" t="str">
        <f t="shared" si="51"/>
        <v>heterotrophy</v>
      </c>
      <c r="U41" t="str">
        <f t="shared" si="52"/>
        <v>True</v>
      </c>
      <c r="V41" t="str">
        <f t="shared" si="53"/>
        <v>air</v>
      </c>
      <c r="X41" s="1"/>
      <c r="Y41" s="1"/>
      <c r="Z41" s="1"/>
      <c r="AA41" s="1"/>
      <c r="AB41" s="1"/>
    </row>
    <row r="42" spans="1:28" x14ac:dyDescent="0.2">
      <c r="A42" s="3" t="s">
        <v>641</v>
      </c>
      <c r="B42" t="str">
        <f t="shared" si="38"/>
        <v>(B) E.coli MG1655</v>
      </c>
      <c r="C42">
        <v>2</v>
      </c>
      <c r="D42" t="str">
        <f t="shared" si="39"/>
        <v>M9 minimal media</v>
      </c>
      <c r="E42" t="str">
        <f t="shared" si="40"/>
        <v>+EDTA-chelated trace elements, 15mM phosphate buffer</v>
      </c>
      <c r="F42" t="str">
        <f t="shared" si="41"/>
        <v>Zhang et al 2009 PNAS 106, 12580-12586</v>
      </c>
      <c r="G42">
        <f t="shared" si="42"/>
        <v>37</v>
      </c>
      <c r="I42">
        <f t="shared" si="43"/>
        <v>7.2</v>
      </c>
      <c r="K42">
        <f t="shared" si="44"/>
        <v>1</v>
      </c>
      <c r="L42">
        <f t="shared" si="45"/>
        <v>0.5</v>
      </c>
      <c r="M42" t="str">
        <f t="shared" si="46"/>
        <v>True</v>
      </c>
      <c r="N42" s="8">
        <f t="shared" si="47"/>
        <v>250</v>
      </c>
      <c r="O42" t="str">
        <f t="shared" si="48"/>
        <v>batch</v>
      </c>
      <c r="P42" t="s">
        <v>242</v>
      </c>
      <c r="Q42" s="4">
        <f>0.31*24</f>
        <v>7.4399999999999995</v>
      </c>
      <c r="R42" t="str">
        <f t="shared" si="49"/>
        <v>respiration</v>
      </c>
      <c r="S42" t="str">
        <f t="shared" si="50"/>
        <v>O2</v>
      </c>
      <c r="T42" t="str">
        <f t="shared" si="51"/>
        <v>heterotrophy</v>
      </c>
      <c r="U42" t="str">
        <f t="shared" si="52"/>
        <v>True</v>
      </c>
      <c r="V42" t="str">
        <f t="shared" si="53"/>
        <v>air</v>
      </c>
      <c r="X42" s="1"/>
      <c r="Y42" s="1"/>
      <c r="Z42" s="1"/>
      <c r="AA42" s="1"/>
      <c r="AB42" s="1"/>
    </row>
    <row r="43" spans="1:28" x14ac:dyDescent="0.2">
      <c r="A43" s="3" t="s">
        <v>641</v>
      </c>
      <c r="B43" t="str">
        <f t="shared" ref="B43" si="54">B42</f>
        <v>(B) E.coli MG1655</v>
      </c>
      <c r="C43">
        <v>2</v>
      </c>
      <c r="D43" t="str">
        <f t="shared" ref="D43" si="55">D42</f>
        <v>M9 minimal media</v>
      </c>
      <c r="E43" t="str">
        <f t="shared" ref="E43" si="56">E42</f>
        <v>+EDTA-chelated trace elements, 15mM phosphate buffer</v>
      </c>
      <c r="F43" t="str">
        <f t="shared" ref="F43" si="57">F42</f>
        <v>Zhang et al 2009 PNAS 106, 12580-12586</v>
      </c>
      <c r="G43">
        <f t="shared" ref="G43" si="58">G42</f>
        <v>37</v>
      </c>
      <c r="I43">
        <f t="shared" ref="I43" si="59">I42</f>
        <v>7.2</v>
      </c>
      <c r="K43">
        <f t="shared" ref="K43" si="60">K42</f>
        <v>1</v>
      </c>
      <c r="L43">
        <f t="shared" ref="L43" si="61">L42</f>
        <v>0.5</v>
      </c>
      <c r="M43" t="str">
        <f t="shared" ref="M43" si="62">M42</f>
        <v>True</v>
      </c>
      <c r="N43" s="8">
        <f t="shared" ref="N43" si="63">N42</f>
        <v>250</v>
      </c>
      <c r="O43" t="str">
        <f t="shared" ref="O43" si="64">O42</f>
        <v>batch</v>
      </c>
      <c r="P43" t="s">
        <v>484</v>
      </c>
      <c r="R43" t="str">
        <f t="shared" si="49"/>
        <v>respiration</v>
      </c>
      <c r="S43" t="str">
        <f t="shared" si="50"/>
        <v>O2</v>
      </c>
      <c r="T43" t="str">
        <f t="shared" si="51"/>
        <v>heterotrophy</v>
      </c>
      <c r="U43" t="str">
        <f t="shared" si="52"/>
        <v>True</v>
      </c>
      <c r="V43" t="str">
        <f t="shared" si="53"/>
        <v>air</v>
      </c>
    </row>
    <row r="44" spans="1:28" x14ac:dyDescent="0.2">
      <c r="A44" s="3" t="s">
        <v>641</v>
      </c>
      <c r="B44" t="s">
        <v>89</v>
      </c>
      <c r="C44">
        <v>1</v>
      </c>
      <c r="D44" t="s">
        <v>247</v>
      </c>
      <c r="E44" t="s">
        <v>248</v>
      </c>
      <c r="F44" t="s">
        <v>207</v>
      </c>
      <c r="G44">
        <v>23</v>
      </c>
      <c r="I44">
        <v>7.2</v>
      </c>
      <c r="K44">
        <v>1</v>
      </c>
      <c r="L44">
        <v>1</v>
      </c>
      <c r="M44" t="s">
        <v>45</v>
      </c>
      <c r="N44" s="8">
        <v>250</v>
      </c>
      <c r="O44" t="s">
        <v>198</v>
      </c>
      <c r="P44" t="s">
        <v>242</v>
      </c>
      <c r="Q44" s="4">
        <f>0.1*24</f>
        <v>2.4000000000000004</v>
      </c>
      <c r="R44" t="s">
        <v>752</v>
      </c>
      <c r="S44" t="s">
        <v>635</v>
      </c>
      <c r="T44" t="s">
        <v>636</v>
      </c>
      <c r="U44" t="s">
        <v>45</v>
      </c>
      <c r="V44" t="s">
        <v>201</v>
      </c>
      <c r="X44">
        <v>1</v>
      </c>
      <c r="Y44" t="s">
        <v>249</v>
      </c>
      <c r="Z44">
        <v>1</v>
      </c>
      <c r="AA44">
        <v>1</v>
      </c>
      <c r="AB44">
        <v>6</v>
      </c>
    </row>
    <row r="45" spans="1:28" x14ac:dyDescent="0.2">
      <c r="A45" s="3" t="s">
        <v>641</v>
      </c>
      <c r="B45" t="s">
        <v>89</v>
      </c>
      <c r="C45">
        <v>2</v>
      </c>
      <c r="D45" t="s">
        <v>247</v>
      </c>
      <c r="E45" t="s">
        <v>248</v>
      </c>
      <c r="F45" t="s">
        <v>207</v>
      </c>
      <c r="G45">
        <v>23</v>
      </c>
      <c r="I45">
        <v>7.2</v>
      </c>
      <c r="J45" t="s">
        <v>250</v>
      </c>
      <c r="K45">
        <v>1</v>
      </c>
      <c r="L45">
        <v>1</v>
      </c>
      <c r="M45" t="s">
        <v>22</v>
      </c>
      <c r="O45" t="s">
        <v>198</v>
      </c>
      <c r="P45" t="s">
        <v>242</v>
      </c>
      <c r="Q45" s="4">
        <f>0.068*24</f>
        <v>1.6320000000000001</v>
      </c>
      <c r="R45" t="s">
        <v>646</v>
      </c>
      <c r="T45" t="s">
        <v>645</v>
      </c>
      <c r="U45" t="s">
        <v>22</v>
      </c>
      <c r="V45" t="s">
        <v>251</v>
      </c>
      <c r="W45" t="s">
        <v>252</v>
      </c>
      <c r="X45">
        <v>1</v>
      </c>
      <c r="Y45" t="s">
        <v>202</v>
      </c>
      <c r="Z45">
        <v>1</v>
      </c>
      <c r="AA45">
        <v>1</v>
      </c>
      <c r="AB45">
        <v>5</v>
      </c>
    </row>
    <row r="46" spans="1:28" x14ac:dyDescent="0.2">
      <c r="A46" s="3" t="s">
        <v>641</v>
      </c>
      <c r="B46" t="s">
        <v>89</v>
      </c>
      <c r="C46">
        <v>3</v>
      </c>
      <c r="D46" t="s">
        <v>247</v>
      </c>
      <c r="E46" t="s">
        <v>248</v>
      </c>
      <c r="F46" t="s">
        <v>207</v>
      </c>
      <c r="G46">
        <v>30</v>
      </c>
      <c r="I46">
        <v>7.2</v>
      </c>
      <c r="J46" t="s">
        <v>250</v>
      </c>
      <c r="K46">
        <v>1</v>
      </c>
      <c r="L46">
        <v>1</v>
      </c>
      <c r="M46" t="s">
        <v>22</v>
      </c>
      <c r="O46" t="s">
        <v>198</v>
      </c>
      <c r="P46" s="1" t="s">
        <v>647</v>
      </c>
      <c r="Q46" s="4">
        <f>0.015*24</f>
        <v>0.36</v>
      </c>
      <c r="R46" t="s">
        <v>646</v>
      </c>
      <c r="T46" t="s">
        <v>644</v>
      </c>
      <c r="U46" t="s">
        <v>22</v>
      </c>
      <c r="V46" t="s">
        <v>251</v>
      </c>
      <c r="X46">
        <v>1</v>
      </c>
      <c r="Y46" t="s">
        <v>249</v>
      </c>
      <c r="Z46">
        <v>1</v>
      </c>
      <c r="AA46">
        <v>1</v>
      </c>
      <c r="AB46">
        <v>5</v>
      </c>
    </row>
    <row r="47" spans="1:28" x14ac:dyDescent="0.2">
      <c r="A47" s="3" t="s">
        <v>641</v>
      </c>
      <c r="B47" t="s">
        <v>38</v>
      </c>
      <c r="C47">
        <v>1</v>
      </c>
      <c r="D47" t="s">
        <v>209</v>
      </c>
      <c r="E47" t="s">
        <v>210</v>
      </c>
      <c r="F47" t="s">
        <v>211</v>
      </c>
      <c r="G47">
        <v>26</v>
      </c>
      <c r="I47">
        <v>6.7</v>
      </c>
      <c r="K47">
        <v>1</v>
      </c>
      <c r="L47">
        <v>0.8</v>
      </c>
      <c r="M47" t="s">
        <v>45</v>
      </c>
      <c r="N47" s="8">
        <v>120</v>
      </c>
      <c r="O47" t="s">
        <v>198</v>
      </c>
      <c r="P47" t="s">
        <v>214</v>
      </c>
      <c r="R47" t="str">
        <f>R38</f>
        <v>respiration</v>
      </c>
      <c r="S47" t="s">
        <v>648</v>
      </c>
      <c r="T47" t="s">
        <v>644</v>
      </c>
      <c r="U47" t="s">
        <v>22</v>
      </c>
      <c r="V47" t="s">
        <v>212</v>
      </c>
      <c r="W47" t="s">
        <v>649</v>
      </c>
      <c r="X47">
        <v>1</v>
      </c>
      <c r="Y47" t="s">
        <v>213</v>
      </c>
      <c r="Z47">
        <v>9</v>
      </c>
      <c r="AA47">
        <v>1</v>
      </c>
      <c r="AB47">
        <v>17</v>
      </c>
    </row>
    <row r="48" spans="1:28" x14ac:dyDescent="0.2">
      <c r="A48" s="3" t="s">
        <v>641</v>
      </c>
      <c r="B48" t="s">
        <v>38</v>
      </c>
      <c r="C48">
        <v>2</v>
      </c>
      <c r="D48" t="s">
        <v>209</v>
      </c>
      <c r="E48" t="s">
        <v>210</v>
      </c>
      <c r="F48" t="s">
        <v>211</v>
      </c>
      <c r="G48">
        <v>26</v>
      </c>
      <c r="I48">
        <v>6.7</v>
      </c>
      <c r="K48">
        <v>1</v>
      </c>
      <c r="L48">
        <v>10</v>
      </c>
      <c r="M48" t="s">
        <v>45</v>
      </c>
      <c r="N48" s="8">
        <v>120</v>
      </c>
      <c r="O48" t="s">
        <v>198</v>
      </c>
      <c r="P48" t="s">
        <v>217</v>
      </c>
      <c r="R48" t="str">
        <f>R47</f>
        <v>respiration</v>
      </c>
      <c r="S48" t="s">
        <v>648</v>
      </c>
      <c r="T48" t="s">
        <v>644</v>
      </c>
      <c r="U48" t="s">
        <v>22</v>
      </c>
      <c r="V48" t="s">
        <v>215</v>
      </c>
      <c r="W48" t="s">
        <v>650</v>
      </c>
      <c r="X48">
        <v>1</v>
      </c>
      <c r="Y48" t="s">
        <v>216</v>
      </c>
      <c r="Z48">
        <v>4</v>
      </c>
      <c r="AA48">
        <v>1</v>
      </c>
      <c r="AB48">
        <v>18</v>
      </c>
    </row>
    <row r="49" spans="1:28" x14ac:dyDescent="0.2">
      <c r="B49" t="s">
        <v>38</v>
      </c>
      <c r="C49">
        <f t="shared" ref="C49:C55" si="65">C48+1</f>
        <v>3</v>
      </c>
      <c r="F49" t="s">
        <v>674</v>
      </c>
      <c r="O49" t="s">
        <v>198</v>
      </c>
      <c r="P49" t="s">
        <v>242</v>
      </c>
      <c r="Q49" s="2">
        <f>LN(2)/43*24</f>
        <v>0.38687284496369034</v>
      </c>
      <c r="R49" t="s">
        <v>752</v>
      </c>
      <c r="S49" t="s">
        <v>648</v>
      </c>
      <c r="T49" t="s">
        <v>636</v>
      </c>
      <c r="U49" t="s">
        <v>22</v>
      </c>
      <c r="X49" s="1"/>
      <c r="Y49" s="1"/>
      <c r="Z49" s="1"/>
      <c r="AA49" s="1"/>
      <c r="AB49" s="1"/>
    </row>
    <row r="50" spans="1:28" x14ac:dyDescent="0.2">
      <c r="B50" t="str">
        <f t="shared" ref="B50:B55" si="66">B49</f>
        <v>(B) D.autotrophicum HRM2</v>
      </c>
      <c r="C50">
        <f t="shared" si="65"/>
        <v>4</v>
      </c>
      <c r="F50" t="str">
        <f t="shared" ref="F50:F55" si="67">F49</f>
        <v>Osburn et al 2016. Frontiers, 7(408), 316–318</v>
      </c>
      <c r="O50" t="s">
        <v>198</v>
      </c>
      <c r="P50" t="s">
        <v>327</v>
      </c>
      <c r="Q50" s="2">
        <f>LN(2)/43.6*24</f>
        <v>0.38154890673024511</v>
      </c>
      <c r="R50" t="str">
        <f t="shared" ref="R50:R55" si="68">R49</f>
        <v>respiration</v>
      </c>
      <c r="S50" t="s">
        <v>648</v>
      </c>
      <c r="T50" t="s">
        <v>636</v>
      </c>
      <c r="U50" t="s">
        <v>22</v>
      </c>
      <c r="X50" s="1"/>
      <c r="Y50" s="1"/>
      <c r="Z50" s="1"/>
      <c r="AA50" s="1"/>
      <c r="AB50" s="1"/>
    </row>
    <row r="51" spans="1:28" x14ac:dyDescent="0.2">
      <c r="B51" t="str">
        <f t="shared" si="66"/>
        <v>(B) D.autotrophicum HRM2</v>
      </c>
      <c r="C51">
        <f t="shared" si="65"/>
        <v>5</v>
      </c>
      <c r="F51" t="str">
        <f t="shared" si="67"/>
        <v>Osburn et al 2016. Frontiers, 7(408), 316–318</v>
      </c>
      <c r="O51" t="s">
        <v>198</v>
      </c>
      <c r="P51" t="s">
        <v>214</v>
      </c>
      <c r="Q51" s="2">
        <f>LN(2)/56.8*24</f>
        <v>0.2928790903774417</v>
      </c>
      <c r="R51" t="str">
        <f t="shared" si="68"/>
        <v>respiration</v>
      </c>
      <c r="S51" t="s">
        <v>648</v>
      </c>
      <c r="T51" t="s">
        <v>644</v>
      </c>
      <c r="U51" t="s">
        <v>22</v>
      </c>
      <c r="X51" s="1"/>
      <c r="Y51" s="1"/>
      <c r="Z51" s="1"/>
      <c r="AA51" s="1"/>
      <c r="AB51" s="1"/>
    </row>
    <row r="52" spans="1:28" x14ac:dyDescent="0.2">
      <c r="B52" t="str">
        <f t="shared" si="66"/>
        <v>(B) D.autotrophicum HRM2</v>
      </c>
      <c r="C52">
        <f t="shared" si="65"/>
        <v>6</v>
      </c>
      <c r="F52" t="str">
        <f t="shared" si="67"/>
        <v>Osburn et al 2016. Frontiers, 7(408), 316–318</v>
      </c>
      <c r="O52" t="s">
        <v>198</v>
      </c>
      <c r="P52" t="s">
        <v>326</v>
      </c>
      <c r="Q52" s="2">
        <f>LN(2)/34.2*24</f>
        <v>0.48641907407715457</v>
      </c>
      <c r="R52" t="str">
        <f t="shared" si="68"/>
        <v>respiration</v>
      </c>
      <c r="S52" t="s">
        <v>648</v>
      </c>
      <c r="T52" t="s">
        <v>636</v>
      </c>
      <c r="U52" t="s">
        <v>22</v>
      </c>
      <c r="X52" s="1"/>
      <c r="Y52" s="1"/>
      <c r="Z52" s="1"/>
      <c r="AA52" s="1"/>
      <c r="AB52" s="1"/>
    </row>
    <row r="53" spans="1:28" x14ac:dyDescent="0.2">
      <c r="B53" t="str">
        <f t="shared" si="66"/>
        <v>(B) D.autotrophicum HRM2</v>
      </c>
      <c r="C53">
        <f t="shared" si="65"/>
        <v>7</v>
      </c>
      <c r="F53" t="str">
        <f t="shared" si="67"/>
        <v>Osburn et al 2016. Frontiers, 7(408), 316–318</v>
      </c>
      <c r="O53" t="s">
        <v>198</v>
      </c>
      <c r="P53" t="s">
        <v>643</v>
      </c>
      <c r="Q53" s="4">
        <f>LN(2)/73.4*24</f>
        <v>0.22664212988336085</v>
      </c>
      <c r="R53" t="str">
        <f t="shared" si="68"/>
        <v>respiration</v>
      </c>
      <c r="S53" t="s">
        <v>648</v>
      </c>
      <c r="T53" t="s">
        <v>636</v>
      </c>
      <c r="U53" t="s">
        <v>22</v>
      </c>
      <c r="X53" s="1"/>
      <c r="Y53" s="1"/>
      <c r="Z53" s="1"/>
      <c r="AA53" s="1"/>
      <c r="AB53" s="1"/>
    </row>
    <row r="54" spans="1:28" x14ac:dyDescent="0.2">
      <c r="B54" t="str">
        <f t="shared" si="66"/>
        <v>(B) D.autotrophicum HRM2</v>
      </c>
      <c r="C54">
        <f t="shared" si="65"/>
        <v>8</v>
      </c>
      <c r="F54" t="str">
        <f t="shared" si="67"/>
        <v>Osburn et al 2016. Frontiers, 7(408), 316–318</v>
      </c>
      <c r="O54" t="s">
        <v>198</v>
      </c>
      <c r="P54" t="s">
        <v>677</v>
      </c>
      <c r="Q54" s="2"/>
      <c r="R54" t="str">
        <f t="shared" si="68"/>
        <v>respiration</v>
      </c>
      <c r="S54" t="s">
        <v>648</v>
      </c>
      <c r="T54" t="s">
        <v>636</v>
      </c>
      <c r="U54" t="s">
        <v>22</v>
      </c>
      <c r="X54" s="1"/>
      <c r="Y54" s="1"/>
      <c r="Z54" s="1"/>
      <c r="AA54" s="1"/>
      <c r="AB54" s="1"/>
    </row>
    <row r="55" spans="1:28" x14ac:dyDescent="0.2">
      <c r="B55" t="str">
        <f t="shared" si="66"/>
        <v>(B) D.autotrophicum HRM2</v>
      </c>
      <c r="C55">
        <f t="shared" si="65"/>
        <v>9</v>
      </c>
      <c r="F55" t="str">
        <f t="shared" si="67"/>
        <v>Osburn et al 2016. Frontiers, 7(408), 316–318</v>
      </c>
      <c r="O55" t="s">
        <v>198</v>
      </c>
      <c r="P55" t="s">
        <v>217</v>
      </c>
      <c r="Q55" s="4">
        <f>LN(2)/33.8*24</f>
        <v>0.49217551282362981</v>
      </c>
      <c r="R55" t="str">
        <f t="shared" si="68"/>
        <v>respiration</v>
      </c>
      <c r="S55" t="s">
        <v>648</v>
      </c>
      <c r="T55" t="s">
        <v>644</v>
      </c>
      <c r="U55" t="s">
        <v>22</v>
      </c>
      <c r="X55" s="1"/>
      <c r="Y55" s="1"/>
      <c r="Z55" s="1"/>
      <c r="AA55" s="1"/>
      <c r="AB55" s="1"/>
    </row>
    <row r="56" spans="1:28" x14ac:dyDescent="0.2">
      <c r="A56" s="3" t="s">
        <v>641</v>
      </c>
      <c r="B56" t="s">
        <v>47</v>
      </c>
      <c r="C56">
        <v>1</v>
      </c>
      <c r="D56" t="s">
        <v>218</v>
      </c>
      <c r="F56" t="s">
        <v>219</v>
      </c>
      <c r="G56">
        <v>32</v>
      </c>
      <c r="I56">
        <v>7.6</v>
      </c>
      <c r="K56">
        <v>1</v>
      </c>
      <c r="L56">
        <v>0.02</v>
      </c>
      <c r="M56" t="s">
        <v>22</v>
      </c>
      <c r="O56" t="s">
        <v>198</v>
      </c>
      <c r="P56" t="s">
        <v>214</v>
      </c>
      <c r="Q56" s="4">
        <v>0.21</v>
      </c>
      <c r="R56" t="s">
        <v>752</v>
      </c>
      <c r="S56" t="s">
        <v>648</v>
      </c>
      <c r="T56" t="s">
        <v>644</v>
      </c>
      <c r="U56" t="s">
        <v>22</v>
      </c>
      <c r="V56" t="s">
        <v>220</v>
      </c>
      <c r="X56" s="1">
        <v>1</v>
      </c>
      <c r="Y56" s="1" t="s">
        <v>213</v>
      </c>
      <c r="Z56" s="1">
        <v>7</v>
      </c>
      <c r="AA56" s="1">
        <v>5</v>
      </c>
      <c r="AB56" s="1">
        <v>4</v>
      </c>
    </row>
    <row r="57" spans="1:28" x14ac:dyDescent="0.2">
      <c r="B57" t="str">
        <f t="shared" ref="B57" si="69">B56</f>
        <v>(B) D.multivorans DSM 2059</v>
      </c>
      <c r="C57">
        <v>2</v>
      </c>
      <c r="D57" t="str">
        <f t="shared" ref="D57" si="70">D56</f>
        <v>see paper</v>
      </c>
      <c r="F57" t="str">
        <f t="shared" ref="F57" si="71">F56</f>
        <v>Dawson et al 2015 Geobiol 13 462-477</v>
      </c>
      <c r="G57">
        <f t="shared" ref="G57" si="72">G56</f>
        <v>32</v>
      </c>
      <c r="I57">
        <f t="shared" ref="I57" si="73">I56</f>
        <v>7.6</v>
      </c>
      <c r="K57">
        <f t="shared" ref="K57" si="74">K56</f>
        <v>1</v>
      </c>
      <c r="L57">
        <f t="shared" ref="L57" si="75">L56</f>
        <v>0.02</v>
      </c>
      <c r="M57" t="str">
        <f t="shared" ref="M57" si="76">M56</f>
        <v>False</v>
      </c>
      <c r="O57" t="str">
        <f>O56</f>
        <v>batch</v>
      </c>
      <c r="P57" t="s">
        <v>651</v>
      </c>
      <c r="Q57" s="4">
        <v>0.17</v>
      </c>
      <c r="R57" t="str">
        <f>R56</f>
        <v>respiration</v>
      </c>
      <c r="S57" t="str">
        <f>S56</f>
        <v>SO4</v>
      </c>
      <c r="T57" t="s">
        <v>636</v>
      </c>
      <c r="U57" t="str">
        <f>U56</f>
        <v>False</v>
      </c>
      <c r="V57" t="str">
        <f>V56</f>
        <v>N2:CO2 (80:20)</v>
      </c>
      <c r="X57" s="1"/>
      <c r="Y57" s="1"/>
      <c r="Z57" s="1"/>
      <c r="AA57" s="1"/>
      <c r="AB57" s="1"/>
    </row>
    <row r="58" spans="1:28" x14ac:dyDescent="0.2">
      <c r="B58" t="str">
        <f t="shared" ref="B58:B68" si="77">B57</f>
        <v>(B) D.multivorans DSM 2059</v>
      </c>
      <c r="C58">
        <v>3</v>
      </c>
      <c r="D58" t="str">
        <f t="shared" ref="D58:D68" si="78">D57</f>
        <v>see paper</v>
      </c>
      <c r="F58" t="str">
        <f t="shared" ref="F58:F68" si="79">F57</f>
        <v>Dawson et al 2015 Geobiol 13 462-477</v>
      </c>
      <c r="G58">
        <f t="shared" ref="G58:G68" si="80">G57</f>
        <v>32</v>
      </c>
      <c r="I58">
        <f t="shared" ref="I58:I68" si="81">I57</f>
        <v>7.6</v>
      </c>
      <c r="K58">
        <f t="shared" ref="K58:K68" si="82">K57</f>
        <v>1</v>
      </c>
      <c r="L58">
        <f t="shared" ref="L58:L68" si="83">L57</f>
        <v>0.02</v>
      </c>
      <c r="M58" t="str">
        <f t="shared" ref="M58:M68" si="84">M57</f>
        <v>False</v>
      </c>
      <c r="O58" t="str">
        <f t="shared" ref="O58:O126" si="85">O57</f>
        <v>batch</v>
      </c>
      <c r="P58" t="s">
        <v>326</v>
      </c>
      <c r="Q58" s="4">
        <v>0.2</v>
      </c>
      <c r="R58" t="str">
        <f t="shared" ref="R58:R83" si="86">R57</f>
        <v>respiration</v>
      </c>
      <c r="S58" t="str">
        <f t="shared" ref="S58:S68" si="87">S57</f>
        <v>SO4</v>
      </c>
      <c r="T58" t="str">
        <f t="shared" ref="R58:T129" si="88">T57</f>
        <v>heterotrophy</v>
      </c>
      <c r="U58" t="str">
        <f t="shared" ref="U58:U68" si="89">U57</f>
        <v>False</v>
      </c>
      <c r="V58" t="str">
        <f t="shared" ref="V58:V68" si="90">V57</f>
        <v>N2:CO2 (80:20)</v>
      </c>
      <c r="X58" s="1"/>
      <c r="Y58" s="1"/>
      <c r="Z58" s="1"/>
      <c r="AA58" s="1"/>
      <c r="AB58" s="1"/>
    </row>
    <row r="59" spans="1:28" x14ac:dyDescent="0.2">
      <c r="B59" t="str">
        <f t="shared" si="77"/>
        <v>(B) D.multivorans DSM 2059</v>
      </c>
      <c r="C59">
        <v>4</v>
      </c>
      <c r="D59" t="str">
        <f t="shared" si="78"/>
        <v>see paper</v>
      </c>
      <c r="F59" t="str">
        <f t="shared" si="79"/>
        <v>Dawson et al 2015 Geobiol 13 462-477</v>
      </c>
      <c r="G59">
        <f t="shared" si="80"/>
        <v>32</v>
      </c>
      <c r="I59">
        <f t="shared" si="81"/>
        <v>7.6</v>
      </c>
      <c r="K59">
        <f t="shared" si="82"/>
        <v>1</v>
      </c>
      <c r="L59">
        <f t="shared" si="83"/>
        <v>0.02</v>
      </c>
      <c r="M59" t="str">
        <f t="shared" si="84"/>
        <v>False</v>
      </c>
      <c r="O59" t="str">
        <f t="shared" si="85"/>
        <v>batch</v>
      </c>
      <c r="P59" t="s">
        <v>652</v>
      </c>
      <c r="Q59" s="4">
        <v>0.38</v>
      </c>
      <c r="R59" t="str">
        <f t="shared" si="86"/>
        <v>respiration</v>
      </c>
      <c r="S59" t="str">
        <f t="shared" si="87"/>
        <v>SO4</v>
      </c>
      <c r="T59" t="str">
        <f t="shared" si="88"/>
        <v>heterotrophy</v>
      </c>
      <c r="U59" t="str">
        <f t="shared" si="89"/>
        <v>False</v>
      </c>
      <c r="V59" t="str">
        <f t="shared" si="90"/>
        <v>N2:CO2 (80:20)</v>
      </c>
      <c r="X59" s="1"/>
      <c r="Y59" s="1"/>
      <c r="Z59" s="1"/>
      <c r="AA59" s="1"/>
      <c r="AB59" s="1"/>
    </row>
    <row r="60" spans="1:28" x14ac:dyDescent="0.2">
      <c r="B60" t="str">
        <f t="shared" si="77"/>
        <v>(B) D.multivorans DSM 2059</v>
      </c>
      <c r="C60">
        <v>5</v>
      </c>
      <c r="D60" t="str">
        <f t="shared" si="78"/>
        <v>see paper</v>
      </c>
      <c r="F60" t="str">
        <f t="shared" si="79"/>
        <v>Dawson et al 2015 Geobiol 13 462-477</v>
      </c>
      <c r="G60">
        <f t="shared" si="80"/>
        <v>32</v>
      </c>
      <c r="I60">
        <f t="shared" si="81"/>
        <v>7.6</v>
      </c>
      <c r="K60">
        <f t="shared" si="82"/>
        <v>1</v>
      </c>
      <c r="L60">
        <f t="shared" si="83"/>
        <v>0.02</v>
      </c>
      <c r="M60" t="str">
        <f t="shared" si="84"/>
        <v>False</v>
      </c>
      <c r="O60" t="str">
        <f t="shared" si="85"/>
        <v>batch</v>
      </c>
      <c r="P60" t="s">
        <v>242</v>
      </c>
      <c r="Q60" s="4">
        <v>0.15</v>
      </c>
      <c r="R60" t="str">
        <f t="shared" si="86"/>
        <v>respiration</v>
      </c>
      <c r="S60" t="str">
        <f t="shared" si="87"/>
        <v>SO4</v>
      </c>
      <c r="T60" t="str">
        <f t="shared" si="88"/>
        <v>heterotrophy</v>
      </c>
      <c r="U60" t="str">
        <f t="shared" si="89"/>
        <v>False</v>
      </c>
      <c r="V60" t="str">
        <f t="shared" si="90"/>
        <v>N2:CO2 (80:20)</v>
      </c>
      <c r="X60" s="1"/>
      <c r="Y60" s="1"/>
      <c r="Z60" s="1"/>
      <c r="AA60" s="1"/>
      <c r="AB60" s="1"/>
    </row>
    <row r="61" spans="1:28" x14ac:dyDescent="0.2">
      <c r="B61" t="str">
        <f t="shared" si="77"/>
        <v>(B) D.multivorans DSM 2059</v>
      </c>
      <c r="C61">
        <v>6</v>
      </c>
      <c r="D61" t="str">
        <f t="shared" si="78"/>
        <v>see paper</v>
      </c>
      <c r="F61" t="str">
        <f t="shared" si="79"/>
        <v>Dawson et al 2015 Geobiol 13 462-477</v>
      </c>
      <c r="G61">
        <f t="shared" si="80"/>
        <v>32</v>
      </c>
      <c r="I61">
        <f t="shared" si="81"/>
        <v>7.6</v>
      </c>
      <c r="K61">
        <f t="shared" si="82"/>
        <v>1</v>
      </c>
      <c r="L61">
        <f t="shared" si="83"/>
        <v>0.02</v>
      </c>
      <c r="M61" t="str">
        <f t="shared" si="84"/>
        <v>False</v>
      </c>
      <c r="O61" t="str">
        <f t="shared" si="85"/>
        <v>batch</v>
      </c>
      <c r="P61" t="s">
        <v>643</v>
      </c>
      <c r="Q61" s="4">
        <v>0.18</v>
      </c>
      <c r="R61" t="str">
        <f t="shared" si="86"/>
        <v>respiration</v>
      </c>
      <c r="S61" t="str">
        <f t="shared" si="87"/>
        <v>SO4</v>
      </c>
      <c r="T61" t="str">
        <f t="shared" si="88"/>
        <v>heterotrophy</v>
      </c>
      <c r="U61" t="str">
        <f t="shared" si="89"/>
        <v>False</v>
      </c>
      <c r="V61" t="str">
        <f t="shared" si="90"/>
        <v>N2:CO2 (80:20)</v>
      </c>
      <c r="X61" s="1"/>
      <c r="Y61" s="1"/>
      <c r="Z61" s="1"/>
      <c r="AA61" s="1"/>
      <c r="AB61" s="1"/>
    </row>
    <row r="62" spans="1:28" x14ac:dyDescent="0.2">
      <c r="B62" t="str">
        <f t="shared" si="77"/>
        <v>(B) D.multivorans DSM 2059</v>
      </c>
      <c r="C62">
        <v>7</v>
      </c>
      <c r="D62" t="str">
        <f t="shared" si="78"/>
        <v>see paper</v>
      </c>
      <c r="F62" t="str">
        <f t="shared" si="79"/>
        <v>Dawson et al 2015 Geobiol 13 462-477</v>
      </c>
      <c r="G62">
        <f t="shared" si="80"/>
        <v>32</v>
      </c>
      <c r="I62">
        <f t="shared" si="81"/>
        <v>7.6</v>
      </c>
      <c r="K62">
        <f t="shared" si="82"/>
        <v>1</v>
      </c>
      <c r="L62">
        <f t="shared" si="83"/>
        <v>0.02</v>
      </c>
      <c r="M62" t="str">
        <f t="shared" si="84"/>
        <v>False</v>
      </c>
      <c r="O62" t="str">
        <f t="shared" si="85"/>
        <v>batch</v>
      </c>
      <c r="P62" t="s">
        <v>327</v>
      </c>
      <c r="Q62" s="4">
        <v>0.21</v>
      </c>
      <c r="R62" t="str">
        <f t="shared" si="86"/>
        <v>respiration</v>
      </c>
      <c r="S62" t="str">
        <f t="shared" si="87"/>
        <v>SO4</v>
      </c>
      <c r="T62" t="str">
        <f t="shared" si="88"/>
        <v>heterotrophy</v>
      </c>
      <c r="U62" t="str">
        <f t="shared" si="89"/>
        <v>False</v>
      </c>
      <c r="V62" t="str">
        <f t="shared" si="90"/>
        <v>N2:CO2 (80:20)</v>
      </c>
      <c r="X62" s="1"/>
      <c r="Y62" s="1"/>
      <c r="Z62" s="1"/>
      <c r="AA62" s="1"/>
      <c r="AB62" s="1"/>
    </row>
    <row r="63" spans="1:28" x14ac:dyDescent="0.2">
      <c r="B63" t="str">
        <f t="shared" si="77"/>
        <v>(B) D.multivorans DSM 2059</v>
      </c>
      <c r="C63">
        <v>8</v>
      </c>
      <c r="D63" t="str">
        <f t="shared" si="78"/>
        <v>see paper</v>
      </c>
      <c r="F63" t="str">
        <f t="shared" si="79"/>
        <v>Dawson et al 2015 Geobiol 13 462-477</v>
      </c>
      <c r="G63">
        <f t="shared" si="80"/>
        <v>32</v>
      </c>
      <c r="I63">
        <f t="shared" si="81"/>
        <v>7.6</v>
      </c>
      <c r="K63">
        <f t="shared" si="82"/>
        <v>1</v>
      </c>
      <c r="L63">
        <f t="shared" si="83"/>
        <v>0.02</v>
      </c>
      <c r="M63" t="str">
        <f t="shared" si="84"/>
        <v>False</v>
      </c>
      <c r="O63" t="str">
        <f t="shared" si="85"/>
        <v>batch</v>
      </c>
      <c r="P63" t="s">
        <v>654</v>
      </c>
      <c r="Q63" s="4">
        <v>0.92</v>
      </c>
      <c r="R63" t="str">
        <f t="shared" si="86"/>
        <v>respiration</v>
      </c>
      <c r="S63" t="str">
        <f t="shared" si="87"/>
        <v>SO4</v>
      </c>
      <c r="T63" t="str">
        <f t="shared" si="88"/>
        <v>heterotrophy</v>
      </c>
      <c r="U63" t="str">
        <f t="shared" si="89"/>
        <v>False</v>
      </c>
      <c r="V63" t="str">
        <f t="shared" si="90"/>
        <v>N2:CO2 (80:20)</v>
      </c>
      <c r="W63" t="s">
        <v>653</v>
      </c>
      <c r="X63" s="1"/>
      <c r="Y63" s="1"/>
      <c r="Z63" s="1"/>
      <c r="AA63" s="1"/>
      <c r="AB63" s="1"/>
    </row>
    <row r="64" spans="1:28" x14ac:dyDescent="0.2">
      <c r="B64" t="str">
        <f t="shared" si="77"/>
        <v>(B) D.multivorans DSM 2059</v>
      </c>
      <c r="C64">
        <v>9</v>
      </c>
      <c r="D64" t="str">
        <f t="shared" si="78"/>
        <v>see paper</v>
      </c>
      <c r="F64" t="str">
        <f t="shared" si="79"/>
        <v>Dawson et al 2015 Geobiol 13 462-477</v>
      </c>
      <c r="G64">
        <f t="shared" si="80"/>
        <v>32</v>
      </c>
      <c r="I64">
        <f t="shared" si="81"/>
        <v>7.6</v>
      </c>
      <c r="K64">
        <f t="shared" si="82"/>
        <v>1</v>
      </c>
      <c r="L64">
        <f t="shared" si="83"/>
        <v>0.02</v>
      </c>
      <c r="M64" t="str">
        <f t="shared" si="84"/>
        <v>False</v>
      </c>
      <c r="O64" t="str">
        <f t="shared" si="85"/>
        <v>batch</v>
      </c>
      <c r="P64" t="s">
        <v>655</v>
      </c>
      <c r="Q64" s="4">
        <v>0.92</v>
      </c>
      <c r="R64" t="str">
        <f t="shared" si="86"/>
        <v>respiration</v>
      </c>
      <c r="S64" t="str">
        <f t="shared" si="87"/>
        <v>SO4</v>
      </c>
      <c r="T64" t="str">
        <f t="shared" si="88"/>
        <v>heterotrophy</v>
      </c>
      <c r="U64" t="str">
        <f t="shared" si="89"/>
        <v>False</v>
      </c>
      <c r="V64" t="str">
        <f t="shared" si="90"/>
        <v>N2:CO2 (80:20)</v>
      </c>
      <c r="W64" t="str">
        <f>W63</f>
        <v>co-culture with Methanosarcina acetivorans</v>
      </c>
      <c r="X64" s="1"/>
      <c r="Y64" s="1"/>
      <c r="Z64" s="1"/>
      <c r="AA64" s="1"/>
      <c r="AB64" s="1"/>
    </row>
    <row r="65" spans="2:28" x14ac:dyDescent="0.2">
      <c r="B65" t="str">
        <f t="shared" si="77"/>
        <v>(B) D.multivorans DSM 2059</v>
      </c>
      <c r="C65">
        <v>10</v>
      </c>
      <c r="D65" t="str">
        <f t="shared" si="78"/>
        <v>see paper</v>
      </c>
      <c r="F65" t="str">
        <f t="shared" si="79"/>
        <v>Dawson et al 2015 Geobiol 13 462-477</v>
      </c>
      <c r="G65">
        <f t="shared" si="80"/>
        <v>32</v>
      </c>
      <c r="I65">
        <f t="shared" si="81"/>
        <v>7.6</v>
      </c>
      <c r="K65">
        <f t="shared" si="82"/>
        <v>1</v>
      </c>
      <c r="L65">
        <f t="shared" si="83"/>
        <v>0.02</v>
      </c>
      <c r="M65" t="str">
        <f t="shared" si="84"/>
        <v>False</v>
      </c>
      <c r="O65" t="str">
        <f t="shared" si="85"/>
        <v>batch</v>
      </c>
      <c r="P65" t="s">
        <v>214</v>
      </c>
      <c r="Q65" s="4">
        <v>0.46</v>
      </c>
      <c r="R65" t="str">
        <f t="shared" si="86"/>
        <v>respiration</v>
      </c>
      <c r="S65" t="str">
        <f t="shared" si="87"/>
        <v>SO4</v>
      </c>
      <c r="T65" t="s">
        <v>644</v>
      </c>
      <c r="U65" t="str">
        <f t="shared" si="89"/>
        <v>False</v>
      </c>
      <c r="V65" t="str">
        <f t="shared" si="90"/>
        <v>N2:CO2 (80:20)</v>
      </c>
      <c r="W65" t="str">
        <f t="shared" ref="W65:W68" si="91">W64</f>
        <v>co-culture with Methanosarcina acetivorans</v>
      </c>
      <c r="X65" s="1"/>
      <c r="Y65" s="1"/>
      <c r="Z65" s="1"/>
      <c r="AA65" s="1"/>
      <c r="AB65" s="1"/>
    </row>
    <row r="66" spans="2:28" x14ac:dyDescent="0.2">
      <c r="B66" t="str">
        <f t="shared" si="77"/>
        <v>(B) D.multivorans DSM 2059</v>
      </c>
      <c r="C66">
        <v>11</v>
      </c>
      <c r="D66" t="str">
        <f t="shared" si="78"/>
        <v>see paper</v>
      </c>
      <c r="F66" t="str">
        <f t="shared" si="79"/>
        <v>Dawson et al 2015 Geobiol 13 462-477</v>
      </c>
      <c r="G66">
        <f t="shared" si="80"/>
        <v>32</v>
      </c>
      <c r="I66">
        <f t="shared" si="81"/>
        <v>7.6</v>
      </c>
      <c r="K66">
        <f t="shared" si="82"/>
        <v>1</v>
      </c>
      <c r="L66">
        <f t="shared" si="83"/>
        <v>0.02</v>
      </c>
      <c r="M66" t="str">
        <f t="shared" si="84"/>
        <v>False</v>
      </c>
      <c r="O66" t="str">
        <f t="shared" si="85"/>
        <v>batch</v>
      </c>
      <c r="P66" t="s">
        <v>651</v>
      </c>
      <c r="Q66" s="4">
        <v>0.47</v>
      </c>
      <c r="R66" t="str">
        <f t="shared" si="86"/>
        <v>respiration</v>
      </c>
      <c r="S66" t="str">
        <f t="shared" si="87"/>
        <v>SO4</v>
      </c>
      <c r="T66" t="s">
        <v>636</v>
      </c>
      <c r="U66" t="str">
        <f t="shared" si="89"/>
        <v>False</v>
      </c>
      <c r="V66" t="str">
        <f t="shared" si="90"/>
        <v>N2:CO2 (80:20)</v>
      </c>
      <c r="W66" t="str">
        <f t="shared" si="91"/>
        <v>co-culture with Methanosarcina acetivorans</v>
      </c>
      <c r="X66" s="1"/>
      <c r="Y66" s="1"/>
      <c r="Z66" s="1"/>
      <c r="AA66" s="1"/>
      <c r="AB66" s="1"/>
    </row>
    <row r="67" spans="2:28" x14ac:dyDescent="0.2">
      <c r="B67" t="str">
        <f t="shared" si="77"/>
        <v>(B) D.multivorans DSM 2059</v>
      </c>
      <c r="C67">
        <v>12</v>
      </c>
      <c r="D67" t="str">
        <f t="shared" si="78"/>
        <v>see paper</v>
      </c>
      <c r="F67" t="str">
        <f t="shared" si="79"/>
        <v>Dawson et al 2015 Geobiol 13 462-477</v>
      </c>
      <c r="G67">
        <f t="shared" si="80"/>
        <v>32</v>
      </c>
      <c r="I67">
        <f t="shared" si="81"/>
        <v>7.6</v>
      </c>
      <c r="K67">
        <f t="shared" si="82"/>
        <v>1</v>
      </c>
      <c r="L67">
        <f t="shared" si="83"/>
        <v>0.02</v>
      </c>
      <c r="M67" t="str">
        <f t="shared" si="84"/>
        <v>False</v>
      </c>
      <c r="O67" t="str">
        <f t="shared" si="85"/>
        <v>batch</v>
      </c>
      <c r="P67" t="s">
        <v>326</v>
      </c>
      <c r="Q67" s="4">
        <v>0.53</v>
      </c>
      <c r="R67" t="str">
        <f t="shared" si="86"/>
        <v>respiration</v>
      </c>
      <c r="S67" t="str">
        <f t="shared" si="87"/>
        <v>SO4</v>
      </c>
      <c r="T67" t="str">
        <f t="shared" si="88"/>
        <v>heterotrophy</v>
      </c>
      <c r="U67" t="str">
        <f t="shared" si="89"/>
        <v>False</v>
      </c>
      <c r="V67" t="str">
        <f t="shared" si="90"/>
        <v>N2:CO2 (80:20)</v>
      </c>
      <c r="W67" t="str">
        <f t="shared" si="91"/>
        <v>co-culture with Methanosarcina acetivorans</v>
      </c>
      <c r="X67" s="1"/>
      <c r="Y67" s="1"/>
      <c r="Z67" s="1"/>
      <c r="AA67" s="1"/>
      <c r="AB67" s="1"/>
    </row>
    <row r="68" spans="2:28" x14ac:dyDescent="0.2">
      <c r="B68" t="str">
        <f t="shared" si="77"/>
        <v>(B) D.multivorans DSM 2059</v>
      </c>
      <c r="C68">
        <v>13</v>
      </c>
      <c r="D68" t="str">
        <f t="shared" si="78"/>
        <v>see paper</v>
      </c>
      <c r="F68" t="str">
        <f t="shared" si="79"/>
        <v>Dawson et al 2015 Geobiol 13 462-477</v>
      </c>
      <c r="G68">
        <f t="shared" si="80"/>
        <v>32</v>
      </c>
      <c r="I68">
        <f t="shared" si="81"/>
        <v>7.6</v>
      </c>
      <c r="K68">
        <f t="shared" si="82"/>
        <v>1</v>
      </c>
      <c r="L68">
        <f t="shared" si="83"/>
        <v>0.02</v>
      </c>
      <c r="M68" t="str">
        <f t="shared" si="84"/>
        <v>False</v>
      </c>
      <c r="O68" t="str">
        <f t="shared" si="85"/>
        <v>batch</v>
      </c>
      <c r="P68" t="s">
        <v>242</v>
      </c>
      <c r="Q68" s="4">
        <v>0.28999999999999998</v>
      </c>
      <c r="R68" t="str">
        <f t="shared" si="86"/>
        <v>respiration</v>
      </c>
      <c r="S68" t="str">
        <f t="shared" si="87"/>
        <v>SO4</v>
      </c>
      <c r="T68" t="str">
        <f t="shared" si="88"/>
        <v>heterotrophy</v>
      </c>
      <c r="U68" t="str">
        <f t="shared" si="89"/>
        <v>False</v>
      </c>
      <c r="V68" t="str">
        <f t="shared" si="90"/>
        <v>N2:CO2 (80:20)</v>
      </c>
      <c r="W68" t="str">
        <f t="shared" si="91"/>
        <v>co-culture with Methanosarcina acetivorans</v>
      </c>
      <c r="X68" s="1"/>
      <c r="Y68" s="1"/>
      <c r="Z68" s="1"/>
      <c r="AA68" s="1"/>
      <c r="AB68" s="1"/>
    </row>
    <row r="69" spans="2:28" x14ac:dyDescent="0.2">
      <c r="B69" t="s">
        <v>671</v>
      </c>
      <c r="C69">
        <v>1</v>
      </c>
      <c r="F69" t="s">
        <v>674</v>
      </c>
      <c r="O69" t="str">
        <f t="shared" si="85"/>
        <v>batch</v>
      </c>
      <c r="P69" t="s">
        <v>242</v>
      </c>
      <c r="Q69" s="2">
        <f>LN(2)/2.3*24</f>
        <v>7.232840144973343</v>
      </c>
      <c r="R69" t="str">
        <f t="shared" si="86"/>
        <v>respiration</v>
      </c>
      <c r="S69" t="s">
        <v>635</v>
      </c>
      <c r="T69" t="s">
        <v>636</v>
      </c>
      <c r="U69" t="str">
        <f>IF(S69="O2","True","False")</f>
        <v>True</v>
      </c>
      <c r="X69" s="1"/>
      <c r="Y69" s="1"/>
      <c r="Z69" s="1"/>
      <c r="AA69" s="1"/>
      <c r="AB69" s="1"/>
    </row>
    <row r="70" spans="2:28" x14ac:dyDescent="0.2">
      <c r="B70" t="str">
        <f>B69</f>
        <v>(B) P.﻿denitrificans B-3785</v>
      </c>
      <c r="C70">
        <f>C69+1</f>
        <v>2</v>
      </c>
      <c r="F70" t="str">
        <f>F69</f>
        <v>Osburn et al 2016. Frontiers, 7(408), 316–318</v>
      </c>
      <c r="O70" t="str">
        <f t="shared" si="85"/>
        <v>batch</v>
      </c>
      <c r="P70" t="s">
        <v>242</v>
      </c>
      <c r="Q70" s="2">
        <f>LN(2)/32.4*24</f>
        <v>0.51344235597032983</v>
      </c>
      <c r="R70" t="str">
        <f t="shared" si="86"/>
        <v>respiration</v>
      </c>
      <c r="S70" t="s">
        <v>657</v>
      </c>
      <c r="T70" t="s">
        <v>636</v>
      </c>
      <c r="U70" t="str">
        <f>IF(S70="O2","True","False")</f>
        <v>False</v>
      </c>
      <c r="X70" s="1"/>
      <c r="Y70" s="1"/>
      <c r="Z70" s="1"/>
      <c r="AA70" s="1"/>
      <c r="AB70" s="1"/>
    </row>
    <row r="71" spans="2:28" x14ac:dyDescent="0.2">
      <c r="B71" t="str">
        <f t="shared" ref="B71:B83" si="92">B70</f>
        <v>(B) P.﻿denitrificans B-3785</v>
      </c>
      <c r="C71">
        <f t="shared" ref="C71:C83" si="93">C70+1</f>
        <v>3</v>
      </c>
      <c r="F71" t="str">
        <f t="shared" ref="F71:F125" si="94">F70</f>
        <v>Osburn et al 2016. Frontiers, 7(408), 316–318</v>
      </c>
      <c r="O71" t="str">
        <f t="shared" si="85"/>
        <v>batch</v>
      </c>
      <c r="P71" t="s">
        <v>327</v>
      </c>
      <c r="Q71" s="2">
        <f>LN(2)/2.1*24</f>
        <v>7.9216820635422316</v>
      </c>
      <c r="R71" t="str">
        <f t="shared" si="86"/>
        <v>respiration</v>
      </c>
      <c r="S71" t="s">
        <v>635</v>
      </c>
      <c r="T71" t="s">
        <v>636</v>
      </c>
      <c r="U71" t="str">
        <f t="shared" ref="U71:U126" si="95">IF(S71="O2","True","False")</f>
        <v>True</v>
      </c>
      <c r="X71" s="1"/>
      <c r="Y71" s="1"/>
      <c r="Z71" s="1"/>
      <c r="AA71" s="1"/>
      <c r="AB71" s="1"/>
    </row>
    <row r="72" spans="2:28" x14ac:dyDescent="0.2">
      <c r="B72" t="str">
        <f t="shared" si="92"/>
        <v>(B) P.﻿denitrificans B-3785</v>
      </c>
      <c r="C72">
        <f t="shared" si="93"/>
        <v>4</v>
      </c>
      <c r="F72" t="str">
        <f t="shared" si="94"/>
        <v>Osburn et al 2016. Frontiers, 7(408), 316–318</v>
      </c>
      <c r="O72" t="str">
        <f t="shared" si="85"/>
        <v>batch</v>
      </c>
      <c r="P72" t="s">
        <v>327</v>
      </c>
      <c r="Q72" s="2">
        <f>LN(2)/66.9*24</f>
        <v>0.24866266567172923</v>
      </c>
      <c r="R72" t="str">
        <f t="shared" si="86"/>
        <v>respiration</v>
      </c>
      <c r="S72" t="s">
        <v>657</v>
      </c>
      <c r="T72" t="s">
        <v>636</v>
      </c>
      <c r="U72" t="str">
        <f t="shared" si="95"/>
        <v>False</v>
      </c>
      <c r="X72" s="1"/>
      <c r="Y72" s="1"/>
      <c r="Z72" s="1"/>
      <c r="AA72" s="1"/>
      <c r="AB72" s="1"/>
    </row>
    <row r="73" spans="2:28" x14ac:dyDescent="0.2">
      <c r="B73" t="str">
        <f t="shared" si="92"/>
        <v>(B) P.﻿denitrificans B-3785</v>
      </c>
      <c r="C73">
        <f t="shared" si="93"/>
        <v>5</v>
      </c>
      <c r="F73" t="str">
        <f t="shared" si="94"/>
        <v>Osburn et al 2016. Frontiers, 7(408), 316–318</v>
      </c>
      <c r="O73" t="str">
        <f t="shared" si="85"/>
        <v>batch</v>
      </c>
      <c r="P73" t="s">
        <v>326</v>
      </c>
      <c r="Q73" s="2">
        <f>LN(2)/2.9*24</f>
        <v>5.7363904598064437</v>
      </c>
      <c r="R73" t="str">
        <f t="shared" si="86"/>
        <v>respiration</v>
      </c>
      <c r="S73" t="s">
        <v>635</v>
      </c>
      <c r="T73" t="s">
        <v>636</v>
      </c>
      <c r="U73" t="str">
        <f t="shared" si="95"/>
        <v>True</v>
      </c>
      <c r="X73" s="1"/>
      <c r="Y73" s="1"/>
      <c r="Z73" s="1"/>
      <c r="AA73" s="1"/>
      <c r="AB73" s="1"/>
    </row>
    <row r="74" spans="2:28" x14ac:dyDescent="0.2">
      <c r="B74" t="str">
        <f t="shared" si="92"/>
        <v>(B) P.﻿denitrificans B-3785</v>
      </c>
      <c r="C74">
        <f t="shared" si="93"/>
        <v>6</v>
      </c>
      <c r="F74" t="str">
        <f t="shared" si="94"/>
        <v>Osburn et al 2016. Frontiers, 7(408), 316–318</v>
      </c>
      <c r="O74" t="str">
        <f t="shared" si="85"/>
        <v>batch</v>
      </c>
      <c r="P74" t="s">
        <v>326</v>
      </c>
      <c r="Q74" s="2">
        <f>LN(2)/25.7*24</f>
        <v>0.64729697795481278</v>
      </c>
      <c r="R74" t="str">
        <f t="shared" si="86"/>
        <v>respiration</v>
      </c>
      <c r="S74" t="s">
        <v>657</v>
      </c>
      <c r="T74" t="s">
        <v>636</v>
      </c>
      <c r="U74" t="str">
        <f t="shared" si="95"/>
        <v>False</v>
      </c>
      <c r="X74" s="1"/>
      <c r="Y74" s="1"/>
      <c r="Z74" s="1"/>
      <c r="AA74" s="1"/>
      <c r="AB74" s="1"/>
    </row>
    <row r="75" spans="2:28" x14ac:dyDescent="0.2">
      <c r="B75" t="str">
        <f t="shared" si="92"/>
        <v>(B) P.﻿denitrificans B-3785</v>
      </c>
      <c r="C75">
        <f t="shared" si="93"/>
        <v>7</v>
      </c>
      <c r="F75" t="str">
        <f t="shared" si="94"/>
        <v>Osburn et al 2016. Frontiers, 7(408), 316–318</v>
      </c>
      <c r="O75" t="str">
        <f t="shared" si="85"/>
        <v>batch</v>
      </c>
      <c r="P75" t="s">
        <v>652</v>
      </c>
      <c r="Q75" s="2">
        <f>LN(2)/2.4*24</f>
        <v>6.9314718055994531</v>
      </c>
      <c r="R75" t="str">
        <f t="shared" si="86"/>
        <v>respiration</v>
      </c>
      <c r="S75" t="s">
        <v>635</v>
      </c>
      <c r="T75" t="s">
        <v>636</v>
      </c>
      <c r="U75" t="str">
        <f t="shared" si="95"/>
        <v>True</v>
      </c>
      <c r="X75" s="1"/>
      <c r="Y75" s="1"/>
      <c r="Z75" s="1"/>
      <c r="AA75" s="1"/>
      <c r="AB75" s="1"/>
    </row>
    <row r="76" spans="2:28" x14ac:dyDescent="0.2">
      <c r="B76" t="str">
        <f t="shared" si="92"/>
        <v>(B) P.﻿denitrificans B-3785</v>
      </c>
      <c r="C76">
        <f t="shared" si="93"/>
        <v>8</v>
      </c>
      <c r="F76" t="str">
        <f t="shared" si="94"/>
        <v>Osburn et al 2016. Frontiers, 7(408), 316–318</v>
      </c>
      <c r="O76" t="str">
        <f t="shared" si="85"/>
        <v>batch</v>
      </c>
      <c r="P76" t="s">
        <v>652</v>
      </c>
      <c r="Q76" s="2">
        <f>LN(2)/65.4*24</f>
        <v>0.25436593782016337</v>
      </c>
      <c r="R76" t="str">
        <f t="shared" si="86"/>
        <v>respiration</v>
      </c>
      <c r="S76" t="s">
        <v>657</v>
      </c>
      <c r="T76" t="s">
        <v>636</v>
      </c>
      <c r="U76" t="str">
        <f t="shared" si="95"/>
        <v>False</v>
      </c>
      <c r="X76" s="1"/>
      <c r="Y76" s="1"/>
      <c r="Z76" s="1"/>
      <c r="AA76" s="1"/>
      <c r="AB76" s="1"/>
    </row>
    <row r="77" spans="2:28" x14ac:dyDescent="0.2">
      <c r="B77" t="str">
        <f t="shared" si="92"/>
        <v>(B) P.﻿denitrificans B-3785</v>
      </c>
      <c r="C77">
        <f t="shared" si="93"/>
        <v>9</v>
      </c>
      <c r="F77" t="str">
        <f t="shared" si="94"/>
        <v>Osburn et al 2016. Frontiers, 7(408), 316–318</v>
      </c>
      <c r="O77" t="str">
        <f t="shared" si="85"/>
        <v>batch</v>
      </c>
      <c r="P77" t="s">
        <v>643</v>
      </c>
      <c r="Q77" s="2">
        <f>LN(2)/2.1*24</f>
        <v>7.9216820635422316</v>
      </c>
      <c r="R77" t="str">
        <f t="shared" si="86"/>
        <v>respiration</v>
      </c>
      <c r="S77" t="s">
        <v>635</v>
      </c>
      <c r="T77" t="s">
        <v>636</v>
      </c>
      <c r="U77" t="str">
        <f t="shared" si="95"/>
        <v>True</v>
      </c>
      <c r="X77" s="1"/>
      <c r="Y77" s="1"/>
      <c r="Z77" s="1"/>
      <c r="AA77" s="1"/>
      <c r="AB77" s="1"/>
    </row>
    <row r="78" spans="2:28" x14ac:dyDescent="0.2">
      <c r="B78" t="str">
        <f t="shared" si="92"/>
        <v>(B) P.﻿denitrificans B-3785</v>
      </c>
      <c r="C78">
        <f t="shared" si="93"/>
        <v>10</v>
      </c>
      <c r="F78" t="str">
        <f t="shared" si="94"/>
        <v>Osburn et al 2016. Frontiers, 7(408), 316–318</v>
      </c>
      <c r="O78" t="str">
        <f t="shared" si="85"/>
        <v>batch</v>
      </c>
      <c r="P78" t="s">
        <v>643</v>
      </c>
      <c r="Q78" s="2">
        <f>LN(2)/23.5*24</f>
        <v>0.70789499291228453</v>
      </c>
      <c r="R78" t="str">
        <f t="shared" si="86"/>
        <v>respiration</v>
      </c>
      <c r="S78" t="s">
        <v>657</v>
      </c>
      <c r="T78" t="s">
        <v>636</v>
      </c>
      <c r="U78" t="str">
        <f t="shared" si="95"/>
        <v>False</v>
      </c>
      <c r="X78" s="1"/>
      <c r="Y78" s="1"/>
      <c r="Z78" s="1"/>
      <c r="AA78" s="1"/>
      <c r="AB78" s="1"/>
    </row>
    <row r="79" spans="2:28" x14ac:dyDescent="0.2">
      <c r="B79" t="str">
        <f t="shared" si="92"/>
        <v>(B) P.﻿denitrificans B-3785</v>
      </c>
      <c r="C79">
        <f t="shared" si="93"/>
        <v>11</v>
      </c>
      <c r="F79" t="str">
        <f t="shared" si="94"/>
        <v>Osburn et al 2016. Frontiers, 7(408), 316–318</v>
      </c>
      <c r="O79" t="str">
        <f t="shared" si="85"/>
        <v>batch</v>
      </c>
      <c r="P79" t="s">
        <v>647</v>
      </c>
      <c r="Q79" s="2">
        <f>LN(2)/AVERAGE(14.5,13)*24</f>
        <v>1.2098568969773591</v>
      </c>
      <c r="R79" t="str">
        <f t="shared" si="86"/>
        <v>respiration</v>
      </c>
      <c r="S79" t="s">
        <v>635</v>
      </c>
      <c r="T79" t="s">
        <v>644</v>
      </c>
      <c r="U79" t="str">
        <f t="shared" si="95"/>
        <v>True</v>
      </c>
      <c r="X79" s="1"/>
      <c r="Y79" s="1"/>
      <c r="Z79" s="1"/>
      <c r="AA79" s="1"/>
      <c r="AB79" s="1"/>
    </row>
    <row r="80" spans="2:28" x14ac:dyDescent="0.2">
      <c r="B80" t="str">
        <f t="shared" si="92"/>
        <v>(B) P.﻿denitrificans B-3785</v>
      </c>
      <c r="C80">
        <f t="shared" si="93"/>
        <v>12</v>
      </c>
      <c r="F80" t="str">
        <f t="shared" si="94"/>
        <v>Osburn et al 2016. Frontiers, 7(408), 316–318</v>
      </c>
      <c r="O80" t="str">
        <f t="shared" si="85"/>
        <v>batch</v>
      </c>
      <c r="P80" t="s">
        <v>647</v>
      </c>
      <c r="Q80" s="2">
        <f>LN(2)/17.3*24</f>
        <v>0.96159146436061771</v>
      </c>
      <c r="R80" t="str">
        <f t="shared" si="86"/>
        <v>respiration</v>
      </c>
      <c r="S80" t="s">
        <v>657</v>
      </c>
      <c r="T80" t="s">
        <v>644</v>
      </c>
      <c r="U80" t="str">
        <f t="shared" si="95"/>
        <v>False</v>
      </c>
      <c r="X80" s="1"/>
      <c r="Y80" s="1"/>
      <c r="Z80" s="1"/>
      <c r="AA80" s="1"/>
      <c r="AB80" s="1"/>
    </row>
    <row r="81" spans="2:28" x14ac:dyDescent="0.2">
      <c r="B81" t="str">
        <f t="shared" si="92"/>
        <v>(B) P.﻿denitrificans B-3785</v>
      </c>
      <c r="C81">
        <f t="shared" si="93"/>
        <v>13</v>
      </c>
      <c r="F81" t="str">
        <f t="shared" si="94"/>
        <v>Osburn et al 2016. Frontiers, 7(408), 316–318</v>
      </c>
      <c r="O81" t="str">
        <f t="shared" si="85"/>
        <v>batch</v>
      </c>
      <c r="P81" t="s">
        <v>654</v>
      </c>
      <c r="Q81" s="2">
        <f>LN(2)/1.2*24</f>
        <v>13.862943611198906</v>
      </c>
      <c r="R81" t="str">
        <f t="shared" si="86"/>
        <v>respiration</v>
      </c>
      <c r="S81" t="s">
        <v>635</v>
      </c>
      <c r="T81" t="s">
        <v>644</v>
      </c>
      <c r="U81" t="str">
        <f t="shared" si="95"/>
        <v>True</v>
      </c>
      <c r="X81" s="1"/>
      <c r="Y81" s="1"/>
      <c r="Z81" s="1"/>
      <c r="AA81" s="1"/>
      <c r="AB81" s="1"/>
    </row>
    <row r="82" spans="2:28" x14ac:dyDescent="0.2">
      <c r="B82" t="str">
        <f t="shared" si="92"/>
        <v>(B) P.﻿denitrificans B-3785</v>
      </c>
      <c r="C82">
        <f t="shared" si="93"/>
        <v>14</v>
      </c>
      <c r="F82" t="str">
        <f t="shared" si="94"/>
        <v>Osburn et al 2016. Frontiers, 7(408), 316–318</v>
      </c>
      <c r="O82" t="str">
        <f t="shared" si="85"/>
        <v>batch</v>
      </c>
      <c r="P82" t="s">
        <v>217</v>
      </c>
      <c r="Q82" s="2">
        <f>LN(2)/4.9*24</f>
        <v>3.3950065986609559</v>
      </c>
      <c r="R82" t="str">
        <f t="shared" si="86"/>
        <v>respiration</v>
      </c>
      <c r="S82" t="s">
        <v>635</v>
      </c>
      <c r="T82" t="s">
        <v>644</v>
      </c>
      <c r="U82" t="str">
        <f t="shared" si="95"/>
        <v>True</v>
      </c>
      <c r="X82" s="1"/>
      <c r="Y82" s="1"/>
      <c r="Z82" s="1"/>
      <c r="AA82" s="1"/>
      <c r="AB82" s="1"/>
    </row>
    <row r="83" spans="2:28" x14ac:dyDescent="0.2">
      <c r="B83" t="str">
        <f t="shared" si="92"/>
        <v>(B) P.﻿denitrificans B-3785</v>
      </c>
      <c r="C83">
        <f t="shared" si="93"/>
        <v>15</v>
      </c>
      <c r="F83" t="str">
        <f t="shared" si="94"/>
        <v>Osburn et al 2016. Frontiers, 7(408), 316–318</v>
      </c>
      <c r="O83" t="str">
        <f t="shared" si="85"/>
        <v>batch</v>
      </c>
      <c r="P83" t="s">
        <v>217</v>
      </c>
      <c r="Q83" s="2">
        <f>LN(2)/25.7*24</f>
        <v>0.64729697795481278</v>
      </c>
      <c r="R83" t="str">
        <f t="shared" si="86"/>
        <v>respiration</v>
      </c>
      <c r="S83" t="s">
        <v>657</v>
      </c>
      <c r="T83" t="s">
        <v>644</v>
      </c>
      <c r="U83" t="str">
        <f t="shared" si="95"/>
        <v>False</v>
      </c>
      <c r="X83" s="1"/>
      <c r="Y83" s="1"/>
      <c r="Z83" s="1"/>
      <c r="AA83" s="1"/>
      <c r="AB83" s="1"/>
    </row>
    <row r="84" spans="2:28" x14ac:dyDescent="0.2">
      <c r="B84" t="s">
        <v>52</v>
      </c>
      <c r="C84">
        <v>1</v>
      </c>
      <c r="F84" t="str">
        <f t="shared" si="94"/>
        <v>Osburn et al 2016. Frontiers, 7(408), 316–318</v>
      </c>
      <c r="O84" t="str">
        <f t="shared" si="85"/>
        <v>batch</v>
      </c>
      <c r="P84" t="s">
        <v>242</v>
      </c>
      <c r="Q84" s="2">
        <f>LN(2)/12.8*24</f>
        <v>1.2996509635498974</v>
      </c>
      <c r="R84" t="s">
        <v>752</v>
      </c>
      <c r="S84" t="s">
        <v>635</v>
      </c>
      <c r="T84" t="s">
        <v>636</v>
      </c>
      <c r="U84" t="str">
        <f t="shared" si="95"/>
        <v>True</v>
      </c>
      <c r="X84" s="1"/>
      <c r="Y84" s="1"/>
      <c r="Z84" s="1"/>
      <c r="AA84" s="1"/>
      <c r="AB84" s="1"/>
    </row>
    <row r="85" spans="2:28" x14ac:dyDescent="0.2">
      <c r="B85" t="str">
        <f t="shared" ref="B85:B94" si="96">B84</f>
        <v>(B) E.coli MG1655</v>
      </c>
      <c r="C85">
        <f t="shared" ref="C85:C94" si="97">C84+1</f>
        <v>2</v>
      </c>
      <c r="F85" t="str">
        <f t="shared" si="94"/>
        <v>Osburn et al 2016. Frontiers, 7(408), 316–318</v>
      </c>
      <c r="O85" t="str">
        <f t="shared" si="85"/>
        <v>batch</v>
      </c>
      <c r="P85" t="s">
        <v>242</v>
      </c>
      <c r="Q85" s="2">
        <f>LN(2)/12.4*24</f>
        <v>1.3415751881805393</v>
      </c>
      <c r="R85" t="str">
        <f t="shared" si="88"/>
        <v>respiration</v>
      </c>
      <c r="S85" t="s">
        <v>657</v>
      </c>
      <c r="T85" t="str">
        <f t="shared" si="88"/>
        <v>heterotrophy</v>
      </c>
      <c r="U85" t="str">
        <f t="shared" si="95"/>
        <v>False</v>
      </c>
      <c r="X85" s="1"/>
      <c r="Y85" s="1"/>
      <c r="Z85" s="1"/>
      <c r="AA85" s="1"/>
      <c r="AB85" s="1"/>
    </row>
    <row r="86" spans="2:28" x14ac:dyDescent="0.2">
      <c r="B86" t="str">
        <f t="shared" si="96"/>
        <v>(B) E.coli MG1655</v>
      </c>
      <c r="C86">
        <f t="shared" si="97"/>
        <v>3</v>
      </c>
      <c r="F86" t="str">
        <f t="shared" si="94"/>
        <v>Osburn et al 2016. Frontiers, 7(408), 316–318</v>
      </c>
      <c r="O86" t="str">
        <f t="shared" si="85"/>
        <v>batch</v>
      </c>
      <c r="P86" t="s">
        <v>327</v>
      </c>
      <c r="Q86" s="2">
        <f>LN(2)/3.6*24</f>
        <v>4.6209812037329687</v>
      </c>
      <c r="R86" t="str">
        <f t="shared" si="88"/>
        <v>respiration</v>
      </c>
      <c r="S86" t="s">
        <v>635</v>
      </c>
      <c r="T86" t="str">
        <f t="shared" si="88"/>
        <v>heterotrophy</v>
      </c>
      <c r="U86" t="str">
        <f t="shared" si="95"/>
        <v>True</v>
      </c>
      <c r="X86" s="1"/>
      <c r="Y86" s="1"/>
      <c r="Z86" s="1"/>
      <c r="AA86" s="1"/>
      <c r="AB86" s="1"/>
    </row>
    <row r="87" spans="2:28" x14ac:dyDescent="0.2">
      <c r="B87" t="str">
        <f t="shared" si="96"/>
        <v>(B) E.coli MG1655</v>
      </c>
      <c r="C87">
        <f t="shared" si="97"/>
        <v>4</v>
      </c>
      <c r="F87" t="str">
        <f t="shared" si="94"/>
        <v>Osburn et al 2016. Frontiers, 7(408), 316–318</v>
      </c>
      <c r="O87" t="str">
        <f t="shared" si="85"/>
        <v>batch</v>
      </c>
      <c r="P87" t="s">
        <v>327</v>
      </c>
      <c r="Q87" s="2">
        <f>LN(2)/3.9*24</f>
        <v>4.265521111138125</v>
      </c>
      <c r="R87" t="str">
        <f t="shared" si="88"/>
        <v>respiration</v>
      </c>
      <c r="S87" t="s">
        <v>657</v>
      </c>
      <c r="T87" t="str">
        <f t="shared" si="88"/>
        <v>heterotrophy</v>
      </c>
      <c r="U87" t="str">
        <f t="shared" si="95"/>
        <v>False</v>
      </c>
      <c r="X87" s="1"/>
      <c r="Y87" s="1"/>
      <c r="Z87" s="1"/>
      <c r="AA87" s="1"/>
      <c r="AB87" s="1"/>
    </row>
    <row r="88" spans="2:28" x14ac:dyDescent="0.2">
      <c r="B88" t="str">
        <f t="shared" si="96"/>
        <v>(B) E.coli MG1655</v>
      </c>
      <c r="C88">
        <f t="shared" si="97"/>
        <v>5</v>
      </c>
      <c r="F88" t="str">
        <f t="shared" si="94"/>
        <v>Osburn et al 2016. Frontiers, 7(408), 316–318</v>
      </c>
      <c r="O88" t="str">
        <f t="shared" si="85"/>
        <v>batch</v>
      </c>
      <c r="P88" t="s">
        <v>326</v>
      </c>
      <c r="Q88" s="2">
        <f>LN(2)/3.7*24</f>
        <v>4.4960898198482937</v>
      </c>
      <c r="R88" t="str">
        <f t="shared" si="88"/>
        <v>respiration</v>
      </c>
      <c r="S88" t="s">
        <v>635</v>
      </c>
      <c r="T88" t="str">
        <f t="shared" si="88"/>
        <v>heterotrophy</v>
      </c>
      <c r="U88" t="str">
        <f t="shared" si="95"/>
        <v>True</v>
      </c>
      <c r="X88" s="1"/>
      <c r="Y88" s="1"/>
      <c r="Z88" s="1"/>
      <c r="AA88" s="1"/>
      <c r="AB88" s="1"/>
    </row>
    <row r="89" spans="2:28" x14ac:dyDescent="0.2">
      <c r="B89" t="str">
        <f t="shared" si="96"/>
        <v>(B) E.coli MG1655</v>
      </c>
      <c r="C89">
        <f t="shared" si="97"/>
        <v>6</v>
      </c>
      <c r="F89" t="str">
        <f t="shared" si="94"/>
        <v>Osburn et al 2016. Frontiers, 7(408), 316–318</v>
      </c>
      <c r="O89" t="str">
        <f t="shared" si="85"/>
        <v>batch</v>
      </c>
      <c r="P89" t="s">
        <v>326</v>
      </c>
      <c r="Q89" s="2">
        <f>LN(2)/7.7*24</f>
        <v>2.1604587446024266</v>
      </c>
      <c r="R89" t="str">
        <f t="shared" si="88"/>
        <v>respiration</v>
      </c>
      <c r="S89" t="s">
        <v>657</v>
      </c>
      <c r="T89" t="str">
        <f t="shared" si="88"/>
        <v>heterotrophy</v>
      </c>
      <c r="U89" t="str">
        <f t="shared" si="95"/>
        <v>False</v>
      </c>
      <c r="X89" s="1"/>
      <c r="Y89" s="1"/>
      <c r="Z89" s="1"/>
      <c r="AA89" s="1"/>
      <c r="AB89" s="1"/>
    </row>
    <row r="90" spans="2:28" x14ac:dyDescent="0.2">
      <c r="B90" t="str">
        <f t="shared" si="96"/>
        <v>(B) E.coli MG1655</v>
      </c>
      <c r="C90">
        <f t="shared" si="97"/>
        <v>7</v>
      </c>
      <c r="F90" t="str">
        <f t="shared" si="94"/>
        <v>Osburn et al 2016. Frontiers, 7(408), 316–318</v>
      </c>
      <c r="O90" t="str">
        <f t="shared" si="85"/>
        <v>batch</v>
      </c>
      <c r="P90" t="s">
        <v>652</v>
      </c>
      <c r="Q90" s="2">
        <f>LN(2)/3.8*24</f>
        <v>4.3777716666943913</v>
      </c>
      <c r="R90" t="str">
        <f t="shared" si="88"/>
        <v>respiration</v>
      </c>
      <c r="S90" t="s">
        <v>635</v>
      </c>
      <c r="T90" t="str">
        <f t="shared" si="88"/>
        <v>heterotrophy</v>
      </c>
      <c r="U90" t="str">
        <f t="shared" si="95"/>
        <v>True</v>
      </c>
      <c r="X90" s="1"/>
      <c r="Y90" s="1"/>
      <c r="Z90" s="1"/>
      <c r="AA90" s="1"/>
      <c r="AB90" s="1"/>
    </row>
    <row r="91" spans="2:28" x14ac:dyDescent="0.2">
      <c r="B91" t="str">
        <f t="shared" si="96"/>
        <v>(B) E.coli MG1655</v>
      </c>
      <c r="C91">
        <f t="shared" si="97"/>
        <v>8</v>
      </c>
      <c r="F91" t="str">
        <f t="shared" si="94"/>
        <v>Osburn et al 2016. Frontiers, 7(408), 316–318</v>
      </c>
      <c r="O91" t="str">
        <f t="shared" si="85"/>
        <v>batch</v>
      </c>
      <c r="P91" t="s">
        <v>652</v>
      </c>
      <c r="Q91" s="2">
        <f>LN(2)/3.2*24</f>
        <v>5.1986038541995896</v>
      </c>
      <c r="R91" t="str">
        <f t="shared" si="88"/>
        <v>respiration</v>
      </c>
      <c r="S91" t="s">
        <v>657</v>
      </c>
      <c r="T91" t="str">
        <f t="shared" si="88"/>
        <v>heterotrophy</v>
      </c>
      <c r="U91" t="str">
        <f t="shared" si="95"/>
        <v>False</v>
      </c>
      <c r="X91" s="1"/>
      <c r="Y91" s="1"/>
      <c r="Z91" s="1"/>
      <c r="AA91" s="1"/>
      <c r="AB91" s="1"/>
    </row>
    <row r="92" spans="2:28" x14ac:dyDescent="0.2">
      <c r="B92" t="str">
        <f t="shared" si="96"/>
        <v>(B) E.coli MG1655</v>
      </c>
      <c r="C92">
        <f t="shared" si="97"/>
        <v>9</v>
      </c>
      <c r="F92" t="str">
        <f t="shared" si="94"/>
        <v>Osburn et al 2016. Frontiers, 7(408), 316–318</v>
      </c>
      <c r="O92" t="str">
        <f t="shared" si="85"/>
        <v>batch</v>
      </c>
      <c r="P92" t="s">
        <v>643</v>
      </c>
      <c r="Q92" s="2">
        <f>LN(2)/1.6*24</f>
        <v>10.397207708399179</v>
      </c>
      <c r="R92" t="str">
        <f t="shared" si="88"/>
        <v>respiration</v>
      </c>
      <c r="S92" t="s">
        <v>635</v>
      </c>
      <c r="T92" t="str">
        <f t="shared" si="88"/>
        <v>heterotrophy</v>
      </c>
      <c r="U92" t="str">
        <f t="shared" si="95"/>
        <v>True</v>
      </c>
      <c r="X92" s="1"/>
      <c r="Y92" s="1"/>
      <c r="Z92" s="1"/>
      <c r="AA92" s="1"/>
      <c r="AB92" s="1"/>
    </row>
    <row r="93" spans="2:28" x14ac:dyDescent="0.2">
      <c r="B93" t="str">
        <f t="shared" si="96"/>
        <v>(B) E.coli MG1655</v>
      </c>
      <c r="C93">
        <f t="shared" si="97"/>
        <v>10</v>
      </c>
      <c r="F93" t="str">
        <f t="shared" si="94"/>
        <v>Osburn et al 2016. Frontiers, 7(408), 316–318</v>
      </c>
      <c r="O93" t="str">
        <f t="shared" si="85"/>
        <v>batch</v>
      </c>
      <c r="P93" t="s">
        <v>643</v>
      </c>
      <c r="Q93" s="2">
        <f>LN(2)/4.3*24</f>
        <v>3.8687284496369037</v>
      </c>
      <c r="R93" t="str">
        <f t="shared" si="88"/>
        <v>respiration</v>
      </c>
      <c r="S93" t="s">
        <v>657</v>
      </c>
      <c r="T93" t="str">
        <f t="shared" si="88"/>
        <v>heterotrophy</v>
      </c>
      <c r="U93" t="str">
        <f t="shared" si="95"/>
        <v>False</v>
      </c>
      <c r="X93" s="1"/>
      <c r="Y93" s="1"/>
      <c r="Z93" s="1"/>
      <c r="AA93" s="1"/>
      <c r="AB93" s="1"/>
    </row>
    <row r="94" spans="2:28" x14ac:dyDescent="0.2">
      <c r="B94" t="str">
        <f t="shared" si="96"/>
        <v>(B) E.coli MG1655</v>
      </c>
      <c r="C94">
        <f t="shared" si="97"/>
        <v>11</v>
      </c>
      <c r="F94" t="str">
        <f t="shared" si="94"/>
        <v>Osburn et al 2016. Frontiers, 7(408), 316–318</v>
      </c>
      <c r="O94" t="str">
        <f t="shared" si="85"/>
        <v>batch</v>
      </c>
      <c r="P94" t="s">
        <v>643</v>
      </c>
      <c r="Q94" s="2">
        <f>LN(2)/4.7*24</f>
        <v>3.5394749645614221</v>
      </c>
      <c r="R94" t="s">
        <v>675</v>
      </c>
      <c r="T94" t="s">
        <v>636</v>
      </c>
      <c r="U94" t="str">
        <f t="shared" si="95"/>
        <v>False</v>
      </c>
      <c r="X94" s="1"/>
      <c r="Y94" s="1"/>
      <c r="Z94" s="1"/>
      <c r="AA94" s="1"/>
      <c r="AB94" s="1"/>
    </row>
    <row r="95" spans="2:28" x14ac:dyDescent="0.2">
      <c r="B95" t="s">
        <v>673</v>
      </c>
      <c r="C95">
        <v>1</v>
      </c>
      <c r="F95" t="str">
        <f t="shared" si="94"/>
        <v>Osburn et al 2016. Frontiers, 7(408), 316–318</v>
      </c>
      <c r="O95" t="str">
        <f t="shared" si="85"/>
        <v>batch</v>
      </c>
      <c r="P95" t="s">
        <v>652</v>
      </c>
      <c r="Q95" s="2"/>
      <c r="R95" t="s">
        <v>752</v>
      </c>
      <c r="S95" t="s">
        <v>635</v>
      </c>
      <c r="T95" t="s">
        <v>636</v>
      </c>
      <c r="U95" t="str">
        <f t="shared" si="95"/>
        <v>True</v>
      </c>
      <c r="X95" s="1"/>
      <c r="Y95" s="1"/>
      <c r="Z95" s="1"/>
      <c r="AA95" s="1"/>
      <c r="AB95" s="1"/>
    </row>
    <row r="96" spans="2:28" x14ac:dyDescent="0.2">
      <c r="B96" t="str">
        <f t="shared" ref="B96:B97" si="98">B95</f>
        <v>(B) S.﻿oneidensis</v>
      </c>
      <c r="C96">
        <f t="shared" ref="C96:C97" si="99">C95+1</f>
        <v>2</v>
      </c>
      <c r="F96" t="str">
        <f t="shared" si="94"/>
        <v>Osburn et al 2016. Frontiers, 7(408), 316–318</v>
      </c>
      <c r="O96" t="str">
        <f t="shared" si="85"/>
        <v>batch</v>
      </c>
      <c r="P96" t="s">
        <v>652</v>
      </c>
      <c r="Q96" s="2"/>
      <c r="R96" t="s">
        <v>752</v>
      </c>
      <c r="S96" t="s">
        <v>657</v>
      </c>
      <c r="T96" t="str">
        <f t="shared" si="88"/>
        <v>heterotrophy</v>
      </c>
      <c r="U96" t="str">
        <f t="shared" si="95"/>
        <v>False</v>
      </c>
      <c r="X96" s="1"/>
      <c r="Y96" s="1"/>
      <c r="Z96" s="1"/>
      <c r="AA96" s="1"/>
      <c r="AB96" s="1"/>
    </row>
    <row r="97" spans="2:28" x14ac:dyDescent="0.2">
      <c r="B97" t="str">
        <f t="shared" si="98"/>
        <v>(B) S.﻿oneidensis</v>
      </c>
      <c r="C97">
        <f t="shared" si="99"/>
        <v>3</v>
      </c>
      <c r="F97" t="str">
        <f t="shared" si="94"/>
        <v>Osburn et al 2016. Frontiers, 7(408), 316–318</v>
      </c>
      <c r="O97" t="str">
        <f t="shared" si="85"/>
        <v>batch</v>
      </c>
      <c r="P97" t="s">
        <v>652</v>
      </c>
      <c r="Q97" s="2"/>
      <c r="R97" t="s">
        <v>752</v>
      </c>
      <c r="S97" t="s">
        <v>676</v>
      </c>
      <c r="T97" t="str">
        <f t="shared" si="88"/>
        <v>heterotrophy</v>
      </c>
      <c r="U97" t="str">
        <f t="shared" si="95"/>
        <v>False</v>
      </c>
      <c r="X97" s="1"/>
      <c r="Y97" s="1"/>
      <c r="Z97" s="1"/>
      <c r="AA97" s="1"/>
      <c r="AB97" s="1"/>
    </row>
    <row r="98" spans="2:28" x14ac:dyDescent="0.2">
      <c r="B98" t="s">
        <v>666</v>
      </c>
      <c r="C98">
        <v>1</v>
      </c>
      <c r="F98" t="str">
        <f t="shared" si="94"/>
        <v>Osburn et al 2016. Frontiers, 7(408), 316–318</v>
      </c>
      <c r="O98" t="str">
        <f t="shared" si="85"/>
        <v>batch</v>
      </c>
      <c r="P98" t="s">
        <v>242</v>
      </c>
      <c r="Q98" s="4">
        <f>LN(2)/20.7*24</f>
        <v>0.80364890499703812</v>
      </c>
      <c r="R98" t="s">
        <v>752</v>
      </c>
      <c r="S98" t="s">
        <v>648</v>
      </c>
      <c r="T98" t="s">
        <v>636</v>
      </c>
      <c r="U98" t="str">
        <f t="shared" si="95"/>
        <v>False</v>
      </c>
      <c r="X98" s="1"/>
      <c r="Y98" s="1"/>
      <c r="Z98" s="1"/>
      <c r="AA98" s="1"/>
      <c r="AB98" s="1"/>
    </row>
    <row r="99" spans="2:28" x14ac:dyDescent="0.2">
      <c r="B99" t="str">
        <f t="shared" ref="B99" si="100">B98</f>
        <v>(B) D.hydrogenophilus DSM 3380</v>
      </c>
      <c r="C99">
        <f t="shared" ref="C99" si="101">C98+1</f>
        <v>2</v>
      </c>
      <c r="F99" t="str">
        <f t="shared" si="94"/>
        <v>Osburn et al 2016. Frontiers, 7(408), 316–318</v>
      </c>
      <c r="O99" t="str">
        <f t="shared" si="85"/>
        <v>batch</v>
      </c>
      <c r="P99" t="s">
        <v>217</v>
      </c>
      <c r="Q99" s="4">
        <f>LN(2)/32.3*24</f>
        <v>0.51503196078757552</v>
      </c>
      <c r="R99" t="s">
        <v>752</v>
      </c>
      <c r="S99" t="s">
        <v>648</v>
      </c>
      <c r="T99" t="s">
        <v>644</v>
      </c>
      <c r="U99" t="str">
        <f t="shared" si="95"/>
        <v>False</v>
      </c>
      <c r="X99" s="1"/>
      <c r="Y99" s="1"/>
      <c r="Z99" s="1"/>
      <c r="AA99" s="1"/>
      <c r="AB99" s="1"/>
    </row>
    <row r="100" spans="2:28" x14ac:dyDescent="0.2">
      <c r="B100" t="s">
        <v>668</v>
      </c>
      <c r="C100">
        <v>1</v>
      </c>
      <c r="F100" t="str">
        <f t="shared" si="94"/>
        <v>Osburn et al 2016. Frontiers, 7(408), 316–318</v>
      </c>
      <c r="O100" t="str">
        <f t="shared" si="85"/>
        <v>batch</v>
      </c>
      <c r="P100" t="s">
        <v>326</v>
      </c>
      <c r="Q100" s="4">
        <f>LN(2)/7.8*24</f>
        <v>2.1327605555690625</v>
      </c>
      <c r="R100" t="s">
        <v>752</v>
      </c>
      <c r="S100" t="s">
        <v>648</v>
      </c>
      <c r="T100" t="s">
        <v>636</v>
      </c>
      <c r="U100" t="str">
        <f t="shared" si="95"/>
        <v>False</v>
      </c>
      <c r="X100" s="1"/>
      <c r="Y100" s="1"/>
      <c r="Z100" s="1"/>
      <c r="AA100" s="1"/>
      <c r="AB100" s="1"/>
    </row>
    <row r="101" spans="2:28" x14ac:dyDescent="0.2">
      <c r="B101" t="str">
        <f t="shared" ref="B101:B116" si="102">B100</f>
        <v>(B) D.alaskensis DSM 16109</v>
      </c>
      <c r="C101">
        <f t="shared" ref="C101:C116" si="103">C100+1</f>
        <v>2</v>
      </c>
      <c r="F101" t="str">
        <f t="shared" si="94"/>
        <v>Osburn et al 2016. Frontiers, 7(408), 316–318</v>
      </c>
      <c r="O101" t="str">
        <f t="shared" si="85"/>
        <v>batch</v>
      </c>
      <c r="P101" t="s">
        <v>652</v>
      </c>
      <c r="Q101" s="4">
        <f>LN(2)/5.9*24</f>
        <v>2.8195817514302859</v>
      </c>
      <c r="R101" t="s">
        <v>752</v>
      </c>
      <c r="S101" t="s">
        <v>648</v>
      </c>
      <c r="T101" t="s">
        <v>636</v>
      </c>
      <c r="U101" t="str">
        <f t="shared" si="95"/>
        <v>False</v>
      </c>
      <c r="X101" s="1"/>
      <c r="Y101" s="1"/>
      <c r="Z101" s="1"/>
      <c r="AA101" s="1"/>
      <c r="AB101" s="1"/>
    </row>
    <row r="102" spans="2:28" x14ac:dyDescent="0.2">
      <c r="B102" t="str">
        <f t="shared" si="102"/>
        <v>(B) D.alaskensis DSM 16109</v>
      </c>
      <c r="C102">
        <f t="shared" si="103"/>
        <v>3</v>
      </c>
      <c r="F102" t="s">
        <v>685</v>
      </c>
      <c r="O102" t="s">
        <v>198</v>
      </c>
      <c r="P102" t="s">
        <v>326</v>
      </c>
      <c r="Q102" s="4">
        <f>0.154*24</f>
        <v>3.6959999999999997</v>
      </c>
      <c r="R102" t="s">
        <v>752</v>
      </c>
      <c r="S102" t="s">
        <v>648</v>
      </c>
      <c r="T102" t="s">
        <v>636</v>
      </c>
      <c r="U102" t="str">
        <f t="shared" si="95"/>
        <v>False</v>
      </c>
      <c r="W102" t="s">
        <v>688</v>
      </c>
      <c r="X102" s="1"/>
      <c r="Y102" s="1"/>
      <c r="Z102" s="1"/>
      <c r="AA102" s="1"/>
      <c r="AB102" s="1"/>
    </row>
    <row r="103" spans="2:28" x14ac:dyDescent="0.2">
      <c r="B103" t="str">
        <f t="shared" si="102"/>
        <v>(B) D.alaskensis DSM 16109</v>
      </c>
      <c r="C103">
        <f t="shared" si="103"/>
        <v>4</v>
      </c>
      <c r="F103" t="s">
        <v>685</v>
      </c>
      <c r="O103" t="s">
        <v>198</v>
      </c>
      <c r="P103" t="s">
        <v>686</v>
      </c>
      <c r="Q103" s="4">
        <f>0.067*24</f>
        <v>1.6080000000000001</v>
      </c>
      <c r="R103" t="s">
        <v>752</v>
      </c>
      <c r="S103" t="s">
        <v>648</v>
      </c>
      <c r="T103" t="s">
        <v>636</v>
      </c>
      <c r="U103" t="str">
        <f t="shared" si="95"/>
        <v>False</v>
      </c>
      <c r="W103" t="str">
        <f t="shared" ref="W103:W106" si="104">W102</f>
        <v>wild type</v>
      </c>
      <c r="X103" s="1"/>
      <c r="Y103" s="1"/>
      <c r="Z103" s="1"/>
      <c r="AA103" s="1"/>
      <c r="AB103" s="1"/>
    </row>
    <row r="104" spans="2:28" x14ac:dyDescent="0.2">
      <c r="B104" t="str">
        <f t="shared" si="102"/>
        <v>(B) D.alaskensis DSM 16109</v>
      </c>
      <c r="C104">
        <f t="shared" si="103"/>
        <v>5</v>
      </c>
      <c r="F104" t="s">
        <v>685</v>
      </c>
      <c r="O104" t="s">
        <v>198</v>
      </c>
      <c r="P104" t="s">
        <v>676</v>
      </c>
      <c r="Q104" s="4">
        <f>0.085*24</f>
        <v>2.04</v>
      </c>
      <c r="R104" t="str">
        <f t="shared" si="88"/>
        <v>respiration</v>
      </c>
      <c r="S104" t="s">
        <v>648</v>
      </c>
      <c r="T104" t="s">
        <v>636</v>
      </c>
      <c r="U104" t="str">
        <f t="shared" si="95"/>
        <v>False</v>
      </c>
      <c r="W104" t="str">
        <f t="shared" si="104"/>
        <v>wild type</v>
      </c>
      <c r="X104" s="1"/>
      <c r="Y104" s="1"/>
      <c r="Z104" s="1"/>
      <c r="AA104" s="1"/>
      <c r="AB104" s="1"/>
    </row>
    <row r="105" spans="2:28" x14ac:dyDescent="0.2">
      <c r="B105" t="str">
        <f t="shared" si="102"/>
        <v>(B) D.alaskensis DSM 16109</v>
      </c>
      <c r="C105">
        <f t="shared" si="103"/>
        <v>6</v>
      </c>
      <c r="F105" t="s">
        <v>685</v>
      </c>
      <c r="O105" t="s">
        <v>198</v>
      </c>
      <c r="P105" t="s">
        <v>676</v>
      </c>
      <c r="Q105" s="4">
        <f>0.057*24</f>
        <v>1.3680000000000001</v>
      </c>
      <c r="R105" t="s">
        <v>675</v>
      </c>
      <c r="T105" t="s">
        <v>636</v>
      </c>
      <c r="U105" t="str">
        <f t="shared" si="95"/>
        <v>False</v>
      </c>
      <c r="W105" t="str">
        <f t="shared" si="104"/>
        <v>wild type</v>
      </c>
      <c r="X105" s="1"/>
      <c r="Y105" s="1"/>
      <c r="Z105" s="1"/>
      <c r="AA105" s="1"/>
      <c r="AB105" s="1"/>
    </row>
    <row r="106" spans="2:28" x14ac:dyDescent="0.2">
      <c r="B106" t="str">
        <f t="shared" si="102"/>
        <v>(B) D.alaskensis DSM 16109</v>
      </c>
      <c r="C106">
        <f t="shared" si="103"/>
        <v>7</v>
      </c>
      <c r="F106" t="s">
        <v>685</v>
      </c>
      <c r="O106" t="s">
        <v>198</v>
      </c>
      <c r="P106" t="s">
        <v>326</v>
      </c>
      <c r="Q106" s="4">
        <f>0.131*24</f>
        <v>3.1440000000000001</v>
      </c>
      <c r="R106" t="s">
        <v>675</v>
      </c>
      <c r="T106" t="s">
        <v>636</v>
      </c>
      <c r="U106" t="str">
        <f t="shared" si="95"/>
        <v>False</v>
      </c>
      <c r="W106" t="str">
        <f t="shared" si="104"/>
        <v>wild type</v>
      </c>
      <c r="X106" s="1"/>
      <c r="Y106" s="1"/>
      <c r="Z106" s="1"/>
      <c r="AA106" s="1"/>
      <c r="AB106" s="1"/>
    </row>
    <row r="107" spans="2:28" x14ac:dyDescent="0.2">
      <c r="B107" t="str">
        <f t="shared" si="102"/>
        <v>(B) D.alaskensis DSM 16109</v>
      </c>
      <c r="C107">
        <f t="shared" si="103"/>
        <v>8</v>
      </c>
      <c r="F107" t="s">
        <v>685</v>
      </c>
      <c r="O107" t="s">
        <v>198</v>
      </c>
      <c r="P107" t="s">
        <v>326</v>
      </c>
      <c r="Q107" s="4">
        <f>0.172*24</f>
        <v>4.1280000000000001</v>
      </c>
      <c r="R107" t="s">
        <v>752</v>
      </c>
      <c r="S107" t="s">
        <v>648</v>
      </c>
      <c r="T107" t="s">
        <v>636</v>
      </c>
      <c r="U107" t="str">
        <f t="shared" ref="U107:U111" si="105">IF(S107="O2","True","False")</f>
        <v>False</v>
      </c>
      <c r="W107" t="s">
        <v>687</v>
      </c>
      <c r="X107" s="1"/>
      <c r="Y107" s="1"/>
      <c r="Z107" s="1"/>
      <c r="AA107" s="1"/>
      <c r="AB107" s="1"/>
    </row>
    <row r="108" spans="2:28" x14ac:dyDescent="0.2">
      <c r="B108" t="str">
        <f t="shared" si="102"/>
        <v>(B) D.alaskensis DSM 16109</v>
      </c>
      <c r="C108">
        <f t="shared" si="103"/>
        <v>9</v>
      </c>
      <c r="F108" t="s">
        <v>685</v>
      </c>
      <c r="O108" t="s">
        <v>198</v>
      </c>
      <c r="P108" t="s">
        <v>686</v>
      </c>
      <c r="Q108" s="4">
        <f>0.014*24</f>
        <v>0.33600000000000002</v>
      </c>
      <c r="R108" t="s">
        <v>752</v>
      </c>
      <c r="S108" t="s">
        <v>648</v>
      </c>
      <c r="T108" t="s">
        <v>636</v>
      </c>
      <c r="U108" t="str">
        <f t="shared" si="105"/>
        <v>False</v>
      </c>
      <c r="W108" t="str">
        <f>W107</f>
        <v>nfnA-2 knockout mutant</v>
      </c>
      <c r="X108" s="1"/>
      <c r="Y108" s="1"/>
      <c r="Z108" s="1"/>
      <c r="AA108" s="1"/>
      <c r="AB108" s="1"/>
    </row>
    <row r="109" spans="2:28" x14ac:dyDescent="0.2">
      <c r="B109" t="str">
        <f t="shared" si="102"/>
        <v>(B) D.alaskensis DSM 16109</v>
      </c>
      <c r="C109">
        <f t="shared" si="103"/>
        <v>10</v>
      </c>
      <c r="F109" t="s">
        <v>685</v>
      </c>
      <c r="O109" t="s">
        <v>198</v>
      </c>
      <c r="P109" t="s">
        <v>676</v>
      </c>
      <c r="Q109" s="4">
        <f>0.011*24</f>
        <v>0.26400000000000001</v>
      </c>
      <c r="R109" t="str">
        <f t="shared" si="88"/>
        <v>respiration</v>
      </c>
      <c r="S109" t="s">
        <v>648</v>
      </c>
      <c r="T109" t="s">
        <v>636</v>
      </c>
      <c r="U109" t="str">
        <f t="shared" si="105"/>
        <v>False</v>
      </c>
      <c r="W109" t="str">
        <f>W108</f>
        <v>nfnA-2 knockout mutant</v>
      </c>
      <c r="X109" s="1"/>
      <c r="Y109" s="1"/>
      <c r="Z109" s="1"/>
      <c r="AA109" s="1"/>
      <c r="AB109" s="1"/>
    </row>
    <row r="110" spans="2:28" x14ac:dyDescent="0.2">
      <c r="B110" t="str">
        <f t="shared" si="102"/>
        <v>(B) D.alaskensis DSM 16109</v>
      </c>
      <c r="C110">
        <f t="shared" si="103"/>
        <v>11</v>
      </c>
      <c r="F110" t="s">
        <v>685</v>
      </c>
      <c r="O110" t="s">
        <v>198</v>
      </c>
      <c r="P110" t="s">
        <v>676</v>
      </c>
      <c r="Q110" s="4">
        <f>0.01*24</f>
        <v>0.24</v>
      </c>
      <c r="R110" t="s">
        <v>675</v>
      </c>
      <c r="T110" t="s">
        <v>636</v>
      </c>
      <c r="U110" t="str">
        <f t="shared" si="105"/>
        <v>False</v>
      </c>
      <c r="W110" t="str">
        <f>W109</f>
        <v>nfnA-2 knockout mutant</v>
      </c>
      <c r="X110" s="1"/>
      <c r="Y110" s="1"/>
      <c r="Z110" s="1"/>
      <c r="AA110" s="1"/>
      <c r="AB110" s="1"/>
    </row>
    <row r="111" spans="2:28" x14ac:dyDescent="0.2">
      <c r="B111" t="str">
        <f t="shared" si="102"/>
        <v>(B) D.alaskensis DSM 16109</v>
      </c>
      <c r="C111">
        <f t="shared" si="103"/>
        <v>12</v>
      </c>
      <c r="F111" t="s">
        <v>685</v>
      </c>
      <c r="O111" t="s">
        <v>198</v>
      </c>
      <c r="P111" t="s">
        <v>326</v>
      </c>
      <c r="Q111" s="4">
        <f>0.12*24</f>
        <v>2.88</v>
      </c>
      <c r="R111" t="s">
        <v>675</v>
      </c>
      <c r="T111" t="s">
        <v>636</v>
      </c>
      <c r="U111" t="str">
        <f t="shared" si="105"/>
        <v>False</v>
      </c>
      <c r="W111" t="str">
        <f>W110</f>
        <v>nfnA-2 knockout mutant</v>
      </c>
      <c r="X111" s="1"/>
      <c r="Y111" s="1"/>
      <c r="Z111" s="1"/>
      <c r="AA111" s="1"/>
      <c r="AB111" s="1"/>
    </row>
    <row r="112" spans="2:28" x14ac:dyDescent="0.2">
      <c r="B112" t="str">
        <f t="shared" si="102"/>
        <v>(B) D.alaskensis DSM 16109</v>
      </c>
      <c r="C112">
        <f t="shared" si="103"/>
        <v>13</v>
      </c>
      <c r="F112" t="s">
        <v>685</v>
      </c>
      <c r="O112" t="s">
        <v>198</v>
      </c>
      <c r="P112" t="s">
        <v>326</v>
      </c>
      <c r="Q112" s="4">
        <f>0.168*24</f>
        <v>4.032</v>
      </c>
      <c r="R112" t="s">
        <v>752</v>
      </c>
      <c r="S112" t="s">
        <v>648</v>
      </c>
      <c r="T112" t="s">
        <v>636</v>
      </c>
      <c r="U112" t="str">
        <f t="shared" ref="U112:U116" si="106">IF(S112="O2","True","False")</f>
        <v>False</v>
      </c>
      <c r="W112" t="s">
        <v>689</v>
      </c>
      <c r="X112" s="1"/>
      <c r="Y112" s="1"/>
      <c r="Z112" s="1"/>
      <c r="AA112" s="1"/>
      <c r="AB112" s="1"/>
    </row>
    <row r="113" spans="1:28" x14ac:dyDescent="0.2">
      <c r="B113" t="str">
        <f t="shared" si="102"/>
        <v>(B) D.alaskensis DSM 16109</v>
      </c>
      <c r="C113">
        <f t="shared" si="103"/>
        <v>14</v>
      </c>
      <c r="F113" t="s">
        <v>685</v>
      </c>
      <c r="O113" t="s">
        <v>198</v>
      </c>
      <c r="P113" t="s">
        <v>686</v>
      </c>
      <c r="Q113" s="4">
        <f>0.015*24</f>
        <v>0.36</v>
      </c>
      <c r="R113" t="s">
        <v>752</v>
      </c>
      <c r="S113" t="s">
        <v>648</v>
      </c>
      <c r="T113" t="s">
        <v>636</v>
      </c>
      <c r="U113" t="str">
        <f t="shared" si="106"/>
        <v>False</v>
      </c>
      <c r="W113" t="str">
        <f>W112</f>
        <v>nfnB-2 knockout mutant</v>
      </c>
      <c r="X113" s="1"/>
      <c r="Y113" s="1"/>
      <c r="Z113" s="1"/>
      <c r="AA113" s="1"/>
      <c r="AB113" s="1"/>
    </row>
    <row r="114" spans="1:28" x14ac:dyDescent="0.2">
      <c r="B114" t="str">
        <f t="shared" si="102"/>
        <v>(B) D.alaskensis DSM 16109</v>
      </c>
      <c r="C114">
        <f t="shared" si="103"/>
        <v>15</v>
      </c>
      <c r="F114" t="s">
        <v>685</v>
      </c>
      <c r="O114" t="s">
        <v>198</v>
      </c>
      <c r="P114" t="s">
        <v>676</v>
      </c>
      <c r="Q114" s="4">
        <f>0.007*24</f>
        <v>0.16800000000000001</v>
      </c>
      <c r="R114" t="str">
        <f t="shared" si="88"/>
        <v>respiration</v>
      </c>
      <c r="S114" t="s">
        <v>648</v>
      </c>
      <c r="T114" t="s">
        <v>636</v>
      </c>
      <c r="U114" t="str">
        <f t="shared" si="106"/>
        <v>False</v>
      </c>
      <c r="W114" t="str">
        <f>W113</f>
        <v>nfnB-2 knockout mutant</v>
      </c>
      <c r="X114" s="1"/>
      <c r="Y114" s="1"/>
      <c r="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ared" si="103"/>
        <v>16</v>
      </c>
      <c r="F115" t="s">
        <v>685</v>
      </c>
      <c r="O115" t="s">
        <v>198</v>
      </c>
      <c r="P115" t="s">
        <v>676</v>
      </c>
      <c r="Q115" s="4">
        <f>0.015*24</f>
        <v>0.36</v>
      </c>
      <c r="R115" t="s">
        <v>675</v>
      </c>
      <c r="T115" t="s">
        <v>636</v>
      </c>
      <c r="U115" t="str">
        <f t="shared" si="106"/>
        <v>False</v>
      </c>
      <c r="W115" t="str">
        <f>W114</f>
        <v>nfnB-2 knockout mutant</v>
      </c>
      <c r="X115" s="1"/>
      <c r="Y115" s="1"/>
      <c r="Z115" s="1"/>
      <c r="AA115" s="1"/>
      <c r="AB115" s="1"/>
    </row>
    <row r="116" spans="1:28" x14ac:dyDescent="0.2">
      <c r="B116" t="str">
        <f t="shared" si="102"/>
        <v>(B) D.alaskensis DSM 16109</v>
      </c>
      <c r="C116">
        <f t="shared" si="103"/>
        <v>17</v>
      </c>
      <c r="F116" t="s">
        <v>685</v>
      </c>
      <c r="O116" t="s">
        <v>198</v>
      </c>
      <c r="P116" t="s">
        <v>326</v>
      </c>
      <c r="Q116" s="4">
        <f>0.149*24</f>
        <v>3.5759999999999996</v>
      </c>
      <c r="R116" t="s">
        <v>675</v>
      </c>
      <c r="T116" t="s">
        <v>636</v>
      </c>
      <c r="U116" t="str">
        <f t="shared" si="106"/>
        <v>False</v>
      </c>
      <c r="W116" t="str">
        <f>W115</f>
        <v>nfnB-2 knockout mutant</v>
      </c>
      <c r="X116" s="1"/>
      <c r="Y116" s="1"/>
      <c r="Z116" s="1"/>
      <c r="AA116" s="1"/>
      <c r="AB116" s="1"/>
    </row>
    <row r="117" spans="1:28" x14ac:dyDescent="0.2">
      <c r="B117" t="s">
        <v>729</v>
      </c>
      <c r="C117">
        <v>1</v>
      </c>
      <c r="D117" t="s">
        <v>730</v>
      </c>
      <c r="E117" t="s">
        <v>731</v>
      </c>
      <c r="F117" s="7" t="s">
        <v>727</v>
      </c>
      <c r="G117">
        <v>37</v>
      </c>
      <c r="O117" t="s">
        <v>198</v>
      </c>
      <c r="P117" t="s">
        <v>652</v>
      </c>
      <c r="Q117" s="4">
        <f>0.16*24</f>
        <v>3.84</v>
      </c>
      <c r="R117" t="s">
        <v>752</v>
      </c>
      <c r="S117" t="s">
        <v>648</v>
      </c>
      <c r="T117" t="s">
        <v>636</v>
      </c>
      <c r="U117" t="str">
        <f t="shared" ref="U117:U120" si="107">IF(S117="O2","True","False")</f>
        <v>False</v>
      </c>
      <c r="W117" t="s">
        <v>732</v>
      </c>
      <c r="X117" s="1"/>
      <c r="Y117" s="1"/>
      <c r="Z117" s="1"/>
      <c r="AA117" s="1"/>
      <c r="AB117" s="1"/>
    </row>
    <row r="118" spans="1:28" x14ac:dyDescent="0.2">
      <c r="B118" t="s">
        <v>729</v>
      </c>
      <c r="C118">
        <v>2</v>
      </c>
      <c r="D118" t="s">
        <v>730</v>
      </c>
      <c r="E118" t="s">
        <v>731</v>
      </c>
      <c r="F118" s="7" t="s">
        <v>727</v>
      </c>
      <c r="G118">
        <v>37</v>
      </c>
      <c r="O118" t="s">
        <v>198</v>
      </c>
      <c r="P118" t="s">
        <v>652</v>
      </c>
      <c r="Q118" s="4">
        <f>0.15*24</f>
        <v>3.5999999999999996</v>
      </c>
      <c r="R118" t="s">
        <v>752</v>
      </c>
      <c r="S118" t="s">
        <v>648</v>
      </c>
      <c r="T118" t="s">
        <v>636</v>
      </c>
      <c r="U118" t="str">
        <f t="shared" si="107"/>
        <v>False</v>
      </c>
      <c r="W118" t="s">
        <v>735</v>
      </c>
      <c r="X118" s="1"/>
      <c r="Y118" s="1"/>
      <c r="Z118" s="1"/>
      <c r="AA118" s="1"/>
      <c r="AB118" s="1"/>
    </row>
    <row r="119" spans="1:28" x14ac:dyDescent="0.2">
      <c r="B119" t="s">
        <v>729</v>
      </c>
      <c r="C119">
        <v>3</v>
      </c>
      <c r="D119" t="s">
        <v>730</v>
      </c>
      <c r="E119" t="s">
        <v>731</v>
      </c>
      <c r="F119" s="7" t="s">
        <v>727</v>
      </c>
      <c r="G119">
        <v>37</v>
      </c>
      <c r="O119" t="s">
        <v>198</v>
      </c>
      <c r="P119" t="s">
        <v>652</v>
      </c>
      <c r="Q119" s="4">
        <f>0.07*24</f>
        <v>1.6800000000000002</v>
      </c>
      <c r="R119" t="s">
        <v>752</v>
      </c>
      <c r="S119" t="s">
        <v>648</v>
      </c>
      <c r="T119" t="s">
        <v>636</v>
      </c>
      <c r="U119" t="str">
        <f t="shared" si="107"/>
        <v>False</v>
      </c>
      <c r="W119" t="s">
        <v>733</v>
      </c>
      <c r="X119" s="1"/>
      <c r="Y119" s="1"/>
      <c r="Z119" s="1"/>
      <c r="AA119" s="1"/>
      <c r="AB119" s="1"/>
    </row>
    <row r="120" spans="1:28" x14ac:dyDescent="0.2">
      <c r="B120" t="s">
        <v>729</v>
      </c>
      <c r="C120">
        <v>4</v>
      </c>
      <c r="D120" t="s">
        <v>730</v>
      </c>
      <c r="E120" t="s">
        <v>731</v>
      </c>
      <c r="F120" s="7" t="s">
        <v>727</v>
      </c>
      <c r="G120">
        <v>37</v>
      </c>
      <c r="O120" t="s">
        <v>198</v>
      </c>
      <c r="P120" t="s">
        <v>652</v>
      </c>
      <c r="Q120" s="4">
        <f>0.04*24</f>
        <v>0.96</v>
      </c>
      <c r="R120" t="s">
        <v>752</v>
      </c>
      <c r="S120" t="s">
        <v>648</v>
      </c>
      <c r="T120" t="s">
        <v>636</v>
      </c>
      <c r="U120" t="str">
        <f t="shared" si="107"/>
        <v>False</v>
      </c>
      <c r="W120" t="s">
        <v>734</v>
      </c>
      <c r="X120" s="1"/>
      <c r="Y120" s="1"/>
      <c r="Z120" s="1"/>
      <c r="AA120" s="1"/>
      <c r="AB120" s="1"/>
    </row>
    <row r="121" spans="1:28" x14ac:dyDescent="0.2">
      <c r="B121" t="s">
        <v>729</v>
      </c>
      <c r="C121">
        <v>5</v>
      </c>
      <c r="D121" t="s">
        <v>737</v>
      </c>
      <c r="F121" s="7" t="s">
        <v>736</v>
      </c>
      <c r="O121" t="s">
        <v>697</v>
      </c>
      <c r="P121" t="s">
        <v>652</v>
      </c>
      <c r="Q121" s="4">
        <f>LN(2)/12*24</f>
        <v>1.3862943611198906</v>
      </c>
      <c r="R121" t="s">
        <v>752</v>
      </c>
      <c r="S121" t="s">
        <v>648</v>
      </c>
      <c r="T121" t="s">
        <v>636</v>
      </c>
      <c r="U121" t="str">
        <f t="shared" ref="U121:U122" si="108">IF(S121="O2","True","False")</f>
        <v>False</v>
      </c>
      <c r="W121" t="s">
        <v>732</v>
      </c>
      <c r="X121" s="1"/>
      <c r="Y121" s="1"/>
      <c r="Z121" s="1"/>
      <c r="AA121" s="1"/>
      <c r="AB121" s="1"/>
    </row>
    <row r="122" spans="1:28" x14ac:dyDescent="0.2">
      <c r="B122" t="s">
        <v>729</v>
      </c>
      <c r="C122">
        <v>6</v>
      </c>
      <c r="D122" t="s">
        <v>737</v>
      </c>
      <c r="F122" s="7" t="s">
        <v>736</v>
      </c>
      <c r="O122" t="s">
        <v>697</v>
      </c>
      <c r="P122" t="s">
        <v>652</v>
      </c>
      <c r="Q122" s="4">
        <f>LN(2)/77*24</f>
        <v>0.2160458744602427</v>
      </c>
      <c r="R122" t="s">
        <v>752</v>
      </c>
      <c r="S122" t="s">
        <v>648</v>
      </c>
      <c r="T122" t="s">
        <v>636</v>
      </c>
      <c r="U122" t="str">
        <f t="shared" si="108"/>
        <v>False</v>
      </c>
      <c r="W122" t="s">
        <v>732</v>
      </c>
      <c r="X122" s="1"/>
      <c r="Y122" s="1"/>
      <c r="Z122" s="1"/>
      <c r="AA122" s="1"/>
      <c r="AB122" s="1"/>
    </row>
    <row r="123" spans="1:28" x14ac:dyDescent="0.2">
      <c r="B123" t="s">
        <v>667</v>
      </c>
      <c r="C123">
        <v>1</v>
      </c>
      <c r="F123" t="str">
        <f>F101</f>
        <v>Osburn et al 2016. Frontiers, 7(408), 316–318</v>
      </c>
      <c r="O123" t="str">
        <f>O101</f>
        <v>batch</v>
      </c>
      <c r="P123" t="s">
        <v>242</v>
      </c>
      <c r="Q123" s="4">
        <f>LN(2)/51*24</f>
        <v>0.32618690849879778</v>
      </c>
      <c r="R123" t="str">
        <f>R101</f>
        <v>respiration</v>
      </c>
      <c r="S123" t="s">
        <v>648</v>
      </c>
      <c r="T123" t="s">
        <v>636</v>
      </c>
      <c r="U123" t="str">
        <f t="shared" si="95"/>
        <v>False</v>
      </c>
      <c r="X123" s="1"/>
      <c r="Y123" s="1"/>
      <c r="Z123" s="1"/>
      <c r="AA123" s="1"/>
      <c r="AB123" s="1"/>
    </row>
    <row r="124" spans="1:28" x14ac:dyDescent="0.2">
      <c r="B124" t="str">
        <f t="shared" ref="B124:B126" si="109">B123</f>
        <v>(B) D.propionicus DSM 2032</v>
      </c>
      <c r="C124">
        <f t="shared" ref="C124:C126" si="110">C123+1</f>
        <v>2</v>
      </c>
      <c r="F124" t="str">
        <f t="shared" si="94"/>
        <v>Osburn et al 2016. Frontiers, 7(408), 316–318</v>
      </c>
      <c r="O124" t="str">
        <f t="shared" si="85"/>
        <v>batch</v>
      </c>
      <c r="P124" t="s">
        <v>652</v>
      </c>
      <c r="Q124" s="4">
        <f>LN(2)/20.6*24</f>
        <v>0.80755011327372261</v>
      </c>
      <c r="R124" t="str">
        <f t="shared" si="88"/>
        <v>respiration</v>
      </c>
      <c r="S124" t="s">
        <v>648</v>
      </c>
      <c r="T124" t="s">
        <v>636</v>
      </c>
      <c r="U124" t="str">
        <f t="shared" si="95"/>
        <v>False</v>
      </c>
      <c r="X124" s="1"/>
      <c r="Y124" s="1"/>
      <c r="Z124" s="1"/>
      <c r="AA124" s="1"/>
      <c r="AB124" s="1"/>
    </row>
    <row r="125" spans="1:28" x14ac:dyDescent="0.2">
      <c r="B125" t="str">
        <f t="shared" si="109"/>
        <v>(B) D.propionicus DSM 2032</v>
      </c>
      <c r="C125">
        <f t="shared" si="110"/>
        <v>3</v>
      </c>
      <c r="F125" t="str">
        <f t="shared" si="94"/>
        <v>Osburn et al 2016. Frontiers, 7(408), 316–318</v>
      </c>
      <c r="O125" t="str">
        <f t="shared" si="85"/>
        <v>batch</v>
      </c>
      <c r="P125" t="s">
        <v>326</v>
      </c>
      <c r="Q125" s="4">
        <f>LN(2)/15.4*24</f>
        <v>1.0802293723012133</v>
      </c>
      <c r="R125" t="str">
        <f t="shared" si="88"/>
        <v>respiration</v>
      </c>
      <c r="S125" t="s">
        <v>648</v>
      </c>
      <c r="T125" t="s">
        <v>636</v>
      </c>
      <c r="U125" t="str">
        <f t="shared" si="95"/>
        <v>False</v>
      </c>
      <c r="X125" s="1"/>
      <c r="Y125" s="1"/>
      <c r="Z125" s="1"/>
      <c r="AA125" s="1"/>
      <c r="AB125" s="1"/>
    </row>
    <row r="126" spans="1:28" x14ac:dyDescent="0.2">
      <c r="B126" t="str">
        <f t="shared" si="109"/>
        <v>(B) D.propionicus DSM 2032</v>
      </c>
      <c r="C126">
        <f t="shared" si="110"/>
        <v>4</v>
      </c>
      <c r="F126" t="str">
        <f>F124</f>
        <v>Osburn et al 2016. Frontiers, 7(408), 316–318</v>
      </c>
      <c r="O126" t="str">
        <f t="shared" si="85"/>
        <v>batch</v>
      </c>
      <c r="P126" t="s">
        <v>678</v>
      </c>
      <c r="Q126" s="4">
        <f>LN(2)/18.7*24</f>
        <v>0.88960065954217582</v>
      </c>
      <c r="R126" t="str">
        <f t="shared" si="88"/>
        <v>respiration</v>
      </c>
      <c r="S126" t="s">
        <v>648</v>
      </c>
      <c r="T126" t="s">
        <v>636</v>
      </c>
      <c r="U126" t="str">
        <f t="shared" si="95"/>
        <v>False</v>
      </c>
      <c r="X126" s="1"/>
      <c r="Y126" s="1"/>
      <c r="Z126" s="1"/>
      <c r="AA126" s="1"/>
      <c r="AB126" s="1"/>
    </row>
    <row r="127" spans="1:28" x14ac:dyDescent="0.2">
      <c r="A127" s="3" t="s">
        <v>641</v>
      </c>
      <c r="B127" t="s">
        <v>61</v>
      </c>
      <c r="C127">
        <v>1</v>
      </c>
      <c r="D127" t="s">
        <v>222</v>
      </c>
      <c r="E127" t="s">
        <v>223</v>
      </c>
      <c r="F127" t="s">
        <v>224</v>
      </c>
      <c r="G127">
        <v>25</v>
      </c>
      <c r="J127" t="s">
        <v>225</v>
      </c>
      <c r="K127">
        <v>1</v>
      </c>
      <c r="M127" t="s">
        <v>22</v>
      </c>
      <c r="O127" t="s">
        <v>198</v>
      </c>
      <c r="P127" s="1" t="s">
        <v>656</v>
      </c>
      <c r="R127" t="s">
        <v>646</v>
      </c>
      <c r="T127" t="s">
        <v>644</v>
      </c>
      <c r="U127" t="s">
        <v>22</v>
      </c>
      <c r="W127" t="s">
        <v>226</v>
      </c>
      <c r="X127">
        <v>3</v>
      </c>
      <c r="Y127" t="s">
        <v>227</v>
      </c>
      <c r="Z127">
        <v>3</v>
      </c>
      <c r="AA127">
        <v>1</v>
      </c>
      <c r="AB127">
        <v>4</v>
      </c>
    </row>
    <row r="128" spans="1:28" x14ac:dyDescent="0.2">
      <c r="A128" s="3" t="s">
        <v>641</v>
      </c>
      <c r="B128" t="s">
        <v>82</v>
      </c>
      <c r="C128">
        <v>1</v>
      </c>
      <c r="D128" t="s">
        <v>241</v>
      </c>
      <c r="F128" t="s">
        <v>224</v>
      </c>
      <c r="G128">
        <v>25</v>
      </c>
      <c r="I128">
        <v>7.1</v>
      </c>
      <c r="K128">
        <v>1</v>
      </c>
      <c r="M128" t="s">
        <v>22</v>
      </c>
      <c r="O128" t="s">
        <v>198</v>
      </c>
      <c r="P128" t="s">
        <v>242</v>
      </c>
      <c r="R128" t="s">
        <v>752</v>
      </c>
      <c r="S128" t="s">
        <v>635</v>
      </c>
      <c r="T128" t="str">
        <f t="shared" si="88"/>
        <v>autotrophy</v>
      </c>
      <c r="U128" t="s">
        <v>45</v>
      </c>
      <c r="V128" t="s">
        <v>201</v>
      </c>
      <c r="X128">
        <v>3</v>
      </c>
      <c r="Y128" t="s">
        <v>227</v>
      </c>
      <c r="Z128">
        <v>2</v>
      </c>
      <c r="AA128">
        <v>1</v>
      </c>
      <c r="AB128">
        <v>5</v>
      </c>
    </row>
    <row r="129" spans="1:28" x14ac:dyDescent="0.2">
      <c r="A129" s="3" t="s">
        <v>641</v>
      </c>
      <c r="B129" t="s">
        <v>82</v>
      </c>
      <c r="C129">
        <v>2</v>
      </c>
      <c r="D129" t="s">
        <v>243</v>
      </c>
      <c r="F129" t="s">
        <v>224</v>
      </c>
      <c r="G129">
        <v>25</v>
      </c>
      <c r="I129">
        <v>7.1</v>
      </c>
      <c r="K129">
        <v>1</v>
      </c>
      <c r="M129" t="s">
        <v>22</v>
      </c>
      <c r="O129" t="s">
        <v>198</v>
      </c>
      <c r="P129" t="s">
        <v>240</v>
      </c>
      <c r="R129" t="s">
        <v>752</v>
      </c>
      <c r="S129" t="s">
        <v>635</v>
      </c>
      <c r="T129" t="str">
        <f t="shared" si="88"/>
        <v>autotrophy</v>
      </c>
      <c r="U129" t="s">
        <v>45</v>
      </c>
      <c r="V129" t="s">
        <v>201</v>
      </c>
      <c r="X129">
        <v>3</v>
      </c>
      <c r="Y129" t="s">
        <v>227</v>
      </c>
      <c r="Z129">
        <v>3</v>
      </c>
      <c r="AA129">
        <v>1</v>
      </c>
      <c r="AB129">
        <v>5</v>
      </c>
    </row>
    <row r="130" spans="1:28" x14ac:dyDescent="0.2">
      <c r="A130" s="3" t="s">
        <v>641</v>
      </c>
      <c r="B130" t="s">
        <v>104</v>
      </c>
      <c r="C130">
        <v>1</v>
      </c>
      <c r="D130" t="s">
        <v>258</v>
      </c>
      <c r="F130" t="s">
        <v>224</v>
      </c>
      <c r="G130">
        <v>25</v>
      </c>
      <c r="I130">
        <v>7</v>
      </c>
      <c r="K130">
        <v>1</v>
      </c>
      <c r="M130" t="s">
        <v>22</v>
      </c>
      <c r="O130" t="s">
        <v>198</v>
      </c>
      <c r="P130" s="1" t="s">
        <v>647</v>
      </c>
      <c r="R130" t="s">
        <v>752</v>
      </c>
      <c r="S130" t="s">
        <v>657</v>
      </c>
      <c r="T130" t="s">
        <v>644</v>
      </c>
      <c r="U130" t="s">
        <v>22</v>
      </c>
      <c r="W130" t="s">
        <v>259</v>
      </c>
      <c r="X130">
        <v>3</v>
      </c>
      <c r="Y130" t="s">
        <v>227</v>
      </c>
      <c r="Z130">
        <v>3</v>
      </c>
      <c r="AA130">
        <v>1</v>
      </c>
      <c r="AB130">
        <v>3</v>
      </c>
    </row>
    <row r="131" spans="1:28" x14ac:dyDescent="0.2">
      <c r="A131" s="3" t="s">
        <v>641</v>
      </c>
      <c r="B131" t="s">
        <v>110</v>
      </c>
      <c r="C131">
        <v>1</v>
      </c>
      <c r="D131" t="s">
        <v>222</v>
      </c>
      <c r="E131" t="s">
        <v>260</v>
      </c>
      <c r="F131" t="s">
        <v>224</v>
      </c>
      <c r="G131">
        <v>25</v>
      </c>
      <c r="J131" t="s">
        <v>225</v>
      </c>
      <c r="K131">
        <v>1</v>
      </c>
      <c r="M131" t="s">
        <v>22</v>
      </c>
      <c r="O131" t="s">
        <v>198</v>
      </c>
      <c r="P131" s="1" t="s">
        <v>656</v>
      </c>
      <c r="R131" t="s">
        <v>646</v>
      </c>
      <c r="T131" t="s">
        <v>644</v>
      </c>
      <c r="U131" t="s">
        <v>22</v>
      </c>
      <c r="W131" t="s">
        <v>226</v>
      </c>
      <c r="X131">
        <v>3</v>
      </c>
      <c r="Y131" t="s">
        <v>227</v>
      </c>
      <c r="Z131">
        <v>3</v>
      </c>
      <c r="AA131">
        <v>1</v>
      </c>
      <c r="AB131">
        <v>6</v>
      </c>
    </row>
    <row r="132" spans="1:28" x14ac:dyDescent="0.2">
      <c r="A132" s="3" t="s">
        <v>641</v>
      </c>
      <c r="B132" t="s">
        <v>82</v>
      </c>
      <c r="C132">
        <v>3</v>
      </c>
      <c r="D132" t="s">
        <v>243</v>
      </c>
      <c r="E132" t="s">
        <v>244</v>
      </c>
      <c r="F132" t="s">
        <v>245</v>
      </c>
      <c r="G132">
        <v>25</v>
      </c>
      <c r="H132">
        <v>6.4</v>
      </c>
      <c r="J132" t="s">
        <v>246</v>
      </c>
      <c r="K132">
        <v>1</v>
      </c>
      <c r="M132" t="s">
        <v>22</v>
      </c>
      <c r="O132" t="s">
        <v>198</v>
      </c>
      <c r="P132" t="s">
        <v>240</v>
      </c>
      <c r="R132" t="s">
        <v>752</v>
      </c>
      <c r="S132" t="s">
        <v>635</v>
      </c>
      <c r="T132" t="s">
        <v>636</v>
      </c>
      <c r="U132" s="1" t="s">
        <v>45</v>
      </c>
      <c r="X132">
        <v>1</v>
      </c>
      <c r="Y132" t="s">
        <v>202</v>
      </c>
      <c r="Z132">
        <v>1</v>
      </c>
      <c r="AA132">
        <v>1</v>
      </c>
      <c r="AB132">
        <v>3</v>
      </c>
    </row>
    <row r="133" spans="1:28" x14ac:dyDescent="0.2">
      <c r="A133" s="3" t="s">
        <v>641</v>
      </c>
      <c r="B133" t="s">
        <v>82</v>
      </c>
      <c r="C133">
        <v>4</v>
      </c>
      <c r="D133" t="s">
        <v>243</v>
      </c>
      <c r="E133" t="s">
        <v>244</v>
      </c>
      <c r="F133" t="s">
        <v>245</v>
      </c>
      <c r="G133">
        <v>25</v>
      </c>
      <c r="H133">
        <v>10.9</v>
      </c>
      <c r="J133" t="s">
        <v>246</v>
      </c>
      <c r="K133">
        <v>1</v>
      </c>
      <c r="M133" t="s">
        <v>22</v>
      </c>
      <c r="O133" t="s">
        <v>198</v>
      </c>
      <c r="P133" t="s">
        <v>240</v>
      </c>
      <c r="R133" t="s">
        <v>752</v>
      </c>
      <c r="S133" t="s">
        <v>635</v>
      </c>
      <c r="T133" t="s">
        <v>636</v>
      </c>
      <c r="U133" s="1" t="s">
        <v>45</v>
      </c>
      <c r="X133">
        <v>1</v>
      </c>
      <c r="Y133" t="s">
        <v>202</v>
      </c>
      <c r="Z133">
        <v>1</v>
      </c>
      <c r="AA133">
        <v>1</v>
      </c>
      <c r="AB133">
        <v>3</v>
      </c>
    </row>
    <row r="134" spans="1:28" x14ac:dyDescent="0.2">
      <c r="A134" s="3" t="s">
        <v>641</v>
      </c>
      <c r="B134" t="s">
        <v>82</v>
      </c>
      <c r="C134">
        <v>5</v>
      </c>
      <c r="D134" t="s">
        <v>243</v>
      </c>
      <c r="E134" t="s">
        <v>244</v>
      </c>
      <c r="F134" t="s">
        <v>245</v>
      </c>
      <c r="G134">
        <v>25</v>
      </c>
      <c r="H134">
        <v>16.899999999999999</v>
      </c>
      <c r="J134" t="s">
        <v>246</v>
      </c>
      <c r="K134">
        <v>1</v>
      </c>
      <c r="M134" t="s">
        <v>22</v>
      </c>
      <c r="O134" t="s">
        <v>198</v>
      </c>
      <c r="P134" t="s">
        <v>240</v>
      </c>
      <c r="R134" t="s">
        <v>752</v>
      </c>
      <c r="S134" t="s">
        <v>635</v>
      </c>
      <c r="T134" t="s">
        <v>636</v>
      </c>
      <c r="U134" s="1" t="s">
        <v>45</v>
      </c>
      <c r="X134">
        <v>1</v>
      </c>
      <c r="Y134" t="s">
        <v>202</v>
      </c>
      <c r="Z134">
        <v>1</v>
      </c>
      <c r="AA134">
        <v>1</v>
      </c>
      <c r="AB134">
        <v>3</v>
      </c>
    </row>
    <row r="135" spans="1:28" x14ac:dyDescent="0.2">
      <c r="A135" s="3" t="s">
        <v>641</v>
      </c>
      <c r="B135" t="s">
        <v>96</v>
      </c>
      <c r="C135">
        <v>1</v>
      </c>
      <c r="D135" t="s">
        <v>253</v>
      </c>
      <c r="E135" t="s">
        <v>254</v>
      </c>
      <c r="F135" t="s">
        <v>255</v>
      </c>
      <c r="G135">
        <v>32</v>
      </c>
      <c r="I135">
        <v>7</v>
      </c>
      <c r="K135">
        <v>1</v>
      </c>
      <c r="M135" t="s">
        <v>22</v>
      </c>
      <c r="O135" t="s">
        <v>198</v>
      </c>
      <c r="P135" t="s">
        <v>217</v>
      </c>
      <c r="Q135" s="4">
        <f>(0.0646+0.0591+0.0595)/3*24</f>
        <v>1.4656</v>
      </c>
      <c r="R135" t="s">
        <v>752</v>
      </c>
      <c r="S135" t="s">
        <v>658</v>
      </c>
      <c r="T135" t="s">
        <v>644</v>
      </c>
      <c r="U135" t="s">
        <v>22</v>
      </c>
      <c r="V135" t="s">
        <v>256</v>
      </c>
      <c r="W135" t="s">
        <v>257</v>
      </c>
      <c r="X135">
        <v>1</v>
      </c>
      <c r="Z135">
        <v>4</v>
      </c>
      <c r="AA135">
        <v>1</v>
      </c>
      <c r="AB135">
        <v>10</v>
      </c>
    </row>
    <row r="136" spans="1:28" x14ac:dyDescent="0.2">
      <c r="A136" s="3" t="s">
        <v>641</v>
      </c>
      <c r="B136" t="s">
        <v>68</v>
      </c>
      <c r="C136">
        <v>1</v>
      </c>
      <c r="D136" t="s">
        <v>229</v>
      </c>
      <c r="E136" t="s">
        <v>230</v>
      </c>
      <c r="F136" t="s">
        <v>231</v>
      </c>
      <c r="G136">
        <v>40</v>
      </c>
      <c r="K136">
        <v>1</v>
      </c>
      <c r="M136" t="s">
        <v>22</v>
      </c>
      <c r="O136" t="s">
        <v>198</v>
      </c>
      <c r="P136" t="s">
        <v>234</v>
      </c>
      <c r="R136" t="s">
        <v>752</v>
      </c>
      <c r="S136" t="s">
        <v>635</v>
      </c>
      <c r="T136" t="s">
        <v>636</v>
      </c>
      <c r="U136" t="s">
        <v>45</v>
      </c>
      <c r="V136" t="s">
        <v>232</v>
      </c>
      <c r="W136" t="s">
        <v>233</v>
      </c>
      <c r="X136">
        <v>2</v>
      </c>
      <c r="Y136" t="s">
        <v>208</v>
      </c>
      <c r="Z136">
        <v>2</v>
      </c>
      <c r="AA136">
        <v>1</v>
      </c>
      <c r="AB136">
        <v>9</v>
      </c>
    </row>
    <row r="137" spans="1:28" x14ac:dyDescent="0.2">
      <c r="A137" s="3" t="s">
        <v>641</v>
      </c>
      <c r="B137" t="s">
        <v>76</v>
      </c>
      <c r="C137">
        <v>1</v>
      </c>
      <c r="D137" t="s">
        <v>235</v>
      </c>
      <c r="E137" t="s">
        <v>236</v>
      </c>
      <c r="F137" t="s">
        <v>237</v>
      </c>
      <c r="G137">
        <v>7</v>
      </c>
      <c r="H137">
        <v>35</v>
      </c>
      <c r="I137">
        <v>8</v>
      </c>
      <c r="K137">
        <v>296</v>
      </c>
      <c r="M137" t="s">
        <v>22</v>
      </c>
      <c r="O137" t="s">
        <v>198</v>
      </c>
      <c r="P137" t="s">
        <v>240</v>
      </c>
      <c r="R137" t="s">
        <v>752</v>
      </c>
      <c r="S137" t="s">
        <v>635</v>
      </c>
      <c r="T137" t="s">
        <v>636</v>
      </c>
      <c r="U137" t="s">
        <v>45</v>
      </c>
      <c r="V137" t="s">
        <v>238</v>
      </c>
      <c r="W137" t="s">
        <v>239</v>
      </c>
      <c r="X137">
        <v>1</v>
      </c>
      <c r="Y137" t="s">
        <v>202</v>
      </c>
      <c r="Z137">
        <v>1</v>
      </c>
      <c r="AA137">
        <v>1</v>
      </c>
      <c r="AB137">
        <v>9</v>
      </c>
    </row>
    <row r="138" spans="1:28" x14ac:dyDescent="0.2">
      <c r="B138" t="s">
        <v>679</v>
      </c>
      <c r="C138">
        <v>1</v>
      </c>
      <c r="F138" s="7" t="s">
        <v>682</v>
      </c>
      <c r="G138">
        <v>55</v>
      </c>
      <c r="L138">
        <v>0.05</v>
      </c>
      <c r="O138" t="s">
        <v>198</v>
      </c>
      <c r="P138" t="s">
        <v>683</v>
      </c>
      <c r="Q138" s="4">
        <f>0.33*24</f>
        <v>7.92</v>
      </c>
      <c r="R138" t="s">
        <v>675</v>
      </c>
      <c r="T138" t="s">
        <v>636</v>
      </c>
      <c r="U138" t="str">
        <f t="shared" ref="U138" si="111">IF(S138="O2","True","False")</f>
        <v>False</v>
      </c>
    </row>
    <row r="139" spans="1:28" x14ac:dyDescent="0.2">
      <c r="B139" t="s">
        <v>679</v>
      </c>
      <c r="C139">
        <v>2</v>
      </c>
      <c r="F139" s="7" t="s">
        <v>682</v>
      </c>
      <c r="G139">
        <v>55</v>
      </c>
      <c r="L139">
        <v>0.05</v>
      </c>
      <c r="O139" t="s">
        <v>198</v>
      </c>
      <c r="P139" t="s">
        <v>683</v>
      </c>
      <c r="Q139" s="4">
        <f>0.1*24</f>
        <v>2.4000000000000004</v>
      </c>
      <c r="R139" t="s">
        <v>675</v>
      </c>
      <c r="T139" t="s">
        <v>636</v>
      </c>
      <c r="U139" t="str">
        <f t="shared" ref="U139:U140" si="112">IF(S139="O2","True","False")</f>
        <v>False</v>
      </c>
      <c r="W139" t="s">
        <v>684</v>
      </c>
    </row>
    <row r="140" spans="1:28" x14ac:dyDescent="0.2">
      <c r="B140" t="s">
        <v>706</v>
      </c>
      <c r="C140">
        <v>1</v>
      </c>
      <c r="D140" t="s">
        <v>710</v>
      </c>
      <c r="F140" t="s">
        <v>711</v>
      </c>
      <c r="G140">
        <v>37</v>
      </c>
      <c r="I140">
        <v>6.8</v>
      </c>
      <c r="M140" t="s">
        <v>45</v>
      </c>
      <c r="O140" t="s">
        <v>198</v>
      </c>
      <c r="P140" t="s">
        <v>295</v>
      </c>
      <c r="R140" t="s">
        <v>752</v>
      </c>
      <c r="S140" t="s">
        <v>635</v>
      </c>
      <c r="T140" t="s">
        <v>636</v>
      </c>
      <c r="U140" t="str">
        <f t="shared" si="112"/>
        <v>True</v>
      </c>
      <c r="W140" t="s">
        <v>713</v>
      </c>
    </row>
    <row r="141" spans="1:28" x14ac:dyDescent="0.2">
      <c r="B141" t="s">
        <v>706</v>
      </c>
      <c r="C141">
        <v>2</v>
      </c>
      <c r="D141" t="s">
        <v>712</v>
      </c>
      <c r="E141" t="s">
        <v>714</v>
      </c>
      <c r="F141" s="7" t="s">
        <v>715</v>
      </c>
      <c r="G141">
        <v>37</v>
      </c>
      <c r="I141">
        <v>7.2</v>
      </c>
      <c r="L141">
        <v>0.01</v>
      </c>
      <c r="M141" t="s">
        <v>45</v>
      </c>
      <c r="O141" t="s">
        <v>198</v>
      </c>
      <c r="P141" t="s">
        <v>322</v>
      </c>
      <c r="Q141" s="4">
        <f>0.51*24</f>
        <v>12.24</v>
      </c>
      <c r="R141" t="s">
        <v>752</v>
      </c>
      <c r="S141" t="s">
        <v>635</v>
      </c>
      <c r="T141" t="s">
        <v>636</v>
      </c>
      <c r="U141" t="str">
        <f t="shared" ref="U141" si="113">IF(S141="O2","True","False")</f>
        <v>True</v>
      </c>
    </row>
    <row r="142" spans="1:28" x14ac:dyDescent="0.2">
      <c r="B142" t="s">
        <v>721</v>
      </c>
      <c r="C142">
        <v>1</v>
      </c>
      <c r="D142" t="s">
        <v>710</v>
      </c>
      <c r="F142" t="s">
        <v>716</v>
      </c>
      <c r="G142">
        <v>37</v>
      </c>
      <c r="I142">
        <v>6.8</v>
      </c>
      <c r="L142">
        <v>0.01</v>
      </c>
      <c r="M142" t="s">
        <v>45</v>
      </c>
      <c r="O142" t="s">
        <v>198</v>
      </c>
      <c r="P142" t="s">
        <v>295</v>
      </c>
      <c r="R142" t="s">
        <v>752</v>
      </c>
      <c r="S142" t="s">
        <v>635</v>
      </c>
      <c r="T142" t="s">
        <v>636</v>
      </c>
      <c r="U142" t="str">
        <f t="shared" ref="U142:U143" si="114">IF(S142="O2","True","False")</f>
        <v>True</v>
      </c>
      <c r="W142" t="s">
        <v>713</v>
      </c>
    </row>
    <row r="143" spans="1:28" x14ac:dyDescent="0.2">
      <c r="B143" t="s">
        <v>718</v>
      </c>
      <c r="C143">
        <v>1</v>
      </c>
      <c r="D143" t="s">
        <v>712</v>
      </c>
      <c r="F143" t="s">
        <v>716</v>
      </c>
      <c r="G143">
        <v>37</v>
      </c>
      <c r="I143">
        <v>7.2</v>
      </c>
      <c r="L143">
        <v>0.01</v>
      </c>
      <c r="M143" t="s">
        <v>45</v>
      </c>
      <c r="O143" t="s">
        <v>198</v>
      </c>
      <c r="P143" t="s">
        <v>327</v>
      </c>
      <c r="R143" t="s">
        <v>752</v>
      </c>
      <c r="S143" t="s">
        <v>635</v>
      </c>
      <c r="T143" t="s">
        <v>636</v>
      </c>
      <c r="U143" t="str">
        <f t="shared" si="114"/>
        <v>True</v>
      </c>
      <c r="Y143" t="s">
        <v>717</v>
      </c>
    </row>
    <row r="144" spans="1:28" x14ac:dyDescent="0.2">
      <c r="B144" t="s">
        <v>718</v>
      </c>
      <c r="C144">
        <v>2</v>
      </c>
      <c r="D144" t="s">
        <v>710</v>
      </c>
      <c r="F144" t="s">
        <v>716</v>
      </c>
      <c r="G144">
        <v>37</v>
      </c>
      <c r="I144">
        <v>6.8</v>
      </c>
      <c r="L144">
        <v>0.01</v>
      </c>
      <c r="M144" t="s">
        <v>45</v>
      </c>
      <c r="O144" t="s">
        <v>198</v>
      </c>
      <c r="P144" t="s">
        <v>295</v>
      </c>
      <c r="R144" t="s">
        <v>752</v>
      </c>
      <c r="S144" t="s">
        <v>635</v>
      </c>
      <c r="T144" t="s">
        <v>636</v>
      </c>
      <c r="U144" t="str">
        <f t="shared" ref="U144" si="115">IF(S144="O2","True","False")</f>
        <v>True</v>
      </c>
      <c r="W144" t="s">
        <v>713</v>
      </c>
    </row>
    <row r="145" spans="1:28" x14ac:dyDescent="0.2">
      <c r="B145" t="s">
        <v>718</v>
      </c>
      <c r="C145">
        <v>3</v>
      </c>
      <c r="D145" t="s">
        <v>710</v>
      </c>
      <c r="F145" t="s">
        <v>716</v>
      </c>
      <c r="G145">
        <v>37</v>
      </c>
      <c r="I145">
        <v>6.8</v>
      </c>
      <c r="L145">
        <v>0.01</v>
      </c>
      <c r="M145" t="s">
        <v>45</v>
      </c>
      <c r="O145" t="s">
        <v>697</v>
      </c>
      <c r="P145" t="s">
        <v>295</v>
      </c>
      <c r="Q145" s="4">
        <f>LN(2)/2*24</f>
        <v>8.317766166719343</v>
      </c>
      <c r="R145" t="s">
        <v>752</v>
      </c>
      <c r="S145" t="s">
        <v>635</v>
      </c>
      <c r="T145" t="s">
        <v>636</v>
      </c>
      <c r="U145" t="str">
        <f t="shared" ref="U145" si="116">IF(S145="O2","True","False")</f>
        <v>True</v>
      </c>
      <c r="W145" t="s">
        <v>713</v>
      </c>
    </row>
    <row r="146" spans="1:28" x14ac:dyDescent="0.2">
      <c r="B146" t="s">
        <v>718</v>
      </c>
      <c r="C146">
        <v>4</v>
      </c>
      <c r="D146" t="s">
        <v>710</v>
      </c>
      <c r="F146" t="s">
        <v>716</v>
      </c>
      <c r="G146">
        <v>37</v>
      </c>
      <c r="I146">
        <v>6.8</v>
      </c>
      <c r="L146">
        <v>0.01</v>
      </c>
      <c r="M146" t="s">
        <v>45</v>
      </c>
      <c r="O146" t="s">
        <v>697</v>
      </c>
      <c r="P146" t="s">
        <v>295</v>
      </c>
      <c r="Q146" s="4">
        <f>LN(2)/19*24</f>
        <v>0.87555433333887822</v>
      </c>
      <c r="R146" t="s">
        <v>752</v>
      </c>
      <c r="S146" t="s">
        <v>635</v>
      </c>
      <c r="T146" t="s">
        <v>636</v>
      </c>
      <c r="U146" t="str">
        <f t="shared" ref="U146" si="117">IF(S146="O2","True","False")</f>
        <v>True</v>
      </c>
      <c r="W146" t="s">
        <v>713</v>
      </c>
    </row>
    <row r="147" spans="1:28" x14ac:dyDescent="0.2">
      <c r="A147" s="3" t="s">
        <v>641</v>
      </c>
      <c r="B147" t="s">
        <v>114</v>
      </c>
      <c r="C147">
        <v>1</v>
      </c>
      <c r="D147" t="s">
        <v>261</v>
      </c>
      <c r="F147" t="s">
        <v>262</v>
      </c>
      <c r="G147">
        <v>28</v>
      </c>
      <c r="H147">
        <v>0.85</v>
      </c>
      <c r="I147">
        <v>7.4</v>
      </c>
      <c r="J147" t="s">
        <v>263</v>
      </c>
      <c r="K147">
        <v>1</v>
      </c>
      <c r="L147">
        <v>1.5</v>
      </c>
      <c r="M147" t="s">
        <v>22</v>
      </c>
      <c r="O147" t="s">
        <v>198</v>
      </c>
      <c r="P147" t="s">
        <v>228</v>
      </c>
      <c r="Q147" s="4">
        <f>AVERAGE(0.128, 0.138)</f>
        <v>0.13300000000000001</v>
      </c>
      <c r="R147" t="s">
        <v>646</v>
      </c>
      <c r="T147" t="s">
        <v>644</v>
      </c>
      <c r="U147" t="s">
        <v>45</v>
      </c>
      <c r="V147" t="s">
        <v>264</v>
      </c>
      <c r="W147" t="s">
        <v>265</v>
      </c>
      <c r="X147">
        <v>1</v>
      </c>
      <c r="Y147" t="s">
        <v>249</v>
      </c>
      <c r="Z147">
        <v>5</v>
      </c>
      <c r="AA147">
        <v>1</v>
      </c>
      <c r="AB147">
        <v>16</v>
      </c>
    </row>
    <row r="148" spans="1:28" x14ac:dyDescent="0.2">
      <c r="A148" s="3" t="s">
        <v>641</v>
      </c>
      <c r="B148" t="s">
        <v>124</v>
      </c>
      <c r="C148">
        <v>1</v>
      </c>
      <c r="D148" t="s">
        <v>261</v>
      </c>
      <c r="F148" t="s">
        <v>262</v>
      </c>
      <c r="G148">
        <v>28</v>
      </c>
      <c r="H148">
        <v>0.85</v>
      </c>
      <c r="I148">
        <v>7.4</v>
      </c>
      <c r="J148" t="s">
        <v>263</v>
      </c>
      <c r="K148">
        <v>1</v>
      </c>
      <c r="L148">
        <v>1.5</v>
      </c>
      <c r="M148" t="s">
        <v>22</v>
      </c>
      <c r="O148" t="s">
        <v>198</v>
      </c>
      <c r="P148" t="s">
        <v>228</v>
      </c>
      <c r="Q148" s="4">
        <f>AVERAGE(0.12, 0.133)</f>
        <v>0.1265</v>
      </c>
      <c r="R148" t="s">
        <v>646</v>
      </c>
      <c r="T148" t="s">
        <v>644</v>
      </c>
      <c r="U148" t="s">
        <v>45</v>
      </c>
      <c r="V148" t="s">
        <v>264</v>
      </c>
      <c r="W148" t="s">
        <v>265</v>
      </c>
      <c r="X148">
        <v>1</v>
      </c>
      <c r="Y148" t="s">
        <v>249</v>
      </c>
      <c r="Z148">
        <v>5</v>
      </c>
      <c r="AA148">
        <v>1</v>
      </c>
      <c r="AB148">
        <v>10</v>
      </c>
    </row>
    <row r="149" spans="1:28" x14ac:dyDescent="0.2">
      <c r="A149" s="3" t="s">
        <v>641</v>
      </c>
      <c r="B149" t="s">
        <v>127</v>
      </c>
      <c r="C149">
        <v>1</v>
      </c>
      <c r="D149" t="s">
        <v>261</v>
      </c>
      <c r="F149" t="s">
        <v>262</v>
      </c>
      <c r="G149">
        <v>28</v>
      </c>
      <c r="H149">
        <v>0.85</v>
      </c>
      <c r="I149">
        <v>7.4</v>
      </c>
      <c r="J149" t="s">
        <v>263</v>
      </c>
      <c r="K149">
        <v>1</v>
      </c>
      <c r="L149">
        <v>1.5</v>
      </c>
      <c r="M149" t="s">
        <v>22</v>
      </c>
      <c r="O149" t="s">
        <v>198</v>
      </c>
      <c r="P149" t="s">
        <v>228</v>
      </c>
      <c r="Q149" s="4">
        <f>AVERAGE(0.124, 0.135)</f>
        <v>0.1295</v>
      </c>
      <c r="R149" t="s">
        <v>646</v>
      </c>
      <c r="T149" t="s">
        <v>644</v>
      </c>
      <c r="U149" t="s">
        <v>45</v>
      </c>
      <c r="V149" t="s">
        <v>264</v>
      </c>
      <c r="W149" t="s">
        <v>265</v>
      </c>
      <c r="X149">
        <v>1</v>
      </c>
      <c r="Y149" t="s">
        <v>249</v>
      </c>
      <c r="Z149">
        <v>5</v>
      </c>
      <c r="AA149">
        <v>1</v>
      </c>
      <c r="AB149">
        <v>14</v>
      </c>
    </row>
    <row r="150" spans="1:28" x14ac:dyDescent="0.2">
      <c r="A150" s="3" t="s">
        <v>641</v>
      </c>
      <c r="B150" t="s">
        <v>129</v>
      </c>
      <c r="C150">
        <v>1</v>
      </c>
      <c r="D150" t="s">
        <v>266</v>
      </c>
      <c r="F150" t="s">
        <v>267</v>
      </c>
      <c r="G150">
        <v>15</v>
      </c>
      <c r="H150">
        <v>10.199999999999999</v>
      </c>
      <c r="I150">
        <v>8.1999999999999993</v>
      </c>
      <c r="J150" t="s">
        <v>268</v>
      </c>
      <c r="K150">
        <v>1</v>
      </c>
      <c r="L150">
        <v>1</v>
      </c>
      <c r="M150" t="s">
        <v>22</v>
      </c>
      <c r="O150" t="s">
        <v>198</v>
      </c>
      <c r="P150" t="s">
        <v>228</v>
      </c>
      <c r="R150" t="s">
        <v>646</v>
      </c>
      <c r="T150" t="s">
        <v>644</v>
      </c>
      <c r="U150" t="s">
        <v>45</v>
      </c>
      <c r="V150" t="s">
        <v>201</v>
      </c>
      <c r="X150">
        <v>1</v>
      </c>
      <c r="Y150" t="s">
        <v>202</v>
      </c>
      <c r="Z150">
        <v>3</v>
      </c>
      <c r="AA150">
        <v>1</v>
      </c>
      <c r="AB150">
        <v>1</v>
      </c>
    </row>
    <row r="151" spans="1:28" x14ac:dyDescent="0.2">
      <c r="A151" s="3" t="s">
        <v>641</v>
      </c>
      <c r="B151" t="s">
        <v>129</v>
      </c>
      <c r="C151">
        <v>2</v>
      </c>
      <c r="D151" t="s">
        <v>266</v>
      </c>
      <c r="F151" t="s">
        <v>267</v>
      </c>
      <c r="G151">
        <v>15</v>
      </c>
      <c r="H151">
        <v>15.3</v>
      </c>
      <c r="I151">
        <v>8.1999999999999993</v>
      </c>
      <c r="J151" t="s">
        <v>268</v>
      </c>
      <c r="K151">
        <v>1</v>
      </c>
      <c r="L151">
        <v>1</v>
      </c>
      <c r="M151" t="s">
        <v>22</v>
      </c>
      <c r="O151" t="s">
        <v>198</v>
      </c>
      <c r="P151" t="s">
        <v>228</v>
      </c>
      <c r="R151" t="s">
        <v>646</v>
      </c>
      <c r="T151" t="s">
        <v>644</v>
      </c>
      <c r="U151" t="s">
        <v>45</v>
      </c>
      <c r="V151" t="s">
        <v>201</v>
      </c>
      <c r="X151">
        <v>1</v>
      </c>
      <c r="Y151" t="s">
        <v>202</v>
      </c>
      <c r="Z151">
        <v>3</v>
      </c>
      <c r="AA151">
        <v>1</v>
      </c>
      <c r="AB151">
        <v>1</v>
      </c>
    </row>
    <row r="152" spans="1:28" x14ac:dyDescent="0.2">
      <c r="A152" s="3" t="s">
        <v>641</v>
      </c>
      <c r="B152" t="s">
        <v>129</v>
      </c>
      <c r="C152">
        <v>3</v>
      </c>
      <c r="D152" t="s">
        <v>266</v>
      </c>
      <c r="F152" t="s">
        <v>267</v>
      </c>
      <c r="G152">
        <v>15</v>
      </c>
      <c r="H152">
        <v>20.399999999999999</v>
      </c>
      <c r="I152">
        <v>8.1999999999999993</v>
      </c>
      <c r="J152" t="s">
        <v>268</v>
      </c>
      <c r="K152">
        <v>1</v>
      </c>
      <c r="L152">
        <v>1</v>
      </c>
      <c r="M152" t="s">
        <v>22</v>
      </c>
      <c r="O152" t="s">
        <v>198</v>
      </c>
      <c r="P152" t="s">
        <v>228</v>
      </c>
      <c r="R152" t="s">
        <v>646</v>
      </c>
      <c r="T152" t="s">
        <v>644</v>
      </c>
      <c r="U152" t="s">
        <v>45</v>
      </c>
      <c r="V152" t="s">
        <v>201</v>
      </c>
      <c r="X152">
        <v>1</v>
      </c>
      <c r="Y152" t="s">
        <v>202</v>
      </c>
      <c r="Z152">
        <v>2</v>
      </c>
      <c r="AA152">
        <v>1</v>
      </c>
      <c r="AB152">
        <v>1</v>
      </c>
    </row>
    <row r="153" spans="1:28" x14ac:dyDescent="0.2">
      <c r="A153" s="3" t="s">
        <v>641</v>
      </c>
      <c r="B153" t="s">
        <v>129</v>
      </c>
      <c r="C153">
        <v>4</v>
      </c>
      <c r="D153" t="s">
        <v>266</v>
      </c>
      <c r="F153" t="s">
        <v>267</v>
      </c>
      <c r="G153">
        <v>15</v>
      </c>
      <c r="H153">
        <v>20.3</v>
      </c>
      <c r="I153">
        <v>8.1999999999999993</v>
      </c>
      <c r="J153" t="s">
        <v>268</v>
      </c>
      <c r="K153">
        <v>1</v>
      </c>
      <c r="L153">
        <v>1</v>
      </c>
      <c r="M153" t="s">
        <v>22</v>
      </c>
      <c r="O153" t="s">
        <v>198</v>
      </c>
      <c r="P153" t="s">
        <v>228</v>
      </c>
      <c r="R153" t="s">
        <v>646</v>
      </c>
      <c r="T153" t="s">
        <v>644</v>
      </c>
      <c r="U153" t="s">
        <v>45</v>
      </c>
      <c r="V153" t="s">
        <v>201</v>
      </c>
      <c r="X153">
        <v>1</v>
      </c>
      <c r="Y153" t="s">
        <v>202</v>
      </c>
      <c r="Z153">
        <v>1</v>
      </c>
      <c r="AA153">
        <v>1</v>
      </c>
      <c r="AB153">
        <v>1</v>
      </c>
    </row>
    <row r="154" spans="1:28" x14ac:dyDescent="0.2">
      <c r="A154" s="3" t="s">
        <v>641</v>
      </c>
      <c r="B154" t="s">
        <v>129</v>
      </c>
      <c r="C154">
        <v>5</v>
      </c>
      <c r="D154" t="s">
        <v>266</v>
      </c>
      <c r="F154" t="s">
        <v>267</v>
      </c>
      <c r="G154">
        <v>15</v>
      </c>
      <c r="H154">
        <v>25</v>
      </c>
      <c r="I154">
        <v>8.1999999999999993</v>
      </c>
      <c r="J154" t="s">
        <v>268</v>
      </c>
      <c r="K154">
        <v>1</v>
      </c>
      <c r="L154">
        <v>1</v>
      </c>
      <c r="M154" t="s">
        <v>22</v>
      </c>
      <c r="O154" t="s">
        <v>198</v>
      </c>
      <c r="P154" t="s">
        <v>228</v>
      </c>
      <c r="R154" t="s">
        <v>646</v>
      </c>
      <c r="T154" t="s">
        <v>644</v>
      </c>
      <c r="U154" t="s">
        <v>45</v>
      </c>
      <c r="V154" t="s">
        <v>201</v>
      </c>
      <c r="X154">
        <v>1</v>
      </c>
      <c r="Y154" t="s">
        <v>202</v>
      </c>
      <c r="Z154">
        <v>3</v>
      </c>
      <c r="AA154">
        <v>1</v>
      </c>
      <c r="AB154">
        <v>1</v>
      </c>
    </row>
    <row r="155" spans="1:28" x14ac:dyDescent="0.2">
      <c r="A155" s="3" t="s">
        <v>641</v>
      </c>
      <c r="B155" t="s">
        <v>129</v>
      </c>
      <c r="C155">
        <v>6</v>
      </c>
      <c r="D155" t="s">
        <v>266</v>
      </c>
      <c r="F155" t="s">
        <v>267</v>
      </c>
      <c r="G155">
        <v>15</v>
      </c>
      <c r="H155">
        <v>30</v>
      </c>
      <c r="I155">
        <v>8.1999999999999993</v>
      </c>
      <c r="J155" t="s">
        <v>268</v>
      </c>
      <c r="K155">
        <v>1</v>
      </c>
      <c r="L155">
        <v>1</v>
      </c>
      <c r="M155" t="s">
        <v>22</v>
      </c>
      <c r="O155" t="s">
        <v>198</v>
      </c>
      <c r="P155" t="s">
        <v>228</v>
      </c>
      <c r="R155" t="s">
        <v>646</v>
      </c>
      <c r="T155" t="s">
        <v>644</v>
      </c>
      <c r="U155" t="s">
        <v>45</v>
      </c>
      <c r="V155" t="s">
        <v>201</v>
      </c>
      <c r="X155">
        <v>1</v>
      </c>
      <c r="Y155" t="s">
        <v>202</v>
      </c>
      <c r="Z155">
        <v>2</v>
      </c>
      <c r="AA155">
        <v>1</v>
      </c>
      <c r="AB155">
        <v>1</v>
      </c>
    </row>
    <row r="156" spans="1:28" x14ac:dyDescent="0.2">
      <c r="A156" s="3" t="s">
        <v>641</v>
      </c>
      <c r="B156" t="s">
        <v>129</v>
      </c>
      <c r="C156">
        <v>7</v>
      </c>
      <c r="D156" t="s">
        <v>266</v>
      </c>
      <c r="F156" t="s">
        <v>267</v>
      </c>
      <c r="G156">
        <v>15</v>
      </c>
      <c r="H156">
        <v>35</v>
      </c>
      <c r="I156">
        <v>8.1999999999999993</v>
      </c>
      <c r="J156" t="s">
        <v>268</v>
      </c>
      <c r="K156">
        <v>1</v>
      </c>
      <c r="L156">
        <v>1</v>
      </c>
      <c r="M156" t="s">
        <v>22</v>
      </c>
      <c r="O156" t="s">
        <v>198</v>
      </c>
      <c r="P156" t="s">
        <v>228</v>
      </c>
      <c r="R156" t="s">
        <v>646</v>
      </c>
      <c r="T156" t="s">
        <v>644</v>
      </c>
      <c r="U156" t="s">
        <v>45</v>
      </c>
      <c r="V156" t="s">
        <v>201</v>
      </c>
      <c r="X156">
        <v>1</v>
      </c>
      <c r="Y156" t="s">
        <v>202</v>
      </c>
      <c r="Z156">
        <v>2</v>
      </c>
      <c r="AA156">
        <v>1</v>
      </c>
      <c r="AB156">
        <v>1</v>
      </c>
    </row>
    <row r="157" spans="1:28" x14ac:dyDescent="0.2">
      <c r="A157" s="3" t="s">
        <v>641</v>
      </c>
      <c r="B157" t="s">
        <v>129</v>
      </c>
      <c r="C157">
        <v>8</v>
      </c>
      <c r="D157" t="s">
        <v>266</v>
      </c>
      <c r="F157" t="s">
        <v>267</v>
      </c>
      <c r="G157">
        <v>15</v>
      </c>
      <c r="H157">
        <v>34.9</v>
      </c>
      <c r="I157">
        <v>8.1999999999999993</v>
      </c>
      <c r="J157" t="s">
        <v>268</v>
      </c>
      <c r="K157">
        <v>1</v>
      </c>
      <c r="L157">
        <v>1</v>
      </c>
      <c r="M157" t="s">
        <v>22</v>
      </c>
      <c r="O157" t="s">
        <v>198</v>
      </c>
      <c r="P157" t="s">
        <v>228</v>
      </c>
      <c r="R157" t="s">
        <v>646</v>
      </c>
      <c r="T157" t="s">
        <v>644</v>
      </c>
      <c r="U157" t="s">
        <v>45</v>
      </c>
      <c r="V157" t="s">
        <v>201</v>
      </c>
      <c r="X157">
        <v>1</v>
      </c>
      <c r="Y157" t="s">
        <v>202</v>
      </c>
      <c r="Z157">
        <v>1</v>
      </c>
      <c r="AA157">
        <v>1</v>
      </c>
      <c r="AB157">
        <v>1</v>
      </c>
    </row>
    <row r="158" spans="1:28" x14ac:dyDescent="0.2">
      <c r="A158" s="3" t="s">
        <v>641</v>
      </c>
      <c r="B158" t="s">
        <v>129</v>
      </c>
      <c r="C158">
        <v>9</v>
      </c>
      <c r="D158" t="s">
        <v>266</v>
      </c>
      <c r="F158" t="s">
        <v>267</v>
      </c>
      <c r="G158">
        <v>15</v>
      </c>
      <c r="H158">
        <v>10.3</v>
      </c>
      <c r="I158">
        <v>8.1999999999999993</v>
      </c>
      <c r="J158" t="s">
        <v>268</v>
      </c>
      <c r="K158">
        <v>1</v>
      </c>
      <c r="L158">
        <v>1</v>
      </c>
      <c r="M158" t="s">
        <v>22</v>
      </c>
      <c r="O158" t="s">
        <v>198</v>
      </c>
      <c r="P158" t="s">
        <v>228</v>
      </c>
      <c r="R158" t="s">
        <v>646</v>
      </c>
      <c r="T158" t="s">
        <v>644</v>
      </c>
      <c r="U158" t="s">
        <v>45</v>
      </c>
      <c r="V158" t="s">
        <v>201</v>
      </c>
      <c r="X158">
        <v>1</v>
      </c>
      <c r="Y158" t="s">
        <v>202</v>
      </c>
      <c r="Z158">
        <v>1</v>
      </c>
      <c r="AA158">
        <v>1</v>
      </c>
      <c r="AB158">
        <v>1</v>
      </c>
    </row>
    <row r="159" spans="1:28" x14ac:dyDescent="0.2">
      <c r="A159" s="3" t="s">
        <v>641</v>
      </c>
      <c r="B159" t="s">
        <v>129</v>
      </c>
      <c r="C159">
        <v>10</v>
      </c>
      <c r="D159" t="s">
        <v>266</v>
      </c>
      <c r="F159" t="s">
        <v>267</v>
      </c>
      <c r="G159">
        <v>15</v>
      </c>
      <c r="H159">
        <v>20.5</v>
      </c>
      <c r="I159">
        <v>8.1999999999999993</v>
      </c>
      <c r="J159" t="s">
        <v>268</v>
      </c>
      <c r="K159">
        <v>1</v>
      </c>
      <c r="L159">
        <v>1</v>
      </c>
      <c r="M159" t="s">
        <v>22</v>
      </c>
      <c r="O159" t="s">
        <v>198</v>
      </c>
      <c r="P159" t="s">
        <v>228</v>
      </c>
      <c r="R159" t="s">
        <v>646</v>
      </c>
      <c r="T159" t="s">
        <v>644</v>
      </c>
      <c r="U159" t="s">
        <v>45</v>
      </c>
      <c r="V159" t="s">
        <v>201</v>
      </c>
      <c r="X159">
        <v>1</v>
      </c>
      <c r="Y159" t="s">
        <v>202</v>
      </c>
      <c r="Z159">
        <v>2</v>
      </c>
      <c r="AA159">
        <v>1</v>
      </c>
      <c r="AB159">
        <v>1</v>
      </c>
    </row>
    <row r="160" spans="1:28" x14ac:dyDescent="0.2">
      <c r="A160" s="3" t="s">
        <v>641</v>
      </c>
      <c r="B160" t="s">
        <v>129</v>
      </c>
      <c r="C160">
        <v>11</v>
      </c>
      <c r="D160" t="s">
        <v>266</v>
      </c>
      <c r="F160" t="s">
        <v>267</v>
      </c>
      <c r="G160">
        <v>15</v>
      </c>
      <c r="H160">
        <v>25.1</v>
      </c>
      <c r="I160">
        <v>8.1999999999999993</v>
      </c>
      <c r="J160" t="s">
        <v>268</v>
      </c>
      <c r="K160">
        <v>1</v>
      </c>
      <c r="L160">
        <v>1</v>
      </c>
      <c r="M160" t="s">
        <v>22</v>
      </c>
      <c r="O160" t="s">
        <v>198</v>
      </c>
      <c r="P160" t="s">
        <v>228</v>
      </c>
      <c r="R160" t="s">
        <v>646</v>
      </c>
      <c r="T160" t="s">
        <v>644</v>
      </c>
      <c r="U160" t="s">
        <v>45</v>
      </c>
      <c r="V160" t="s">
        <v>201</v>
      </c>
      <c r="X160">
        <v>1</v>
      </c>
      <c r="Y160" t="s">
        <v>202</v>
      </c>
      <c r="Z160">
        <v>2</v>
      </c>
      <c r="AA160">
        <v>1</v>
      </c>
      <c r="AB160">
        <v>1</v>
      </c>
    </row>
    <row r="161" spans="1:28" x14ac:dyDescent="0.2">
      <c r="A161" s="3" t="s">
        <v>641</v>
      </c>
      <c r="B161" t="s">
        <v>129</v>
      </c>
      <c r="C161">
        <v>12</v>
      </c>
      <c r="D161" t="s">
        <v>266</v>
      </c>
      <c r="F161" t="s">
        <v>267</v>
      </c>
      <c r="G161">
        <v>15</v>
      </c>
      <c r="H161">
        <v>30.2</v>
      </c>
      <c r="I161">
        <v>8.1999999999999993</v>
      </c>
      <c r="J161" t="s">
        <v>268</v>
      </c>
      <c r="K161">
        <v>1</v>
      </c>
      <c r="L161">
        <v>1</v>
      </c>
      <c r="M161" t="s">
        <v>22</v>
      </c>
      <c r="O161" t="s">
        <v>198</v>
      </c>
      <c r="P161" t="s">
        <v>228</v>
      </c>
      <c r="R161" t="s">
        <v>646</v>
      </c>
      <c r="T161" t="s">
        <v>644</v>
      </c>
      <c r="U161" t="s">
        <v>45</v>
      </c>
      <c r="V161" t="s">
        <v>201</v>
      </c>
      <c r="X161">
        <v>1</v>
      </c>
      <c r="Y161" t="s">
        <v>202</v>
      </c>
      <c r="Z161">
        <v>2</v>
      </c>
      <c r="AA161">
        <v>1</v>
      </c>
      <c r="AB161">
        <v>1</v>
      </c>
    </row>
    <row r="162" spans="1:28" x14ac:dyDescent="0.2">
      <c r="A162" s="3" t="s">
        <v>641</v>
      </c>
      <c r="B162" t="s">
        <v>129</v>
      </c>
      <c r="C162">
        <v>13</v>
      </c>
      <c r="D162" t="s">
        <v>266</v>
      </c>
      <c r="F162" t="s">
        <v>267</v>
      </c>
      <c r="G162">
        <v>15</v>
      </c>
      <c r="H162">
        <v>35.200000000000003</v>
      </c>
      <c r="I162">
        <v>8.1999999999999993</v>
      </c>
      <c r="J162" t="s">
        <v>268</v>
      </c>
      <c r="K162">
        <v>1</v>
      </c>
      <c r="L162">
        <v>1</v>
      </c>
      <c r="M162" t="s">
        <v>22</v>
      </c>
      <c r="O162" t="s">
        <v>198</v>
      </c>
      <c r="P162" t="s">
        <v>228</v>
      </c>
      <c r="R162" t="s">
        <v>646</v>
      </c>
      <c r="T162" t="s">
        <v>644</v>
      </c>
      <c r="U162" t="s">
        <v>45</v>
      </c>
      <c r="V162" t="s">
        <v>201</v>
      </c>
      <c r="X162">
        <v>1</v>
      </c>
      <c r="Y162" t="s">
        <v>202</v>
      </c>
      <c r="Z162">
        <v>3</v>
      </c>
      <c r="AA162">
        <v>1</v>
      </c>
      <c r="AB162">
        <v>1</v>
      </c>
    </row>
    <row r="163" spans="1:28" x14ac:dyDescent="0.2">
      <c r="A163" s="3" t="s">
        <v>641</v>
      </c>
      <c r="B163" t="s">
        <v>137</v>
      </c>
      <c r="C163">
        <v>1</v>
      </c>
      <c r="D163" t="s">
        <v>266</v>
      </c>
      <c r="F163" t="s">
        <v>269</v>
      </c>
      <c r="G163">
        <v>15</v>
      </c>
      <c r="H163">
        <v>26.6</v>
      </c>
      <c r="I163">
        <v>8.1999999999999993</v>
      </c>
      <c r="J163" t="s">
        <v>270</v>
      </c>
      <c r="K163">
        <v>1</v>
      </c>
      <c r="L163">
        <v>0.6</v>
      </c>
      <c r="M163" t="s">
        <v>22</v>
      </c>
      <c r="O163" t="s">
        <v>198</v>
      </c>
      <c r="P163" t="s">
        <v>228</v>
      </c>
      <c r="R163" t="s">
        <v>646</v>
      </c>
      <c r="T163" t="s">
        <v>644</v>
      </c>
      <c r="U163" t="s">
        <v>45</v>
      </c>
      <c r="V163" t="s">
        <v>201</v>
      </c>
      <c r="X163">
        <v>1</v>
      </c>
      <c r="Y163" t="s">
        <v>249</v>
      </c>
      <c r="Z163">
        <v>4</v>
      </c>
      <c r="AA163">
        <v>1</v>
      </c>
      <c r="AB163">
        <v>1</v>
      </c>
    </row>
    <row r="164" spans="1:28" x14ac:dyDescent="0.2">
      <c r="A164" s="3" t="s">
        <v>641</v>
      </c>
      <c r="B164" t="s">
        <v>137</v>
      </c>
      <c r="C164">
        <v>2</v>
      </c>
      <c r="D164" t="s">
        <v>266</v>
      </c>
      <c r="F164" t="s">
        <v>269</v>
      </c>
      <c r="G164">
        <v>15</v>
      </c>
      <c r="H164">
        <v>29.1</v>
      </c>
      <c r="I164">
        <v>8.1999999999999993</v>
      </c>
      <c r="J164" t="s">
        <v>270</v>
      </c>
      <c r="K164">
        <v>1</v>
      </c>
      <c r="L164">
        <v>0.6</v>
      </c>
      <c r="M164" t="s">
        <v>22</v>
      </c>
      <c r="O164" t="s">
        <v>198</v>
      </c>
      <c r="P164" t="s">
        <v>228</v>
      </c>
      <c r="R164" t="s">
        <v>646</v>
      </c>
      <c r="T164" t="s">
        <v>644</v>
      </c>
      <c r="U164" t="s">
        <v>45</v>
      </c>
      <c r="V164" t="s">
        <v>201</v>
      </c>
      <c r="X164">
        <v>1</v>
      </c>
      <c r="Y164" t="s">
        <v>249</v>
      </c>
      <c r="Z164">
        <v>2</v>
      </c>
      <c r="AA164">
        <v>1</v>
      </c>
      <c r="AB164">
        <v>1</v>
      </c>
    </row>
    <row r="165" spans="1:28" x14ac:dyDescent="0.2">
      <c r="A165" s="3" t="s">
        <v>641</v>
      </c>
      <c r="B165" t="s">
        <v>137</v>
      </c>
      <c r="C165">
        <v>3</v>
      </c>
      <c r="D165" t="s">
        <v>266</v>
      </c>
      <c r="F165" t="s">
        <v>269</v>
      </c>
      <c r="G165">
        <v>15</v>
      </c>
      <c r="H165">
        <v>32</v>
      </c>
      <c r="I165">
        <v>8.1999999999999993</v>
      </c>
      <c r="J165" t="s">
        <v>270</v>
      </c>
      <c r="K165">
        <v>1</v>
      </c>
      <c r="L165">
        <v>0.6</v>
      </c>
      <c r="M165" t="s">
        <v>22</v>
      </c>
      <c r="O165" t="s">
        <v>198</v>
      </c>
      <c r="P165" t="s">
        <v>228</v>
      </c>
      <c r="R165" t="s">
        <v>646</v>
      </c>
      <c r="T165" t="s">
        <v>644</v>
      </c>
      <c r="U165" t="s">
        <v>45</v>
      </c>
      <c r="V165" t="s">
        <v>201</v>
      </c>
      <c r="X165">
        <v>1</v>
      </c>
      <c r="Y165" t="s">
        <v>249</v>
      </c>
      <c r="Z165">
        <v>1</v>
      </c>
      <c r="AA165">
        <v>1</v>
      </c>
      <c r="AB165">
        <v>1</v>
      </c>
    </row>
    <row r="166" spans="1:28" x14ac:dyDescent="0.2">
      <c r="A166" s="3" t="s">
        <v>641</v>
      </c>
      <c r="B166" t="s">
        <v>137</v>
      </c>
      <c r="C166">
        <v>4</v>
      </c>
      <c r="D166" t="s">
        <v>266</v>
      </c>
      <c r="F166" t="s">
        <v>269</v>
      </c>
      <c r="G166">
        <v>15</v>
      </c>
      <c r="H166">
        <v>32.1</v>
      </c>
      <c r="I166">
        <v>8.1999999999999993</v>
      </c>
      <c r="J166" t="s">
        <v>270</v>
      </c>
      <c r="K166">
        <v>1</v>
      </c>
      <c r="L166">
        <v>0.6</v>
      </c>
      <c r="M166" t="s">
        <v>22</v>
      </c>
      <c r="O166" t="s">
        <v>198</v>
      </c>
      <c r="P166" t="s">
        <v>228</v>
      </c>
      <c r="R166" t="s">
        <v>646</v>
      </c>
      <c r="T166" t="s">
        <v>644</v>
      </c>
      <c r="U166" t="s">
        <v>45</v>
      </c>
      <c r="V166" t="s">
        <v>201</v>
      </c>
      <c r="X166">
        <v>1</v>
      </c>
      <c r="Y166" t="s">
        <v>249</v>
      </c>
      <c r="Z166">
        <v>2</v>
      </c>
      <c r="AA166">
        <v>1</v>
      </c>
      <c r="AB166">
        <v>1</v>
      </c>
    </row>
    <row r="167" spans="1:28" x14ac:dyDescent="0.2">
      <c r="A167" s="3" t="s">
        <v>641</v>
      </c>
      <c r="B167" t="s">
        <v>137</v>
      </c>
      <c r="C167">
        <v>5</v>
      </c>
      <c r="D167" t="s">
        <v>266</v>
      </c>
      <c r="F167" t="s">
        <v>269</v>
      </c>
      <c r="G167">
        <v>15</v>
      </c>
      <c r="H167">
        <v>35.200000000000003</v>
      </c>
      <c r="I167">
        <v>8.1999999999999993</v>
      </c>
      <c r="J167" t="s">
        <v>270</v>
      </c>
      <c r="K167">
        <v>1</v>
      </c>
      <c r="L167">
        <v>0.6</v>
      </c>
      <c r="M167" t="s">
        <v>22</v>
      </c>
      <c r="O167" t="s">
        <v>198</v>
      </c>
      <c r="P167" t="s">
        <v>228</v>
      </c>
      <c r="R167" t="s">
        <v>646</v>
      </c>
      <c r="T167" t="s">
        <v>644</v>
      </c>
      <c r="U167" t="s">
        <v>45</v>
      </c>
      <c r="V167" t="s">
        <v>201</v>
      </c>
      <c r="X167">
        <v>1</v>
      </c>
      <c r="Y167" t="s">
        <v>249</v>
      </c>
      <c r="Z167">
        <v>2</v>
      </c>
      <c r="AA167">
        <v>1</v>
      </c>
      <c r="AB167">
        <v>1</v>
      </c>
    </row>
    <row r="168" spans="1:28" x14ac:dyDescent="0.2">
      <c r="A168" s="3" t="s">
        <v>641</v>
      </c>
      <c r="B168" t="s">
        <v>137</v>
      </c>
      <c r="C168">
        <v>6</v>
      </c>
      <c r="D168" t="s">
        <v>266</v>
      </c>
      <c r="F168" t="s">
        <v>269</v>
      </c>
      <c r="G168">
        <v>15</v>
      </c>
      <c r="H168">
        <v>35.299999999999997</v>
      </c>
      <c r="I168">
        <v>8.1999999999999993</v>
      </c>
      <c r="J168" t="s">
        <v>270</v>
      </c>
      <c r="K168">
        <v>1</v>
      </c>
      <c r="L168">
        <v>0.6</v>
      </c>
      <c r="M168" t="s">
        <v>22</v>
      </c>
      <c r="O168" t="s">
        <v>198</v>
      </c>
      <c r="P168" t="s">
        <v>228</v>
      </c>
      <c r="R168" t="s">
        <v>646</v>
      </c>
      <c r="T168" t="s">
        <v>644</v>
      </c>
      <c r="U168" t="s">
        <v>45</v>
      </c>
      <c r="V168" t="s">
        <v>201</v>
      </c>
      <c r="X168">
        <v>1</v>
      </c>
      <c r="Y168" t="s">
        <v>249</v>
      </c>
      <c r="Z168">
        <v>1</v>
      </c>
      <c r="AA168">
        <v>1</v>
      </c>
      <c r="AB168">
        <v>1</v>
      </c>
    </row>
    <row r="169" spans="1:28" x14ac:dyDescent="0.2">
      <c r="A169" s="3" t="s">
        <v>641</v>
      </c>
      <c r="B169" t="s">
        <v>137</v>
      </c>
      <c r="C169">
        <v>7</v>
      </c>
      <c r="D169" t="s">
        <v>266</v>
      </c>
      <c r="F169" t="s">
        <v>269</v>
      </c>
      <c r="G169">
        <v>15</v>
      </c>
      <c r="H169">
        <v>37.299999999999997</v>
      </c>
      <c r="I169">
        <v>8.1999999999999993</v>
      </c>
      <c r="J169" t="s">
        <v>270</v>
      </c>
      <c r="K169">
        <v>1</v>
      </c>
      <c r="L169">
        <v>0.6</v>
      </c>
      <c r="M169" t="s">
        <v>22</v>
      </c>
      <c r="O169" t="s">
        <v>198</v>
      </c>
      <c r="P169" t="s">
        <v>228</v>
      </c>
      <c r="R169" t="s">
        <v>646</v>
      </c>
      <c r="T169" t="s">
        <v>644</v>
      </c>
      <c r="U169" t="s">
        <v>45</v>
      </c>
      <c r="V169" t="s">
        <v>201</v>
      </c>
      <c r="X169">
        <v>1</v>
      </c>
      <c r="Y169" t="s">
        <v>249</v>
      </c>
      <c r="Z169">
        <v>1</v>
      </c>
      <c r="AA169">
        <v>1</v>
      </c>
      <c r="AB169">
        <v>1</v>
      </c>
    </row>
    <row r="170" spans="1:28" x14ac:dyDescent="0.2">
      <c r="A170" s="3" t="s">
        <v>641</v>
      </c>
      <c r="B170" t="s">
        <v>137</v>
      </c>
      <c r="C170">
        <v>8</v>
      </c>
      <c r="D170" t="s">
        <v>266</v>
      </c>
      <c r="F170" t="s">
        <v>269</v>
      </c>
      <c r="G170">
        <v>15</v>
      </c>
      <c r="H170">
        <v>37.4</v>
      </c>
      <c r="I170">
        <v>8.1999999999999993</v>
      </c>
      <c r="J170" t="s">
        <v>270</v>
      </c>
      <c r="K170">
        <v>1</v>
      </c>
      <c r="L170">
        <v>0.6</v>
      </c>
      <c r="M170" t="s">
        <v>22</v>
      </c>
      <c r="O170" t="s">
        <v>198</v>
      </c>
      <c r="P170" t="s">
        <v>228</v>
      </c>
      <c r="R170" t="s">
        <v>646</v>
      </c>
      <c r="T170" t="s">
        <v>644</v>
      </c>
      <c r="U170" t="s">
        <v>45</v>
      </c>
      <c r="V170" t="s">
        <v>201</v>
      </c>
      <c r="X170">
        <v>1</v>
      </c>
      <c r="Y170" t="s">
        <v>249</v>
      </c>
      <c r="Z170">
        <v>2</v>
      </c>
      <c r="AA170">
        <v>1</v>
      </c>
      <c r="AB170">
        <v>1</v>
      </c>
    </row>
    <row r="171" spans="1:28" x14ac:dyDescent="0.2">
      <c r="A171" s="3" t="s">
        <v>641</v>
      </c>
      <c r="B171" t="s">
        <v>142</v>
      </c>
      <c r="C171">
        <v>1</v>
      </c>
      <c r="D171" t="s">
        <v>271</v>
      </c>
      <c r="F171" t="s">
        <v>272</v>
      </c>
      <c r="G171">
        <v>15</v>
      </c>
      <c r="H171">
        <v>32</v>
      </c>
      <c r="I171">
        <v>8.1999999999999993</v>
      </c>
      <c r="J171" t="s">
        <v>273</v>
      </c>
      <c r="K171">
        <v>1</v>
      </c>
      <c r="M171" t="s">
        <v>22</v>
      </c>
      <c r="O171" t="s">
        <v>198</v>
      </c>
      <c r="P171" t="s">
        <v>228</v>
      </c>
      <c r="R171" t="s">
        <v>646</v>
      </c>
      <c r="T171" t="s">
        <v>644</v>
      </c>
      <c r="U171" t="s">
        <v>45</v>
      </c>
      <c r="V171" t="s">
        <v>201</v>
      </c>
      <c r="X171">
        <v>2</v>
      </c>
      <c r="Y171" t="s">
        <v>208</v>
      </c>
      <c r="Z171">
        <v>4</v>
      </c>
      <c r="AA171">
        <v>1</v>
      </c>
      <c r="AB171">
        <v>2</v>
      </c>
    </row>
    <row r="172" spans="1:28" x14ac:dyDescent="0.2">
      <c r="A172" s="3" t="s">
        <v>641</v>
      </c>
      <c r="B172" t="s">
        <v>142</v>
      </c>
      <c r="C172">
        <v>2</v>
      </c>
      <c r="D172" t="s">
        <v>274</v>
      </c>
      <c r="E172" t="s">
        <v>275</v>
      </c>
      <c r="F172" t="s">
        <v>272</v>
      </c>
      <c r="G172">
        <v>18</v>
      </c>
      <c r="H172">
        <v>32</v>
      </c>
      <c r="I172">
        <v>8.1999999999999993</v>
      </c>
      <c r="J172" t="s">
        <v>276</v>
      </c>
      <c r="K172">
        <v>1</v>
      </c>
      <c r="M172" t="s">
        <v>22</v>
      </c>
      <c r="O172" t="s">
        <v>198</v>
      </c>
      <c r="P172" t="s">
        <v>228</v>
      </c>
      <c r="R172" t="s">
        <v>646</v>
      </c>
      <c r="T172" t="s">
        <v>644</v>
      </c>
      <c r="U172" t="s">
        <v>45</v>
      </c>
      <c r="V172" t="s">
        <v>201</v>
      </c>
      <c r="X172">
        <v>2</v>
      </c>
      <c r="Y172" t="s">
        <v>277</v>
      </c>
      <c r="Z172">
        <v>1</v>
      </c>
      <c r="AA172">
        <v>1</v>
      </c>
      <c r="AB172">
        <v>1</v>
      </c>
    </row>
    <row r="173" spans="1:28" x14ac:dyDescent="0.2">
      <c r="A173" s="3" t="s">
        <v>641</v>
      </c>
      <c r="B173" t="s">
        <v>144</v>
      </c>
      <c r="C173">
        <v>1</v>
      </c>
      <c r="D173" t="s">
        <v>266</v>
      </c>
      <c r="F173" t="s">
        <v>278</v>
      </c>
      <c r="G173">
        <v>15</v>
      </c>
      <c r="H173">
        <v>32.5</v>
      </c>
      <c r="I173">
        <v>8.1999999999999993</v>
      </c>
      <c r="J173" t="s">
        <v>279</v>
      </c>
      <c r="K173">
        <v>1</v>
      </c>
      <c r="L173">
        <v>1</v>
      </c>
      <c r="M173" t="s">
        <v>22</v>
      </c>
      <c r="O173" t="s">
        <v>198</v>
      </c>
      <c r="P173" t="s">
        <v>228</v>
      </c>
      <c r="R173" t="s">
        <v>646</v>
      </c>
      <c r="T173" t="s">
        <v>644</v>
      </c>
      <c r="U173" t="s">
        <v>45</v>
      </c>
      <c r="V173" t="s">
        <v>201</v>
      </c>
      <c r="X173">
        <v>1</v>
      </c>
      <c r="Y173" t="s">
        <v>249</v>
      </c>
      <c r="Z173">
        <v>2</v>
      </c>
      <c r="AA173">
        <v>1</v>
      </c>
      <c r="AB173">
        <v>1</v>
      </c>
    </row>
    <row r="174" spans="1:28" x14ac:dyDescent="0.2">
      <c r="A174" s="3" t="s">
        <v>641</v>
      </c>
      <c r="B174" t="s">
        <v>144</v>
      </c>
      <c r="C174">
        <v>2</v>
      </c>
      <c r="D174" t="s">
        <v>266</v>
      </c>
      <c r="F174" t="s">
        <v>278</v>
      </c>
      <c r="G174">
        <v>15</v>
      </c>
      <c r="H174">
        <v>32.5</v>
      </c>
      <c r="I174">
        <v>8.1999999999999993</v>
      </c>
      <c r="J174" t="s">
        <v>280</v>
      </c>
      <c r="K174">
        <v>1</v>
      </c>
      <c r="L174">
        <v>1</v>
      </c>
      <c r="M174" t="s">
        <v>22</v>
      </c>
      <c r="O174" t="s">
        <v>198</v>
      </c>
      <c r="P174" t="s">
        <v>228</v>
      </c>
      <c r="R174" t="s">
        <v>646</v>
      </c>
      <c r="T174" t="s">
        <v>644</v>
      </c>
      <c r="U174" t="s">
        <v>45</v>
      </c>
      <c r="V174" t="s">
        <v>201</v>
      </c>
      <c r="X174">
        <v>1</v>
      </c>
      <c r="Y174" t="s">
        <v>249</v>
      </c>
      <c r="Z174">
        <v>2</v>
      </c>
      <c r="AA174">
        <v>1</v>
      </c>
      <c r="AB174">
        <v>1</v>
      </c>
    </row>
    <row r="175" spans="1:28" x14ac:dyDescent="0.2">
      <c r="A175" s="3" t="s">
        <v>641</v>
      </c>
      <c r="B175" t="s">
        <v>144</v>
      </c>
      <c r="C175">
        <v>3</v>
      </c>
      <c r="D175" t="s">
        <v>266</v>
      </c>
      <c r="F175" t="s">
        <v>278</v>
      </c>
      <c r="G175">
        <v>15</v>
      </c>
      <c r="H175">
        <v>32.5</v>
      </c>
      <c r="I175">
        <v>8.1999999999999993</v>
      </c>
      <c r="J175" t="s">
        <v>270</v>
      </c>
      <c r="K175">
        <v>1</v>
      </c>
      <c r="L175">
        <v>1</v>
      </c>
      <c r="M175" t="s">
        <v>22</v>
      </c>
      <c r="O175" t="s">
        <v>198</v>
      </c>
      <c r="P175" t="s">
        <v>228</v>
      </c>
      <c r="R175" t="s">
        <v>646</v>
      </c>
      <c r="T175" t="s">
        <v>644</v>
      </c>
      <c r="U175" t="s">
        <v>45</v>
      </c>
      <c r="V175" t="s">
        <v>201</v>
      </c>
      <c r="X175">
        <v>1</v>
      </c>
      <c r="Y175" t="s">
        <v>249</v>
      </c>
      <c r="Z175">
        <v>2</v>
      </c>
      <c r="AA175">
        <v>1</v>
      </c>
      <c r="AB175">
        <v>1</v>
      </c>
    </row>
    <row r="176" spans="1:28" x14ac:dyDescent="0.2">
      <c r="A176" s="3" t="s">
        <v>641</v>
      </c>
      <c r="B176" t="s">
        <v>144</v>
      </c>
      <c r="C176">
        <v>4</v>
      </c>
      <c r="D176" t="s">
        <v>266</v>
      </c>
      <c r="F176" t="s">
        <v>278</v>
      </c>
      <c r="G176">
        <v>15</v>
      </c>
      <c r="H176">
        <v>32.5</v>
      </c>
      <c r="I176">
        <v>8.1999999999999993</v>
      </c>
      <c r="J176" t="s">
        <v>281</v>
      </c>
      <c r="K176">
        <v>1</v>
      </c>
      <c r="L176">
        <v>1</v>
      </c>
      <c r="M176" t="s">
        <v>22</v>
      </c>
      <c r="O176" t="s">
        <v>198</v>
      </c>
      <c r="P176" t="s">
        <v>228</v>
      </c>
      <c r="R176" t="s">
        <v>646</v>
      </c>
      <c r="T176" t="s">
        <v>644</v>
      </c>
      <c r="U176" t="s">
        <v>45</v>
      </c>
      <c r="V176" t="s">
        <v>201</v>
      </c>
      <c r="X176">
        <v>1</v>
      </c>
      <c r="Y176" t="s">
        <v>249</v>
      </c>
      <c r="Z176">
        <v>3</v>
      </c>
      <c r="AA176">
        <v>1</v>
      </c>
      <c r="AB176">
        <v>1</v>
      </c>
    </row>
    <row r="177" spans="1:28" x14ac:dyDescent="0.2">
      <c r="A177" s="3" t="s">
        <v>641</v>
      </c>
      <c r="B177" t="s">
        <v>144</v>
      </c>
      <c r="C177">
        <v>5</v>
      </c>
      <c r="D177" t="s">
        <v>266</v>
      </c>
      <c r="F177" t="s">
        <v>278</v>
      </c>
      <c r="G177">
        <v>15</v>
      </c>
      <c r="H177">
        <v>32.5</v>
      </c>
      <c r="I177">
        <v>8.1999999999999993</v>
      </c>
      <c r="J177" t="s">
        <v>282</v>
      </c>
      <c r="K177">
        <v>1</v>
      </c>
      <c r="L177">
        <v>1</v>
      </c>
      <c r="M177" t="s">
        <v>22</v>
      </c>
      <c r="O177" t="s">
        <v>198</v>
      </c>
      <c r="P177" t="s">
        <v>228</v>
      </c>
      <c r="R177" t="s">
        <v>646</v>
      </c>
      <c r="T177" t="s">
        <v>644</v>
      </c>
      <c r="U177" t="s">
        <v>45</v>
      </c>
      <c r="V177" t="s">
        <v>201</v>
      </c>
      <c r="X177">
        <v>1</v>
      </c>
      <c r="Y177" t="s">
        <v>249</v>
      </c>
      <c r="Z177">
        <v>2</v>
      </c>
      <c r="AA177">
        <v>1</v>
      </c>
      <c r="AB177">
        <v>1</v>
      </c>
    </row>
    <row r="178" spans="1:28" x14ac:dyDescent="0.2">
      <c r="B178" t="s">
        <v>144</v>
      </c>
      <c r="C178">
        <v>6</v>
      </c>
      <c r="F178" s="7" t="s">
        <v>758</v>
      </c>
      <c r="G178">
        <v>10</v>
      </c>
      <c r="H178">
        <v>24.9</v>
      </c>
      <c r="O178" t="s">
        <v>198</v>
      </c>
      <c r="P178" t="s">
        <v>228</v>
      </c>
      <c r="Q178" s="4">
        <v>0.51</v>
      </c>
      <c r="R178" t="s">
        <v>646</v>
      </c>
      <c r="T178" t="s">
        <v>644</v>
      </c>
    </row>
    <row r="179" spans="1:28" x14ac:dyDescent="0.2">
      <c r="B179" t="s">
        <v>144</v>
      </c>
      <c r="C179">
        <v>7</v>
      </c>
      <c r="F179" s="7" t="s">
        <v>758</v>
      </c>
      <c r="G179">
        <v>15</v>
      </c>
      <c r="H179">
        <v>24.9</v>
      </c>
      <c r="O179" t="s">
        <v>198</v>
      </c>
      <c r="P179" t="s">
        <v>228</v>
      </c>
      <c r="Q179" s="4">
        <v>1.42</v>
      </c>
      <c r="R179" t="s">
        <v>646</v>
      </c>
      <c r="T179" t="s">
        <v>644</v>
      </c>
    </row>
    <row r="180" spans="1:28" x14ac:dyDescent="0.2">
      <c r="B180" t="s">
        <v>144</v>
      </c>
      <c r="C180">
        <v>8</v>
      </c>
      <c r="F180" s="7" t="s">
        <v>758</v>
      </c>
      <c r="G180">
        <v>21</v>
      </c>
      <c r="H180">
        <v>25</v>
      </c>
      <c r="O180" t="s">
        <v>198</v>
      </c>
      <c r="P180" t="s">
        <v>228</v>
      </c>
      <c r="Q180" s="4">
        <v>1.2</v>
      </c>
      <c r="R180" t="s">
        <v>646</v>
      </c>
      <c r="T180" t="s">
        <v>644</v>
      </c>
    </row>
    <row r="181" spans="1:28" x14ac:dyDescent="0.2">
      <c r="B181" t="s">
        <v>144</v>
      </c>
      <c r="C181">
        <v>9</v>
      </c>
      <c r="F181" s="7" t="s">
        <v>758</v>
      </c>
      <c r="G181">
        <v>15</v>
      </c>
      <c r="H181">
        <v>27.2</v>
      </c>
      <c r="O181" t="s">
        <v>198</v>
      </c>
      <c r="P181" t="s">
        <v>228</v>
      </c>
      <c r="Q181" s="4">
        <v>1.44</v>
      </c>
      <c r="R181" t="s">
        <v>646</v>
      </c>
      <c r="T181" t="s">
        <v>644</v>
      </c>
    </row>
    <row r="182" spans="1:28" x14ac:dyDescent="0.2">
      <c r="B182" t="s">
        <v>144</v>
      </c>
      <c r="C182">
        <v>10</v>
      </c>
      <c r="F182" s="7" t="s">
        <v>758</v>
      </c>
      <c r="G182">
        <v>10</v>
      </c>
      <c r="H182">
        <v>29</v>
      </c>
      <c r="O182" t="s">
        <v>198</v>
      </c>
      <c r="P182" t="s">
        <v>228</v>
      </c>
      <c r="Q182" s="4">
        <v>0.28000000000000003</v>
      </c>
      <c r="R182" t="s">
        <v>646</v>
      </c>
      <c r="T182" t="s">
        <v>644</v>
      </c>
    </row>
    <row r="183" spans="1:28" x14ac:dyDescent="0.2">
      <c r="B183" t="s">
        <v>144</v>
      </c>
      <c r="C183">
        <v>11</v>
      </c>
      <c r="F183" s="7" t="s">
        <v>758</v>
      </c>
      <c r="G183">
        <v>15</v>
      </c>
      <c r="H183">
        <v>29</v>
      </c>
      <c r="O183" t="s">
        <v>198</v>
      </c>
      <c r="P183" t="s">
        <v>228</v>
      </c>
      <c r="Q183" s="4">
        <v>1.31</v>
      </c>
      <c r="R183" t="s">
        <v>646</v>
      </c>
      <c r="T183" t="s">
        <v>644</v>
      </c>
    </row>
    <row r="184" spans="1:28" x14ac:dyDescent="0.2">
      <c r="B184" t="s">
        <v>144</v>
      </c>
      <c r="C184">
        <v>12</v>
      </c>
      <c r="F184" s="7" t="s">
        <v>758</v>
      </c>
      <c r="G184">
        <v>21</v>
      </c>
      <c r="H184">
        <v>29</v>
      </c>
      <c r="O184" t="s">
        <v>198</v>
      </c>
      <c r="P184" t="s">
        <v>228</v>
      </c>
      <c r="Q184" s="4">
        <v>1.1399999999999999</v>
      </c>
      <c r="R184" t="s">
        <v>646</v>
      </c>
      <c r="T184" t="s">
        <v>644</v>
      </c>
    </row>
    <row r="185" spans="1:28" x14ac:dyDescent="0.2">
      <c r="B185" t="s">
        <v>144</v>
      </c>
      <c r="C185">
        <v>13</v>
      </c>
      <c r="F185" s="7" t="s">
        <v>758</v>
      </c>
      <c r="G185">
        <v>15</v>
      </c>
      <c r="H185">
        <v>32.4</v>
      </c>
      <c r="O185" t="s">
        <v>198</v>
      </c>
      <c r="P185" t="s">
        <v>228</v>
      </c>
      <c r="Q185" s="4">
        <v>1.29</v>
      </c>
      <c r="R185" t="s">
        <v>646</v>
      </c>
      <c r="T185" t="s">
        <v>644</v>
      </c>
    </row>
    <row r="186" spans="1:28" x14ac:dyDescent="0.2">
      <c r="B186" t="s">
        <v>144</v>
      </c>
      <c r="C186">
        <v>14</v>
      </c>
      <c r="F186" s="7" t="s">
        <v>758</v>
      </c>
      <c r="G186">
        <v>10</v>
      </c>
      <c r="H186">
        <v>35.1</v>
      </c>
      <c r="O186" t="s">
        <v>198</v>
      </c>
      <c r="P186" t="s">
        <v>228</v>
      </c>
      <c r="Q186" s="4">
        <v>0.4</v>
      </c>
      <c r="R186" t="s">
        <v>646</v>
      </c>
      <c r="T186" t="s">
        <v>644</v>
      </c>
    </row>
    <row r="187" spans="1:28" x14ac:dyDescent="0.2">
      <c r="B187" t="s">
        <v>144</v>
      </c>
      <c r="C187">
        <v>15</v>
      </c>
      <c r="F187" s="7" t="s">
        <v>758</v>
      </c>
      <c r="G187">
        <v>15</v>
      </c>
      <c r="H187">
        <v>35.1</v>
      </c>
      <c r="O187" t="s">
        <v>198</v>
      </c>
      <c r="P187" t="s">
        <v>228</v>
      </c>
      <c r="Q187" s="4">
        <v>0.68</v>
      </c>
      <c r="R187" t="s">
        <v>646</v>
      </c>
      <c r="T187" t="s">
        <v>644</v>
      </c>
    </row>
    <row r="188" spans="1:28" x14ac:dyDescent="0.2">
      <c r="B188" t="s">
        <v>144</v>
      </c>
      <c r="C188">
        <v>16</v>
      </c>
      <c r="F188" s="7" t="s">
        <v>758</v>
      </c>
      <c r="G188">
        <v>21</v>
      </c>
      <c r="H188">
        <v>35.1</v>
      </c>
      <c r="O188" t="s">
        <v>198</v>
      </c>
      <c r="P188" t="s">
        <v>228</v>
      </c>
      <c r="Q188" s="4">
        <v>0.56000000000000005</v>
      </c>
      <c r="R188" t="s">
        <v>646</v>
      </c>
      <c r="T188" t="s">
        <v>644</v>
      </c>
    </row>
    <row r="189" spans="1:28" x14ac:dyDescent="0.2">
      <c r="A189" s="3" t="s">
        <v>641</v>
      </c>
      <c r="B189" t="s">
        <v>147</v>
      </c>
      <c r="C189">
        <v>1</v>
      </c>
      <c r="D189" t="s">
        <v>283</v>
      </c>
      <c r="F189" t="s">
        <v>278</v>
      </c>
      <c r="G189">
        <v>15</v>
      </c>
      <c r="H189">
        <v>32.200000000000003</v>
      </c>
      <c r="I189">
        <v>8.1999999999999993</v>
      </c>
      <c r="J189" t="s">
        <v>281</v>
      </c>
      <c r="K189">
        <v>1</v>
      </c>
      <c r="L189">
        <v>1</v>
      </c>
      <c r="M189" t="s">
        <v>22</v>
      </c>
      <c r="O189" t="s">
        <v>198</v>
      </c>
      <c r="P189" t="s">
        <v>228</v>
      </c>
      <c r="R189" t="s">
        <v>646</v>
      </c>
      <c r="T189" t="s">
        <v>644</v>
      </c>
      <c r="U189" t="s">
        <v>45</v>
      </c>
      <c r="V189" t="s">
        <v>201</v>
      </c>
      <c r="X189">
        <v>1</v>
      </c>
      <c r="Y189" t="s">
        <v>249</v>
      </c>
      <c r="Z189">
        <v>3</v>
      </c>
      <c r="AA189">
        <v>1</v>
      </c>
      <c r="AB189">
        <v>1</v>
      </c>
    </row>
    <row r="190" spans="1:28" x14ac:dyDescent="0.2">
      <c r="A190" s="3" t="s">
        <v>641</v>
      </c>
      <c r="B190" t="s">
        <v>147</v>
      </c>
      <c r="C190">
        <v>2</v>
      </c>
      <c r="D190" t="s">
        <v>283</v>
      </c>
      <c r="F190" t="s">
        <v>278</v>
      </c>
      <c r="G190">
        <v>15</v>
      </c>
      <c r="H190">
        <v>32.200000000000003</v>
      </c>
      <c r="I190">
        <v>8.1999999999999993</v>
      </c>
      <c r="J190" t="s">
        <v>282</v>
      </c>
      <c r="K190">
        <v>1</v>
      </c>
      <c r="L190">
        <v>1</v>
      </c>
      <c r="M190" t="s">
        <v>22</v>
      </c>
      <c r="O190" t="s">
        <v>198</v>
      </c>
      <c r="P190" t="s">
        <v>228</v>
      </c>
      <c r="R190" t="s">
        <v>646</v>
      </c>
      <c r="T190" t="s">
        <v>644</v>
      </c>
      <c r="U190" t="s">
        <v>45</v>
      </c>
      <c r="V190" t="s">
        <v>201</v>
      </c>
      <c r="X190">
        <v>1</v>
      </c>
      <c r="Y190" t="s">
        <v>249</v>
      </c>
      <c r="Z190">
        <v>3</v>
      </c>
      <c r="AA190">
        <v>1</v>
      </c>
      <c r="AB190">
        <v>1</v>
      </c>
    </row>
    <row r="191" spans="1:28" x14ac:dyDescent="0.2">
      <c r="A191" s="3" t="s">
        <v>641</v>
      </c>
      <c r="B191" t="s">
        <v>147</v>
      </c>
      <c r="C191">
        <v>3</v>
      </c>
      <c r="D191" t="s">
        <v>283</v>
      </c>
      <c r="F191" t="s">
        <v>278</v>
      </c>
      <c r="G191">
        <v>15</v>
      </c>
      <c r="H191">
        <v>32.200000000000003</v>
      </c>
      <c r="I191">
        <v>8.1999999999999993</v>
      </c>
      <c r="J191" t="s">
        <v>284</v>
      </c>
      <c r="K191">
        <v>1</v>
      </c>
      <c r="L191">
        <v>1</v>
      </c>
      <c r="M191" t="s">
        <v>22</v>
      </c>
      <c r="O191" t="s">
        <v>198</v>
      </c>
      <c r="P191" t="s">
        <v>228</v>
      </c>
      <c r="R191" t="s">
        <v>646</v>
      </c>
      <c r="T191" t="s">
        <v>644</v>
      </c>
      <c r="U191" t="s">
        <v>45</v>
      </c>
      <c r="V191" t="s">
        <v>201</v>
      </c>
      <c r="X191">
        <v>1</v>
      </c>
      <c r="Y191" t="s">
        <v>249</v>
      </c>
      <c r="Z191">
        <v>3</v>
      </c>
      <c r="AA191">
        <v>1</v>
      </c>
      <c r="AB191">
        <v>1</v>
      </c>
    </row>
    <row r="192" spans="1:28" x14ac:dyDescent="0.2">
      <c r="A192" s="3" t="s">
        <v>641</v>
      </c>
      <c r="B192" t="s">
        <v>147</v>
      </c>
      <c r="C192">
        <v>4</v>
      </c>
      <c r="D192" t="s">
        <v>283</v>
      </c>
      <c r="F192" t="s">
        <v>278</v>
      </c>
      <c r="G192">
        <v>15</v>
      </c>
      <c r="H192">
        <v>32.200000000000003</v>
      </c>
      <c r="I192">
        <v>8.1999999999999993</v>
      </c>
      <c r="J192" t="s">
        <v>285</v>
      </c>
      <c r="K192">
        <v>1</v>
      </c>
      <c r="L192">
        <v>1</v>
      </c>
      <c r="M192" t="s">
        <v>22</v>
      </c>
      <c r="O192" t="s">
        <v>198</v>
      </c>
      <c r="P192" t="s">
        <v>228</v>
      </c>
      <c r="R192" t="s">
        <v>646</v>
      </c>
      <c r="T192" t="s">
        <v>644</v>
      </c>
      <c r="U192" t="s">
        <v>45</v>
      </c>
      <c r="V192" t="s">
        <v>201</v>
      </c>
      <c r="X192">
        <v>1</v>
      </c>
      <c r="Y192" t="s">
        <v>249</v>
      </c>
      <c r="Z192">
        <v>3</v>
      </c>
      <c r="AA192">
        <v>1</v>
      </c>
      <c r="AB192">
        <v>1</v>
      </c>
    </row>
    <row r="193" spans="1:28" x14ac:dyDescent="0.2">
      <c r="A193" s="3" t="s">
        <v>641</v>
      </c>
      <c r="B193" t="s">
        <v>149</v>
      </c>
      <c r="C193">
        <v>1</v>
      </c>
      <c r="D193" t="s">
        <v>286</v>
      </c>
      <c r="F193" t="s">
        <v>262</v>
      </c>
      <c r="G193">
        <v>15</v>
      </c>
      <c r="J193" t="s">
        <v>263</v>
      </c>
      <c r="K193">
        <v>1</v>
      </c>
      <c r="L193">
        <v>1.5</v>
      </c>
      <c r="M193" t="s">
        <v>22</v>
      </c>
      <c r="O193" t="s">
        <v>198</v>
      </c>
      <c r="P193" t="s">
        <v>228</v>
      </c>
      <c r="Q193" s="4">
        <f>AVERAGE(0.156, 0.166)</f>
        <v>0.161</v>
      </c>
      <c r="R193" t="s">
        <v>646</v>
      </c>
      <c r="T193" t="s">
        <v>644</v>
      </c>
      <c r="U193" t="s">
        <v>45</v>
      </c>
      <c r="V193" t="s">
        <v>264</v>
      </c>
      <c r="W193" t="s">
        <v>265</v>
      </c>
      <c r="X193">
        <v>1</v>
      </c>
      <c r="Y193" t="s">
        <v>249</v>
      </c>
      <c r="Z193">
        <v>5</v>
      </c>
      <c r="AA193">
        <v>1</v>
      </c>
      <c r="AB193">
        <v>8</v>
      </c>
    </row>
    <row r="194" spans="1:28" x14ac:dyDescent="0.2">
      <c r="B194" t="s">
        <v>149</v>
      </c>
      <c r="C194">
        <v>2</v>
      </c>
      <c r="F194" t="s">
        <v>753</v>
      </c>
      <c r="G194">
        <v>15</v>
      </c>
      <c r="O194" t="s">
        <v>198</v>
      </c>
      <c r="P194" t="s">
        <v>228</v>
      </c>
      <c r="R194" t="s">
        <v>646</v>
      </c>
      <c r="T194" t="s">
        <v>644</v>
      </c>
    </row>
    <row r="195" spans="1:28" x14ac:dyDescent="0.2">
      <c r="B195" t="s">
        <v>149</v>
      </c>
      <c r="C195">
        <v>3</v>
      </c>
      <c r="F195" t="s">
        <v>753</v>
      </c>
      <c r="G195">
        <v>25</v>
      </c>
      <c r="O195" t="s">
        <v>198</v>
      </c>
      <c r="P195" t="s">
        <v>228</v>
      </c>
      <c r="R195" t="s">
        <v>646</v>
      </c>
      <c r="T195" t="s">
        <v>644</v>
      </c>
    </row>
    <row r="196" spans="1:28" x14ac:dyDescent="0.2">
      <c r="A196" s="3" t="s">
        <v>641</v>
      </c>
      <c r="B196" t="s">
        <v>157</v>
      </c>
      <c r="C196">
        <v>1</v>
      </c>
      <c r="D196" t="s">
        <v>287</v>
      </c>
      <c r="E196" t="s">
        <v>288</v>
      </c>
      <c r="F196" t="s">
        <v>272</v>
      </c>
      <c r="G196">
        <v>17</v>
      </c>
      <c r="H196">
        <v>32</v>
      </c>
      <c r="I196">
        <v>8.1999999999999993</v>
      </c>
      <c r="J196" t="s">
        <v>289</v>
      </c>
      <c r="K196">
        <v>1</v>
      </c>
      <c r="M196" t="s">
        <v>22</v>
      </c>
      <c r="O196" t="s">
        <v>198</v>
      </c>
      <c r="P196" t="s">
        <v>228</v>
      </c>
      <c r="R196" t="s">
        <v>646</v>
      </c>
      <c r="T196" t="s">
        <v>644</v>
      </c>
      <c r="U196" t="s">
        <v>45</v>
      </c>
      <c r="V196" t="s">
        <v>201</v>
      </c>
      <c r="W196" t="s">
        <v>290</v>
      </c>
      <c r="X196">
        <v>2</v>
      </c>
      <c r="Y196" t="s">
        <v>208</v>
      </c>
      <c r="Z196">
        <v>1</v>
      </c>
      <c r="AA196">
        <v>1</v>
      </c>
      <c r="AB196">
        <v>1</v>
      </c>
    </row>
    <row r="197" spans="1:28" x14ac:dyDescent="0.2">
      <c r="A197" s="3" t="s">
        <v>641</v>
      </c>
      <c r="B197" t="s">
        <v>157</v>
      </c>
      <c r="C197">
        <v>2</v>
      </c>
      <c r="D197" t="s">
        <v>287</v>
      </c>
      <c r="E197" t="s">
        <v>288</v>
      </c>
      <c r="F197" t="s">
        <v>272</v>
      </c>
      <c r="G197">
        <v>21</v>
      </c>
      <c r="H197">
        <v>32</v>
      </c>
      <c r="I197">
        <v>8.1999999999999993</v>
      </c>
      <c r="J197" t="s">
        <v>289</v>
      </c>
      <c r="K197">
        <v>1</v>
      </c>
      <c r="M197" t="s">
        <v>22</v>
      </c>
      <c r="O197" t="s">
        <v>198</v>
      </c>
      <c r="P197" t="s">
        <v>228</v>
      </c>
      <c r="R197" t="s">
        <v>646</v>
      </c>
      <c r="T197" t="s">
        <v>644</v>
      </c>
      <c r="U197" t="s">
        <v>45</v>
      </c>
      <c r="V197" t="s">
        <v>201</v>
      </c>
      <c r="W197" t="s">
        <v>290</v>
      </c>
      <c r="X197">
        <v>2</v>
      </c>
      <c r="Y197" t="s">
        <v>208</v>
      </c>
      <c r="Z197">
        <v>1</v>
      </c>
      <c r="AA197">
        <v>1</v>
      </c>
      <c r="AB197">
        <v>1</v>
      </c>
    </row>
    <row r="198" spans="1:28" x14ac:dyDescent="0.2">
      <c r="A198" s="3" t="s">
        <v>641</v>
      </c>
      <c r="B198" t="s">
        <v>157</v>
      </c>
      <c r="C198">
        <v>3</v>
      </c>
      <c r="D198" t="s">
        <v>287</v>
      </c>
      <c r="E198" t="s">
        <v>288</v>
      </c>
      <c r="F198" t="s">
        <v>272</v>
      </c>
      <c r="G198">
        <v>25</v>
      </c>
      <c r="H198">
        <v>32</v>
      </c>
      <c r="I198">
        <v>8.1999999999999993</v>
      </c>
      <c r="J198" t="s">
        <v>289</v>
      </c>
      <c r="K198">
        <v>1</v>
      </c>
      <c r="M198" t="s">
        <v>22</v>
      </c>
      <c r="O198" t="s">
        <v>198</v>
      </c>
      <c r="P198" t="s">
        <v>228</v>
      </c>
      <c r="R198" t="s">
        <v>646</v>
      </c>
      <c r="T198" t="s">
        <v>644</v>
      </c>
      <c r="U198" t="s">
        <v>45</v>
      </c>
      <c r="V198" t="s">
        <v>201</v>
      </c>
      <c r="W198" t="s">
        <v>290</v>
      </c>
      <c r="X198">
        <v>2</v>
      </c>
      <c r="Y198" t="s">
        <v>208</v>
      </c>
      <c r="Z198">
        <v>1</v>
      </c>
      <c r="AA198">
        <v>1</v>
      </c>
      <c r="AB198">
        <v>1</v>
      </c>
    </row>
    <row r="199" spans="1:28" x14ac:dyDescent="0.2">
      <c r="B199" t="s">
        <v>756</v>
      </c>
      <c r="C199">
        <v>1</v>
      </c>
      <c r="F199" s="7" t="s">
        <v>758</v>
      </c>
      <c r="G199">
        <v>15</v>
      </c>
      <c r="H199">
        <v>24.8</v>
      </c>
      <c r="O199" t="s">
        <v>198</v>
      </c>
      <c r="P199" t="s">
        <v>228</v>
      </c>
      <c r="Q199" s="4">
        <v>0.63</v>
      </c>
      <c r="R199" t="s">
        <v>646</v>
      </c>
      <c r="T199" t="s">
        <v>644</v>
      </c>
    </row>
    <row r="200" spans="1:28" x14ac:dyDescent="0.2">
      <c r="B200" t="s">
        <v>756</v>
      </c>
      <c r="C200">
        <v>2</v>
      </c>
      <c r="F200" s="7" t="s">
        <v>758</v>
      </c>
      <c r="G200">
        <v>21</v>
      </c>
      <c r="H200">
        <v>24.7</v>
      </c>
      <c r="O200" t="s">
        <v>198</v>
      </c>
      <c r="P200" t="s">
        <v>228</v>
      </c>
      <c r="Q200" s="4">
        <v>1.02</v>
      </c>
      <c r="R200" t="s">
        <v>646</v>
      </c>
      <c r="T200" t="s">
        <v>644</v>
      </c>
    </row>
    <row r="201" spans="1:28" x14ac:dyDescent="0.2">
      <c r="B201" t="s">
        <v>756</v>
      </c>
      <c r="C201">
        <v>3</v>
      </c>
      <c r="F201" s="7" t="s">
        <v>758</v>
      </c>
      <c r="G201">
        <v>15</v>
      </c>
      <c r="H201">
        <v>27.3</v>
      </c>
      <c r="O201" t="s">
        <v>198</v>
      </c>
      <c r="P201" t="s">
        <v>228</v>
      </c>
      <c r="Q201" s="4">
        <v>0.66</v>
      </c>
      <c r="R201" t="s">
        <v>646</v>
      </c>
      <c r="T201" t="s">
        <v>644</v>
      </c>
    </row>
    <row r="202" spans="1:28" x14ac:dyDescent="0.2">
      <c r="B202" t="s">
        <v>756</v>
      </c>
      <c r="C202">
        <v>4</v>
      </c>
      <c r="F202" s="7" t="s">
        <v>758</v>
      </c>
      <c r="G202">
        <v>15</v>
      </c>
      <c r="H202">
        <v>29</v>
      </c>
      <c r="O202" t="s">
        <v>198</v>
      </c>
      <c r="P202" t="s">
        <v>228</v>
      </c>
      <c r="Q202" s="4">
        <v>0.64</v>
      </c>
      <c r="R202" t="s">
        <v>646</v>
      </c>
      <c r="T202" t="s">
        <v>644</v>
      </c>
    </row>
    <row r="203" spans="1:28" x14ac:dyDescent="0.2">
      <c r="B203" t="s">
        <v>756</v>
      </c>
      <c r="C203">
        <v>5</v>
      </c>
      <c r="F203" s="7" t="s">
        <v>758</v>
      </c>
      <c r="G203">
        <v>21</v>
      </c>
      <c r="H203">
        <v>29</v>
      </c>
      <c r="O203" t="s">
        <v>198</v>
      </c>
      <c r="P203" t="s">
        <v>228</v>
      </c>
      <c r="Q203" s="4">
        <v>1.03</v>
      </c>
      <c r="R203" t="s">
        <v>646</v>
      </c>
      <c r="T203" t="s">
        <v>644</v>
      </c>
    </row>
    <row r="204" spans="1:28" x14ac:dyDescent="0.2">
      <c r="B204" t="s">
        <v>756</v>
      </c>
      <c r="C204">
        <v>6</v>
      </c>
      <c r="F204" s="7" t="s">
        <v>758</v>
      </c>
      <c r="G204">
        <v>15</v>
      </c>
      <c r="H204">
        <v>32.5</v>
      </c>
      <c r="O204" t="s">
        <v>198</v>
      </c>
      <c r="P204" t="s">
        <v>228</v>
      </c>
      <c r="Q204" s="4">
        <v>0.59</v>
      </c>
      <c r="R204" t="s">
        <v>646</v>
      </c>
      <c r="T204" t="s">
        <v>644</v>
      </c>
    </row>
    <row r="205" spans="1:28" x14ac:dyDescent="0.2">
      <c r="B205" t="s">
        <v>756</v>
      </c>
      <c r="C205">
        <v>7</v>
      </c>
      <c r="F205" s="7" t="s">
        <v>758</v>
      </c>
      <c r="G205">
        <v>15</v>
      </c>
      <c r="H205">
        <v>35.1</v>
      </c>
      <c r="O205" t="s">
        <v>198</v>
      </c>
      <c r="P205" t="s">
        <v>228</v>
      </c>
      <c r="Q205" s="4">
        <v>0.57999999999999996</v>
      </c>
      <c r="R205" t="s">
        <v>646</v>
      </c>
      <c r="T205" t="s">
        <v>644</v>
      </c>
    </row>
    <row r="206" spans="1:28" x14ac:dyDescent="0.2">
      <c r="B206" t="s">
        <v>756</v>
      </c>
      <c r="C206">
        <v>8</v>
      </c>
      <c r="F206" s="7" t="s">
        <v>758</v>
      </c>
      <c r="G206">
        <v>21</v>
      </c>
      <c r="H206">
        <v>35.1</v>
      </c>
      <c r="O206" t="s">
        <v>198</v>
      </c>
      <c r="P206" t="s">
        <v>228</v>
      </c>
      <c r="Q206" s="4">
        <v>0.79</v>
      </c>
      <c r="R206" t="s">
        <v>646</v>
      </c>
      <c r="T206" t="s">
        <v>644</v>
      </c>
    </row>
    <row r="207" spans="1:28" x14ac:dyDescent="0.2">
      <c r="A207" s="3" t="s">
        <v>641</v>
      </c>
      <c r="B207" t="s">
        <v>161</v>
      </c>
      <c r="C207">
        <v>1</v>
      </c>
      <c r="D207" t="s">
        <v>266</v>
      </c>
      <c r="F207" t="s">
        <v>267</v>
      </c>
      <c r="G207">
        <v>15</v>
      </c>
      <c r="H207">
        <v>10.3</v>
      </c>
      <c r="I207">
        <v>8.1999999999999993</v>
      </c>
      <c r="J207" t="s">
        <v>268</v>
      </c>
      <c r="K207">
        <v>1</v>
      </c>
      <c r="L207">
        <v>1</v>
      </c>
      <c r="M207" t="s">
        <v>22</v>
      </c>
      <c r="O207" t="s">
        <v>198</v>
      </c>
      <c r="P207" t="s">
        <v>228</v>
      </c>
      <c r="R207" t="s">
        <v>646</v>
      </c>
      <c r="T207" t="s">
        <v>644</v>
      </c>
      <c r="U207" t="s">
        <v>45</v>
      </c>
      <c r="V207" t="s">
        <v>201</v>
      </c>
      <c r="X207">
        <v>2</v>
      </c>
      <c r="Y207" t="s">
        <v>208</v>
      </c>
      <c r="Z207">
        <v>4</v>
      </c>
      <c r="AA207">
        <v>1</v>
      </c>
      <c r="AB207">
        <v>1</v>
      </c>
    </row>
    <row r="208" spans="1:28" x14ac:dyDescent="0.2">
      <c r="A208" s="3" t="s">
        <v>641</v>
      </c>
      <c r="B208" t="s">
        <v>161</v>
      </c>
      <c r="C208">
        <v>2</v>
      </c>
      <c r="D208" t="s">
        <v>266</v>
      </c>
      <c r="F208" t="s">
        <v>267</v>
      </c>
      <c r="G208">
        <v>15</v>
      </c>
      <c r="H208">
        <v>10.199999999999999</v>
      </c>
      <c r="I208">
        <v>8.1999999999999993</v>
      </c>
      <c r="J208" t="s">
        <v>268</v>
      </c>
      <c r="K208">
        <v>1</v>
      </c>
      <c r="L208">
        <v>1</v>
      </c>
      <c r="M208" t="s">
        <v>22</v>
      </c>
      <c r="O208" t="s">
        <v>198</v>
      </c>
      <c r="P208" t="s">
        <v>228</v>
      </c>
      <c r="R208" t="s">
        <v>646</v>
      </c>
      <c r="T208" t="s">
        <v>644</v>
      </c>
      <c r="U208" t="s">
        <v>45</v>
      </c>
      <c r="V208" t="s">
        <v>201</v>
      </c>
      <c r="X208">
        <v>1</v>
      </c>
      <c r="Y208" t="s">
        <v>249</v>
      </c>
      <c r="Z208">
        <v>1</v>
      </c>
      <c r="AA208">
        <v>1</v>
      </c>
      <c r="AB208">
        <v>1</v>
      </c>
    </row>
    <row r="209" spans="1:28" x14ac:dyDescent="0.2">
      <c r="A209" s="3" t="s">
        <v>641</v>
      </c>
      <c r="B209" t="s">
        <v>161</v>
      </c>
      <c r="C209">
        <v>3</v>
      </c>
      <c r="D209" t="s">
        <v>266</v>
      </c>
      <c r="F209" t="s">
        <v>267</v>
      </c>
      <c r="G209">
        <v>15</v>
      </c>
      <c r="H209">
        <v>15.3</v>
      </c>
      <c r="I209">
        <v>8.1999999999999993</v>
      </c>
      <c r="J209" t="s">
        <v>268</v>
      </c>
      <c r="K209">
        <v>1</v>
      </c>
      <c r="L209">
        <v>1</v>
      </c>
      <c r="M209" t="s">
        <v>22</v>
      </c>
      <c r="O209" t="s">
        <v>198</v>
      </c>
      <c r="P209" t="s">
        <v>228</v>
      </c>
      <c r="R209" t="s">
        <v>646</v>
      </c>
      <c r="T209" t="s">
        <v>644</v>
      </c>
      <c r="U209" t="s">
        <v>45</v>
      </c>
      <c r="V209" t="s">
        <v>201</v>
      </c>
      <c r="X209">
        <v>2</v>
      </c>
      <c r="Y209" t="s">
        <v>208</v>
      </c>
      <c r="Z209">
        <v>2</v>
      </c>
      <c r="AA209">
        <v>1</v>
      </c>
      <c r="AB209">
        <v>1</v>
      </c>
    </row>
    <row r="210" spans="1:28" x14ac:dyDescent="0.2">
      <c r="A210" s="3" t="s">
        <v>641</v>
      </c>
      <c r="B210" t="s">
        <v>161</v>
      </c>
      <c r="C210">
        <v>4</v>
      </c>
      <c r="D210" t="s">
        <v>266</v>
      </c>
      <c r="F210" t="s">
        <v>267</v>
      </c>
      <c r="G210">
        <v>15</v>
      </c>
      <c r="H210">
        <v>20.3</v>
      </c>
      <c r="I210">
        <v>8.1999999999999993</v>
      </c>
      <c r="J210" t="s">
        <v>268</v>
      </c>
      <c r="K210">
        <v>1</v>
      </c>
      <c r="L210">
        <v>1</v>
      </c>
      <c r="M210" t="s">
        <v>22</v>
      </c>
      <c r="O210" t="s">
        <v>198</v>
      </c>
      <c r="P210" t="s">
        <v>228</v>
      </c>
      <c r="R210" t="s">
        <v>646</v>
      </c>
      <c r="T210" t="s">
        <v>644</v>
      </c>
      <c r="U210" t="s">
        <v>45</v>
      </c>
      <c r="V210" t="s">
        <v>201</v>
      </c>
      <c r="X210">
        <v>1</v>
      </c>
      <c r="Y210" t="s">
        <v>249</v>
      </c>
      <c r="Z210">
        <v>2</v>
      </c>
      <c r="AA210">
        <v>1</v>
      </c>
      <c r="AB210">
        <v>1</v>
      </c>
    </row>
    <row r="211" spans="1:28" x14ac:dyDescent="0.2">
      <c r="A211" s="3" t="s">
        <v>641</v>
      </c>
      <c r="B211" t="s">
        <v>161</v>
      </c>
      <c r="C211">
        <v>5</v>
      </c>
      <c r="D211" t="s">
        <v>266</v>
      </c>
      <c r="F211" t="s">
        <v>267</v>
      </c>
      <c r="G211">
        <v>15</v>
      </c>
      <c r="H211">
        <v>25.2</v>
      </c>
      <c r="I211">
        <v>8.1999999999999993</v>
      </c>
      <c r="J211" t="s">
        <v>268</v>
      </c>
      <c r="K211">
        <v>1</v>
      </c>
      <c r="L211">
        <v>1</v>
      </c>
      <c r="M211" t="s">
        <v>22</v>
      </c>
      <c r="O211" t="s">
        <v>198</v>
      </c>
      <c r="P211" t="s">
        <v>228</v>
      </c>
      <c r="R211" t="s">
        <v>646</v>
      </c>
      <c r="T211" t="s">
        <v>644</v>
      </c>
      <c r="U211" t="s">
        <v>45</v>
      </c>
      <c r="V211" t="s">
        <v>201</v>
      </c>
      <c r="X211">
        <v>1</v>
      </c>
      <c r="Y211" t="s">
        <v>249</v>
      </c>
      <c r="Z211">
        <v>3</v>
      </c>
      <c r="AA211">
        <v>1</v>
      </c>
      <c r="AB211">
        <v>1</v>
      </c>
    </row>
    <row r="212" spans="1:28" x14ac:dyDescent="0.2">
      <c r="A212" s="3" t="s">
        <v>641</v>
      </c>
      <c r="B212" t="s">
        <v>161</v>
      </c>
      <c r="C212">
        <v>6</v>
      </c>
      <c r="D212" t="s">
        <v>266</v>
      </c>
      <c r="F212" t="s">
        <v>267</v>
      </c>
      <c r="G212">
        <v>15</v>
      </c>
      <c r="H212">
        <v>30.3</v>
      </c>
      <c r="I212">
        <v>8.1999999999999993</v>
      </c>
      <c r="J212" t="s">
        <v>268</v>
      </c>
      <c r="K212">
        <v>1</v>
      </c>
      <c r="L212">
        <v>1</v>
      </c>
      <c r="M212" t="s">
        <v>22</v>
      </c>
      <c r="O212" t="s">
        <v>198</v>
      </c>
      <c r="P212" t="s">
        <v>228</v>
      </c>
      <c r="R212" t="s">
        <v>646</v>
      </c>
      <c r="T212" t="s">
        <v>644</v>
      </c>
      <c r="U212" t="s">
        <v>45</v>
      </c>
      <c r="V212" t="s">
        <v>201</v>
      </c>
      <c r="X212">
        <v>1</v>
      </c>
      <c r="Y212" t="s">
        <v>249</v>
      </c>
      <c r="Z212">
        <v>2</v>
      </c>
      <c r="AA212">
        <v>1</v>
      </c>
      <c r="AB212">
        <v>1</v>
      </c>
    </row>
    <row r="213" spans="1:28" x14ac:dyDescent="0.2">
      <c r="A213" s="3" t="s">
        <v>641</v>
      </c>
      <c r="B213" t="s">
        <v>161</v>
      </c>
      <c r="C213">
        <v>7</v>
      </c>
      <c r="D213" t="s">
        <v>266</v>
      </c>
      <c r="F213" t="s">
        <v>267</v>
      </c>
      <c r="G213">
        <v>15</v>
      </c>
      <c r="H213">
        <v>35.6</v>
      </c>
      <c r="I213">
        <v>8.1999999999999993</v>
      </c>
      <c r="J213" t="s">
        <v>268</v>
      </c>
      <c r="K213">
        <v>1</v>
      </c>
      <c r="L213">
        <v>1</v>
      </c>
      <c r="M213" t="s">
        <v>22</v>
      </c>
      <c r="O213" t="s">
        <v>198</v>
      </c>
      <c r="P213" t="s">
        <v>228</v>
      </c>
      <c r="R213" t="s">
        <v>646</v>
      </c>
      <c r="T213" t="s">
        <v>644</v>
      </c>
      <c r="U213" t="s">
        <v>45</v>
      </c>
      <c r="V213" t="s">
        <v>201</v>
      </c>
      <c r="X213">
        <v>1</v>
      </c>
      <c r="Y213" t="s">
        <v>249</v>
      </c>
      <c r="Z213">
        <v>2</v>
      </c>
      <c r="AA213">
        <v>1</v>
      </c>
      <c r="AB213">
        <v>1</v>
      </c>
    </row>
    <row r="214" spans="1:28" x14ac:dyDescent="0.2">
      <c r="A214" s="3" t="s">
        <v>641</v>
      </c>
      <c r="B214" t="s">
        <v>161</v>
      </c>
      <c r="C214">
        <v>8</v>
      </c>
      <c r="D214" t="s">
        <v>266</v>
      </c>
      <c r="F214" t="s">
        <v>267</v>
      </c>
      <c r="G214">
        <v>15</v>
      </c>
      <c r="H214">
        <v>35.5</v>
      </c>
      <c r="I214">
        <v>8.1999999999999993</v>
      </c>
      <c r="J214" t="s">
        <v>268</v>
      </c>
      <c r="K214">
        <v>1</v>
      </c>
      <c r="L214">
        <v>1</v>
      </c>
      <c r="M214" t="s">
        <v>22</v>
      </c>
      <c r="O214" t="s">
        <v>198</v>
      </c>
      <c r="P214" t="s">
        <v>228</v>
      </c>
      <c r="R214" t="s">
        <v>646</v>
      </c>
      <c r="T214" t="s">
        <v>644</v>
      </c>
      <c r="U214" t="s">
        <v>45</v>
      </c>
      <c r="V214" t="s">
        <v>201</v>
      </c>
      <c r="X214">
        <v>1</v>
      </c>
      <c r="Y214" t="s">
        <v>249</v>
      </c>
      <c r="Z214">
        <v>1</v>
      </c>
      <c r="AA214">
        <v>1</v>
      </c>
      <c r="AB214">
        <v>1</v>
      </c>
    </row>
    <row r="215" spans="1:28" x14ac:dyDescent="0.2">
      <c r="A215" s="3" t="s">
        <v>641</v>
      </c>
      <c r="B215" t="s">
        <v>161</v>
      </c>
      <c r="C215">
        <v>9</v>
      </c>
      <c r="D215" t="s">
        <v>266</v>
      </c>
      <c r="F215" t="s">
        <v>267</v>
      </c>
      <c r="G215">
        <v>15</v>
      </c>
      <c r="H215">
        <v>10.4</v>
      </c>
      <c r="I215">
        <v>8.1999999999999993</v>
      </c>
      <c r="J215" t="s">
        <v>268</v>
      </c>
      <c r="K215">
        <v>1</v>
      </c>
      <c r="L215">
        <v>1</v>
      </c>
      <c r="M215" t="s">
        <v>22</v>
      </c>
      <c r="O215" t="s">
        <v>198</v>
      </c>
      <c r="P215" t="s">
        <v>228</v>
      </c>
      <c r="R215" t="s">
        <v>646</v>
      </c>
      <c r="T215" t="s">
        <v>644</v>
      </c>
      <c r="U215" t="s">
        <v>45</v>
      </c>
      <c r="V215" t="s">
        <v>201</v>
      </c>
      <c r="X215">
        <v>1</v>
      </c>
      <c r="Y215" t="s">
        <v>202</v>
      </c>
      <c r="Z215">
        <v>1</v>
      </c>
      <c r="AA215">
        <v>1</v>
      </c>
      <c r="AB215">
        <v>1</v>
      </c>
    </row>
    <row r="216" spans="1:28" x14ac:dyDescent="0.2">
      <c r="A216" s="3" t="s">
        <v>641</v>
      </c>
      <c r="B216" t="s">
        <v>161</v>
      </c>
      <c r="C216">
        <v>10</v>
      </c>
      <c r="D216" t="s">
        <v>266</v>
      </c>
      <c r="F216" t="s">
        <v>267</v>
      </c>
      <c r="G216">
        <v>15</v>
      </c>
      <c r="H216">
        <v>20.399999999999999</v>
      </c>
      <c r="I216">
        <v>8.1999999999999993</v>
      </c>
      <c r="J216" t="s">
        <v>268</v>
      </c>
      <c r="K216">
        <v>1</v>
      </c>
      <c r="L216">
        <v>1</v>
      </c>
      <c r="M216" t="s">
        <v>22</v>
      </c>
      <c r="O216" t="s">
        <v>198</v>
      </c>
      <c r="P216" t="s">
        <v>228</v>
      </c>
      <c r="R216" t="s">
        <v>646</v>
      </c>
      <c r="T216" t="s">
        <v>644</v>
      </c>
      <c r="U216" t="s">
        <v>45</v>
      </c>
      <c r="V216" t="s">
        <v>201</v>
      </c>
      <c r="X216">
        <v>1</v>
      </c>
      <c r="Y216" t="s">
        <v>202</v>
      </c>
      <c r="Z216">
        <v>1</v>
      </c>
      <c r="AA216">
        <v>1</v>
      </c>
      <c r="AB216">
        <v>1</v>
      </c>
    </row>
    <row r="217" spans="1:28" x14ac:dyDescent="0.2">
      <c r="A217" s="3" t="s">
        <v>641</v>
      </c>
      <c r="B217" t="s">
        <v>161</v>
      </c>
      <c r="C217">
        <v>11</v>
      </c>
      <c r="D217" t="s">
        <v>266</v>
      </c>
      <c r="F217" t="s">
        <v>267</v>
      </c>
      <c r="G217">
        <v>15</v>
      </c>
      <c r="H217">
        <v>20.5</v>
      </c>
      <c r="I217">
        <v>8.1999999999999993</v>
      </c>
      <c r="J217" t="s">
        <v>268</v>
      </c>
      <c r="K217">
        <v>1</v>
      </c>
      <c r="L217">
        <v>1</v>
      </c>
      <c r="M217" t="s">
        <v>22</v>
      </c>
      <c r="O217" t="s">
        <v>198</v>
      </c>
      <c r="P217" t="s">
        <v>228</v>
      </c>
      <c r="R217" t="s">
        <v>646</v>
      </c>
      <c r="T217" t="s">
        <v>644</v>
      </c>
      <c r="U217" t="s">
        <v>45</v>
      </c>
      <c r="V217" t="s">
        <v>201</v>
      </c>
      <c r="X217">
        <v>1</v>
      </c>
      <c r="Y217" t="s">
        <v>202</v>
      </c>
      <c r="Z217">
        <v>1</v>
      </c>
      <c r="AA217">
        <v>1</v>
      </c>
      <c r="AB217">
        <v>1</v>
      </c>
    </row>
    <row r="218" spans="1:28" x14ac:dyDescent="0.2">
      <c r="A218" s="3" t="s">
        <v>641</v>
      </c>
      <c r="B218" t="s">
        <v>161</v>
      </c>
      <c r="C218">
        <v>12</v>
      </c>
      <c r="D218" t="s">
        <v>266</v>
      </c>
      <c r="F218" t="s">
        <v>267</v>
      </c>
      <c r="G218">
        <v>15</v>
      </c>
      <c r="H218">
        <v>25.3</v>
      </c>
      <c r="I218">
        <v>8.1999999999999993</v>
      </c>
      <c r="J218" t="s">
        <v>268</v>
      </c>
      <c r="K218">
        <v>1</v>
      </c>
      <c r="L218">
        <v>1</v>
      </c>
      <c r="M218" t="s">
        <v>22</v>
      </c>
      <c r="O218" t="s">
        <v>198</v>
      </c>
      <c r="P218" t="s">
        <v>228</v>
      </c>
      <c r="R218" t="s">
        <v>646</v>
      </c>
      <c r="T218" t="s">
        <v>644</v>
      </c>
      <c r="U218" t="s">
        <v>45</v>
      </c>
      <c r="V218" t="s">
        <v>201</v>
      </c>
      <c r="X218">
        <v>1</v>
      </c>
      <c r="Y218" t="s">
        <v>202</v>
      </c>
      <c r="Z218">
        <v>2</v>
      </c>
      <c r="AA218">
        <v>1</v>
      </c>
      <c r="AB218">
        <v>1</v>
      </c>
    </row>
    <row r="219" spans="1:28" x14ac:dyDescent="0.2">
      <c r="A219" s="3" t="s">
        <v>641</v>
      </c>
      <c r="B219" t="s">
        <v>161</v>
      </c>
      <c r="C219">
        <v>13</v>
      </c>
      <c r="D219" t="s">
        <v>266</v>
      </c>
      <c r="F219" t="s">
        <v>267</v>
      </c>
      <c r="G219">
        <v>15</v>
      </c>
      <c r="H219">
        <v>30.5</v>
      </c>
      <c r="I219">
        <v>8.1999999999999993</v>
      </c>
      <c r="J219" t="s">
        <v>268</v>
      </c>
      <c r="K219">
        <v>1</v>
      </c>
      <c r="L219">
        <v>1</v>
      </c>
      <c r="M219" t="s">
        <v>22</v>
      </c>
      <c r="O219" t="s">
        <v>198</v>
      </c>
      <c r="P219" t="s">
        <v>228</v>
      </c>
      <c r="R219" t="s">
        <v>646</v>
      </c>
      <c r="T219" t="s">
        <v>644</v>
      </c>
      <c r="U219" t="s">
        <v>45</v>
      </c>
      <c r="V219" t="s">
        <v>201</v>
      </c>
      <c r="X219">
        <v>1</v>
      </c>
      <c r="Y219" t="s">
        <v>202</v>
      </c>
      <c r="Z219">
        <v>1</v>
      </c>
      <c r="AA219">
        <v>1</v>
      </c>
      <c r="AB219">
        <v>1</v>
      </c>
    </row>
    <row r="220" spans="1:28" x14ac:dyDescent="0.2">
      <c r="A220" s="3" t="s">
        <v>641</v>
      </c>
      <c r="B220" t="s">
        <v>161</v>
      </c>
      <c r="C220">
        <v>14</v>
      </c>
      <c r="D220" t="s">
        <v>266</v>
      </c>
      <c r="F220" t="s">
        <v>267</v>
      </c>
      <c r="G220">
        <v>15</v>
      </c>
      <c r="H220">
        <v>35.799999999999997</v>
      </c>
      <c r="I220">
        <v>8.1999999999999993</v>
      </c>
      <c r="J220" t="s">
        <v>268</v>
      </c>
      <c r="K220">
        <v>1</v>
      </c>
      <c r="L220">
        <v>1</v>
      </c>
      <c r="M220" t="s">
        <v>22</v>
      </c>
      <c r="O220" t="s">
        <v>198</v>
      </c>
      <c r="P220" t="s">
        <v>228</v>
      </c>
      <c r="R220" t="s">
        <v>646</v>
      </c>
      <c r="T220" t="s">
        <v>644</v>
      </c>
      <c r="U220" t="s">
        <v>45</v>
      </c>
      <c r="V220" t="s">
        <v>201</v>
      </c>
      <c r="X220">
        <v>1</v>
      </c>
      <c r="Y220" t="s">
        <v>202</v>
      </c>
      <c r="Z220">
        <v>2</v>
      </c>
      <c r="AA220">
        <v>1</v>
      </c>
      <c r="AB220">
        <v>1</v>
      </c>
    </row>
    <row r="221" spans="1:28" x14ac:dyDescent="0.2">
      <c r="A221" s="3" t="s">
        <v>641</v>
      </c>
      <c r="B221" t="s">
        <v>161</v>
      </c>
      <c r="C221">
        <v>15</v>
      </c>
      <c r="D221" t="s">
        <v>266</v>
      </c>
      <c r="F221" t="s">
        <v>267</v>
      </c>
      <c r="G221">
        <v>15</v>
      </c>
      <c r="H221">
        <v>35.700000000000003</v>
      </c>
      <c r="I221">
        <v>8.1999999999999993</v>
      </c>
      <c r="J221" t="s">
        <v>268</v>
      </c>
      <c r="K221">
        <v>1</v>
      </c>
      <c r="L221">
        <v>1</v>
      </c>
      <c r="M221" t="s">
        <v>22</v>
      </c>
      <c r="O221" t="s">
        <v>198</v>
      </c>
      <c r="P221" t="s">
        <v>228</v>
      </c>
      <c r="R221" t="s">
        <v>646</v>
      </c>
      <c r="T221" t="s">
        <v>644</v>
      </c>
      <c r="U221" t="s">
        <v>45</v>
      </c>
      <c r="V221" t="s">
        <v>201</v>
      </c>
      <c r="X221">
        <v>1</v>
      </c>
      <c r="Y221" t="s">
        <v>202</v>
      </c>
      <c r="Z221">
        <v>1</v>
      </c>
      <c r="AA221">
        <v>1</v>
      </c>
      <c r="AB221">
        <v>1</v>
      </c>
    </row>
    <row r="222" spans="1:28" x14ac:dyDescent="0.2">
      <c r="A222" s="3" t="s">
        <v>641</v>
      </c>
      <c r="B222" t="s">
        <v>161</v>
      </c>
      <c r="C222">
        <v>16</v>
      </c>
      <c r="D222" t="s">
        <v>266</v>
      </c>
      <c r="F222" t="s">
        <v>267</v>
      </c>
      <c r="G222">
        <v>15</v>
      </c>
      <c r="H222">
        <v>10.7</v>
      </c>
      <c r="I222">
        <v>8.1999999999999993</v>
      </c>
      <c r="J222" t="s">
        <v>268</v>
      </c>
      <c r="K222">
        <v>1</v>
      </c>
      <c r="L222">
        <v>1</v>
      </c>
      <c r="M222" t="s">
        <v>22</v>
      </c>
      <c r="O222" t="s">
        <v>198</v>
      </c>
      <c r="P222" t="s">
        <v>228</v>
      </c>
      <c r="R222" t="s">
        <v>646</v>
      </c>
      <c r="T222" t="s">
        <v>644</v>
      </c>
      <c r="U222" t="s">
        <v>45</v>
      </c>
      <c r="V222" t="s">
        <v>201</v>
      </c>
      <c r="X222">
        <v>1</v>
      </c>
      <c r="Y222" t="s">
        <v>291</v>
      </c>
      <c r="Z222">
        <v>3</v>
      </c>
      <c r="AA222">
        <v>1</v>
      </c>
      <c r="AB222">
        <v>1</v>
      </c>
    </row>
    <row r="223" spans="1:28" x14ac:dyDescent="0.2">
      <c r="A223" s="3" t="s">
        <v>641</v>
      </c>
      <c r="B223" t="s">
        <v>161</v>
      </c>
      <c r="C223">
        <v>17</v>
      </c>
      <c r="D223" t="s">
        <v>266</v>
      </c>
      <c r="F223" t="s">
        <v>267</v>
      </c>
      <c r="G223">
        <v>15</v>
      </c>
      <c r="H223">
        <v>16</v>
      </c>
      <c r="I223">
        <v>8.1999999999999993</v>
      </c>
      <c r="J223" t="s">
        <v>268</v>
      </c>
      <c r="K223">
        <v>1</v>
      </c>
      <c r="L223">
        <v>1</v>
      </c>
      <c r="M223" t="s">
        <v>22</v>
      </c>
      <c r="O223" t="s">
        <v>198</v>
      </c>
      <c r="P223" t="s">
        <v>228</v>
      </c>
      <c r="R223" t="s">
        <v>646</v>
      </c>
      <c r="T223" t="s">
        <v>644</v>
      </c>
      <c r="U223" t="s">
        <v>45</v>
      </c>
      <c r="V223" t="s">
        <v>201</v>
      </c>
      <c r="X223">
        <v>1</v>
      </c>
      <c r="Y223" t="s">
        <v>291</v>
      </c>
      <c r="Z223">
        <v>1</v>
      </c>
      <c r="AA223">
        <v>1</v>
      </c>
      <c r="AB223">
        <v>1</v>
      </c>
    </row>
    <row r="224" spans="1:28" x14ac:dyDescent="0.2">
      <c r="A224" s="3" t="s">
        <v>641</v>
      </c>
      <c r="B224" t="s">
        <v>161</v>
      </c>
      <c r="C224">
        <v>18</v>
      </c>
      <c r="D224" t="s">
        <v>266</v>
      </c>
      <c r="F224" t="s">
        <v>267</v>
      </c>
      <c r="G224">
        <v>15</v>
      </c>
      <c r="H224">
        <v>15.9</v>
      </c>
      <c r="I224">
        <v>8.1999999999999993</v>
      </c>
      <c r="J224" t="s">
        <v>268</v>
      </c>
      <c r="K224">
        <v>1</v>
      </c>
      <c r="L224">
        <v>1</v>
      </c>
      <c r="M224" t="s">
        <v>22</v>
      </c>
      <c r="O224" t="s">
        <v>198</v>
      </c>
      <c r="P224" t="s">
        <v>228</v>
      </c>
      <c r="R224" t="s">
        <v>646</v>
      </c>
      <c r="T224" t="s">
        <v>644</v>
      </c>
      <c r="U224" t="s">
        <v>45</v>
      </c>
      <c r="V224" t="s">
        <v>201</v>
      </c>
      <c r="X224">
        <v>1</v>
      </c>
      <c r="Y224" t="s">
        <v>291</v>
      </c>
      <c r="Z224">
        <v>1</v>
      </c>
      <c r="AA224">
        <v>1</v>
      </c>
      <c r="AB224">
        <v>1</v>
      </c>
    </row>
    <row r="225" spans="1:28" x14ac:dyDescent="0.2">
      <c r="A225" s="3" t="s">
        <v>641</v>
      </c>
      <c r="B225" t="s">
        <v>161</v>
      </c>
      <c r="C225">
        <v>19</v>
      </c>
      <c r="D225" t="s">
        <v>266</v>
      </c>
      <c r="F225" t="s">
        <v>267</v>
      </c>
      <c r="G225">
        <v>15</v>
      </c>
      <c r="H225">
        <v>21.1</v>
      </c>
      <c r="I225">
        <v>8.1999999999999993</v>
      </c>
      <c r="J225" t="s">
        <v>268</v>
      </c>
      <c r="K225">
        <v>1</v>
      </c>
      <c r="L225">
        <v>1</v>
      </c>
      <c r="M225" t="s">
        <v>22</v>
      </c>
      <c r="O225" t="s">
        <v>198</v>
      </c>
      <c r="P225" t="s">
        <v>228</v>
      </c>
      <c r="R225" t="s">
        <v>646</v>
      </c>
      <c r="T225" t="s">
        <v>644</v>
      </c>
      <c r="U225" t="s">
        <v>45</v>
      </c>
      <c r="V225" t="s">
        <v>201</v>
      </c>
      <c r="X225">
        <v>1</v>
      </c>
      <c r="Y225" t="s">
        <v>291</v>
      </c>
      <c r="Z225">
        <v>2</v>
      </c>
      <c r="AA225">
        <v>1</v>
      </c>
      <c r="AB225">
        <v>1</v>
      </c>
    </row>
    <row r="226" spans="1:28" x14ac:dyDescent="0.2">
      <c r="A226" s="3" t="s">
        <v>641</v>
      </c>
      <c r="B226" t="s">
        <v>161</v>
      </c>
      <c r="C226">
        <v>20</v>
      </c>
      <c r="D226" t="s">
        <v>266</v>
      </c>
      <c r="F226" t="s">
        <v>267</v>
      </c>
      <c r="G226">
        <v>15</v>
      </c>
      <c r="H226">
        <v>21</v>
      </c>
      <c r="I226">
        <v>8.1999999999999993</v>
      </c>
      <c r="J226" t="s">
        <v>268</v>
      </c>
      <c r="K226">
        <v>1</v>
      </c>
      <c r="L226">
        <v>1</v>
      </c>
      <c r="M226" t="s">
        <v>22</v>
      </c>
      <c r="O226" t="s">
        <v>198</v>
      </c>
      <c r="P226" t="s">
        <v>228</v>
      </c>
      <c r="R226" t="s">
        <v>646</v>
      </c>
      <c r="T226" t="s">
        <v>644</v>
      </c>
      <c r="U226" t="s">
        <v>45</v>
      </c>
      <c r="V226" t="s">
        <v>201</v>
      </c>
      <c r="X226">
        <v>1</v>
      </c>
      <c r="Y226" t="s">
        <v>291</v>
      </c>
      <c r="Z226">
        <v>1</v>
      </c>
      <c r="AA226">
        <v>1</v>
      </c>
      <c r="AB226">
        <v>1</v>
      </c>
    </row>
    <row r="227" spans="1:28" x14ac:dyDescent="0.2">
      <c r="A227" s="3" t="s">
        <v>641</v>
      </c>
      <c r="B227" t="s">
        <v>161</v>
      </c>
      <c r="C227">
        <v>21</v>
      </c>
      <c r="D227" t="s">
        <v>266</v>
      </c>
      <c r="F227" t="s">
        <v>267</v>
      </c>
      <c r="G227">
        <v>15</v>
      </c>
      <c r="H227">
        <v>26.4</v>
      </c>
      <c r="I227">
        <v>8.1999999999999993</v>
      </c>
      <c r="J227" t="s">
        <v>268</v>
      </c>
      <c r="K227">
        <v>1</v>
      </c>
      <c r="L227">
        <v>1</v>
      </c>
      <c r="M227" t="s">
        <v>22</v>
      </c>
      <c r="O227" t="s">
        <v>198</v>
      </c>
      <c r="P227" t="s">
        <v>228</v>
      </c>
      <c r="R227" t="s">
        <v>646</v>
      </c>
      <c r="T227" t="s">
        <v>644</v>
      </c>
      <c r="U227" t="s">
        <v>45</v>
      </c>
      <c r="V227" t="s">
        <v>201</v>
      </c>
      <c r="X227">
        <v>1</v>
      </c>
      <c r="Y227" t="s">
        <v>291</v>
      </c>
      <c r="Z227">
        <v>1</v>
      </c>
      <c r="AA227">
        <v>1</v>
      </c>
      <c r="AB227">
        <v>1</v>
      </c>
    </row>
    <row r="228" spans="1:28" x14ac:dyDescent="0.2">
      <c r="A228" s="3" t="s">
        <v>641</v>
      </c>
      <c r="B228" t="s">
        <v>161</v>
      </c>
      <c r="C228">
        <v>22</v>
      </c>
      <c r="D228" t="s">
        <v>266</v>
      </c>
      <c r="F228" t="s">
        <v>267</v>
      </c>
      <c r="G228">
        <v>15</v>
      </c>
      <c r="H228">
        <v>26.2</v>
      </c>
      <c r="I228">
        <v>8.1999999999999993</v>
      </c>
      <c r="J228" t="s">
        <v>268</v>
      </c>
      <c r="K228">
        <v>1</v>
      </c>
      <c r="L228">
        <v>1</v>
      </c>
      <c r="M228" t="s">
        <v>22</v>
      </c>
      <c r="O228" t="s">
        <v>198</v>
      </c>
      <c r="P228" t="s">
        <v>228</v>
      </c>
      <c r="R228" t="s">
        <v>646</v>
      </c>
      <c r="T228" t="s">
        <v>644</v>
      </c>
      <c r="U228" t="s">
        <v>45</v>
      </c>
      <c r="V228" t="s">
        <v>201</v>
      </c>
      <c r="X228">
        <v>1</v>
      </c>
      <c r="Y228" t="s">
        <v>291</v>
      </c>
      <c r="Z228">
        <v>1</v>
      </c>
      <c r="AA228">
        <v>1</v>
      </c>
      <c r="AB228">
        <v>1</v>
      </c>
    </row>
    <row r="229" spans="1:28" x14ac:dyDescent="0.2">
      <c r="A229" s="3" t="s">
        <v>641</v>
      </c>
      <c r="B229" t="s">
        <v>161</v>
      </c>
      <c r="C229">
        <v>23</v>
      </c>
      <c r="D229" t="s">
        <v>266</v>
      </c>
      <c r="F229" t="s">
        <v>267</v>
      </c>
      <c r="G229">
        <v>15</v>
      </c>
      <c r="H229">
        <v>26.3</v>
      </c>
      <c r="I229">
        <v>8.1999999999999993</v>
      </c>
      <c r="J229" t="s">
        <v>268</v>
      </c>
      <c r="K229">
        <v>1</v>
      </c>
      <c r="L229">
        <v>1</v>
      </c>
      <c r="M229" t="s">
        <v>22</v>
      </c>
      <c r="O229" t="s">
        <v>198</v>
      </c>
      <c r="P229" t="s">
        <v>228</v>
      </c>
      <c r="R229" t="s">
        <v>646</v>
      </c>
      <c r="T229" t="s">
        <v>644</v>
      </c>
      <c r="U229" t="s">
        <v>45</v>
      </c>
      <c r="V229" t="s">
        <v>201</v>
      </c>
      <c r="X229">
        <v>1</v>
      </c>
      <c r="Y229" t="s">
        <v>291</v>
      </c>
      <c r="Z229">
        <v>1</v>
      </c>
      <c r="AA229">
        <v>1</v>
      </c>
      <c r="AB229">
        <v>1</v>
      </c>
    </row>
    <row r="230" spans="1:28" x14ac:dyDescent="0.2">
      <c r="A230" s="3" t="s">
        <v>641</v>
      </c>
      <c r="B230" t="s">
        <v>161</v>
      </c>
      <c r="C230">
        <v>24</v>
      </c>
      <c r="D230" t="s">
        <v>266</v>
      </c>
      <c r="F230" t="s">
        <v>267</v>
      </c>
      <c r="G230">
        <v>15</v>
      </c>
      <c r="H230">
        <v>31.8</v>
      </c>
      <c r="I230">
        <v>8.1999999999999993</v>
      </c>
      <c r="J230" t="s">
        <v>268</v>
      </c>
      <c r="K230">
        <v>1</v>
      </c>
      <c r="L230">
        <v>1</v>
      </c>
      <c r="M230" t="s">
        <v>22</v>
      </c>
      <c r="O230" t="s">
        <v>198</v>
      </c>
      <c r="P230" t="s">
        <v>228</v>
      </c>
      <c r="R230" t="s">
        <v>646</v>
      </c>
      <c r="T230" t="s">
        <v>644</v>
      </c>
      <c r="U230" t="s">
        <v>45</v>
      </c>
      <c r="V230" t="s">
        <v>201</v>
      </c>
      <c r="X230">
        <v>1</v>
      </c>
      <c r="Y230" t="s">
        <v>291</v>
      </c>
      <c r="Z230">
        <v>1</v>
      </c>
      <c r="AA230">
        <v>1</v>
      </c>
      <c r="AB230">
        <v>1</v>
      </c>
    </row>
    <row r="231" spans="1:28" x14ac:dyDescent="0.2">
      <c r="A231" s="3" t="s">
        <v>641</v>
      </c>
      <c r="B231" t="s">
        <v>161</v>
      </c>
      <c r="C231">
        <v>25</v>
      </c>
      <c r="D231" t="s">
        <v>266</v>
      </c>
      <c r="F231" t="s">
        <v>267</v>
      </c>
      <c r="G231">
        <v>15</v>
      </c>
      <c r="H231">
        <v>31.9</v>
      </c>
      <c r="I231">
        <v>8.1999999999999993</v>
      </c>
      <c r="J231" t="s">
        <v>268</v>
      </c>
      <c r="K231">
        <v>1</v>
      </c>
      <c r="L231">
        <v>1</v>
      </c>
      <c r="M231" t="s">
        <v>22</v>
      </c>
      <c r="O231" t="s">
        <v>198</v>
      </c>
      <c r="P231" t="s">
        <v>228</v>
      </c>
      <c r="R231" t="s">
        <v>646</v>
      </c>
      <c r="T231" t="s">
        <v>644</v>
      </c>
      <c r="U231" t="s">
        <v>45</v>
      </c>
      <c r="V231" t="s">
        <v>201</v>
      </c>
      <c r="X231">
        <v>1</v>
      </c>
      <c r="Y231" t="s">
        <v>291</v>
      </c>
      <c r="Z231">
        <v>1</v>
      </c>
      <c r="AA231">
        <v>1</v>
      </c>
      <c r="AB231">
        <v>1</v>
      </c>
    </row>
    <row r="232" spans="1:28" x14ac:dyDescent="0.2">
      <c r="A232" s="3" t="s">
        <v>641</v>
      </c>
      <c r="B232" t="s">
        <v>161</v>
      </c>
      <c r="C232">
        <v>26</v>
      </c>
      <c r="D232" t="s">
        <v>266</v>
      </c>
      <c r="F232" t="s">
        <v>267</v>
      </c>
      <c r="G232">
        <v>15</v>
      </c>
      <c r="H232">
        <v>31.6</v>
      </c>
      <c r="I232">
        <v>8.1999999999999993</v>
      </c>
      <c r="J232" t="s">
        <v>268</v>
      </c>
      <c r="K232">
        <v>1</v>
      </c>
      <c r="L232">
        <v>1</v>
      </c>
      <c r="M232" t="s">
        <v>22</v>
      </c>
      <c r="O232" t="s">
        <v>198</v>
      </c>
      <c r="P232" t="s">
        <v>228</v>
      </c>
      <c r="R232" t="s">
        <v>646</v>
      </c>
      <c r="T232" t="s">
        <v>644</v>
      </c>
      <c r="U232" t="s">
        <v>45</v>
      </c>
      <c r="V232" t="s">
        <v>201</v>
      </c>
      <c r="X232">
        <v>1</v>
      </c>
      <c r="Y232" t="s">
        <v>291</v>
      </c>
      <c r="Z232">
        <v>1</v>
      </c>
      <c r="AA232">
        <v>1</v>
      </c>
      <c r="AB232">
        <v>1</v>
      </c>
    </row>
    <row r="233" spans="1:28" x14ac:dyDescent="0.2">
      <c r="A233" s="3" t="s">
        <v>641</v>
      </c>
      <c r="B233" t="s">
        <v>161</v>
      </c>
      <c r="C233">
        <v>27</v>
      </c>
      <c r="D233" t="s">
        <v>266</v>
      </c>
      <c r="F233" t="s">
        <v>267</v>
      </c>
      <c r="G233">
        <v>15</v>
      </c>
      <c r="H233">
        <v>37.4</v>
      </c>
      <c r="I233">
        <v>8.1999999999999993</v>
      </c>
      <c r="J233" t="s">
        <v>268</v>
      </c>
      <c r="K233">
        <v>1</v>
      </c>
      <c r="L233">
        <v>1</v>
      </c>
      <c r="M233" t="s">
        <v>22</v>
      </c>
      <c r="O233" t="s">
        <v>198</v>
      </c>
      <c r="P233" t="s">
        <v>228</v>
      </c>
      <c r="R233" t="s">
        <v>646</v>
      </c>
      <c r="T233" t="s">
        <v>644</v>
      </c>
      <c r="U233" t="s">
        <v>45</v>
      </c>
      <c r="V233" t="s">
        <v>201</v>
      </c>
      <c r="X233">
        <v>1</v>
      </c>
      <c r="Y233" t="s">
        <v>291</v>
      </c>
      <c r="Z233">
        <v>2</v>
      </c>
      <c r="AA233">
        <v>1</v>
      </c>
      <c r="AB233">
        <v>1</v>
      </c>
    </row>
    <row r="234" spans="1:28" x14ac:dyDescent="0.2">
      <c r="A234" s="3" t="s">
        <v>641</v>
      </c>
      <c r="B234" t="s">
        <v>161</v>
      </c>
      <c r="C234">
        <v>28</v>
      </c>
      <c r="D234" t="s">
        <v>266</v>
      </c>
      <c r="F234" t="s">
        <v>267</v>
      </c>
      <c r="G234">
        <v>15</v>
      </c>
      <c r="H234">
        <v>37.299999999999997</v>
      </c>
      <c r="I234">
        <v>8.1999999999999993</v>
      </c>
      <c r="J234" t="s">
        <v>268</v>
      </c>
      <c r="K234">
        <v>1</v>
      </c>
      <c r="L234">
        <v>1</v>
      </c>
      <c r="M234" t="s">
        <v>22</v>
      </c>
      <c r="O234" t="s">
        <v>198</v>
      </c>
      <c r="P234" t="s">
        <v>228</v>
      </c>
      <c r="R234" t="s">
        <v>646</v>
      </c>
      <c r="T234" t="s">
        <v>644</v>
      </c>
      <c r="U234" t="s">
        <v>45</v>
      </c>
      <c r="V234" t="s">
        <v>201</v>
      </c>
      <c r="X234">
        <v>1</v>
      </c>
      <c r="Y234" t="s">
        <v>291</v>
      </c>
      <c r="Z234">
        <v>1</v>
      </c>
      <c r="AA234">
        <v>1</v>
      </c>
      <c r="AB234">
        <v>1</v>
      </c>
    </row>
    <row r="235" spans="1:28" x14ac:dyDescent="0.2">
      <c r="A235" s="3" t="s">
        <v>641</v>
      </c>
      <c r="B235" t="s">
        <v>161</v>
      </c>
      <c r="C235">
        <v>29</v>
      </c>
      <c r="D235" t="s">
        <v>266</v>
      </c>
      <c r="F235" t="s">
        <v>269</v>
      </c>
      <c r="G235">
        <v>15</v>
      </c>
      <c r="H235">
        <v>10.3</v>
      </c>
      <c r="I235">
        <v>8.1999999999999993</v>
      </c>
      <c r="J235" t="s">
        <v>270</v>
      </c>
      <c r="K235">
        <v>1</v>
      </c>
      <c r="L235">
        <v>0.6</v>
      </c>
      <c r="M235" t="s">
        <v>22</v>
      </c>
      <c r="O235" t="s">
        <v>198</v>
      </c>
      <c r="P235" t="s">
        <v>228</v>
      </c>
      <c r="R235" t="s">
        <v>646</v>
      </c>
      <c r="T235" t="s">
        <v>644</v>
      </c>
      <c r="U235" t="s">
        <v>45</v>
      </c>
      <c r="V235" t="s">
        <v>201</v>
      </c>
      <c r="X235">
        <v>1</v>
      </c>
      <c r="Y235" t="s">
        <v>249</v>
      </c>
      <c r="Z235">
        <v>2</v>
      </c>
      <c r="AA235">
        <v>1</v>
      </c>
      <c r="AB235">
        <v>1</v>
      </c>
    </row>
    <row r="236" spans="1:28" x14ac:dyDescent="0.2">
      <c r="A236" s="3" t="s">
        <v>641</v>
      </c>
      <c r="B236" t="s">
        <v>161</v>
      </c>
      <c r="C236">
        <v>30</v>
      </c>
      <c r="D236" t="s">
        <v>266</v>
      </c>
      <c r="F236" t="s">
        <v>269</v>
      </c>
      <c r="G236">
        <v>15</v>
      </c>
      <c r="H236">
        <v>10.199999999999999</v>
      </c>
      <c r="I236">
        <v>8.1999999999999993</v>
      </c>
      <c r="J236" t="s">
        <v>270</v>
      </c>
      <c r="K236">
        <v>1</v>
      </c>
      <c r="L236">
        <v>0.6</v>
      </c>
      <c r="M236" t="s">
        <v>22</v>
      </c>
      <c r="O236" t="s">
        <v>198</v>
      </c>
      <c r="P236" t="s">
        <v>228</v>
      </c>
      <c r="R236" t="s">
        <v>646</v>
      </c>
      <c r="T236" t="s">
        <v>644</v>
      </c>
      <c r="U236" t="s">
        <v>45</v>
      </c>
      <c r="V236" t="s">
        <v>201</v>
      </c>
      <c r="X236">
        <v>1</v>
      </c>
      <c r="Y236" t="s">
        <v>249</v>
      </c>
      <c r="Z236">
        <v>1</v>
      </c>
      <c r="AA236">
        <v>1</v>
      </c>
      <c r="AB236">
        <v>1</v>
      </c>
    </row>
    <row r="237" spans="1:28" x14ac:dyDescent="0.2">
      <c r="A237" s="3" t="s">
        <v>641</v>
      </c>
      <c r="B237" t="s">
        <v>161</v>
      </c>
      <c r="C237">
        <v>31</v>
      </c>
      <c r="D237" t="s">
        <v>266</v>
      </c>
      <c r="F237" t="s">
        <v>269</v>
      </c>
      <c r="G237">
        <v>15</v>
      </c>
      <c r="H237">
        <v>15.3</v>
      </c>
      <c r="I237">
        <v>8.1999999999999993</v>
      </c>
      <c r="J237" t="s">
        <v>270</v>
      </c>
      <c r="K237">
        <v>1</v>
      </c>
      <c r="L237">
        <v>0.6</v>
      </c>
      <c r="M237" t="s">
        <v>22</v>
      </c>
      <c r="O237" t="s">
        <v>198</v>
      </c>
      <c r="P237" t="s">
        <v>228</v>
      </c>
      <c r="R237" t="s">
        <v>646</v>
      </c>
      <c r="T237" t="s">
        <v>644</v>
      </c>
      <c r="U237" t="s">
        <v>45</v>
      </c>
      <c r="V237" t="s">
        <v>201</v>
      </c>
      <c r="X237">
        <v>1</v>
      </c>
      <c r="Y237" t="s">
        <v>249</v>
      </c>
      <c r="Z237">
        <v>1</v>
      </c>
      <c r="AA237">
        <v>1</v>
      </c>
      <c r="AB237">
        <v>1</v>
      </c>
    </row>
    <row r="238" spans="1:28" x14ac:dyDescent="0.2">
      <c r="A238" s="3" t="s">
        <v>641</v>
      </c>
      <c r="B238" t="s">
        <v>161</v>
      </c>
      <c r="C238">
        <v>32</v>
      </c>
      <c r="D238" t="s">
        <v>266</v>
      </c>
      <c r="F238" t="s">
        <v>269</v>
      </c>
      <c r="G238">
        <v>15</v>
      </c>
      <c r="H238">
        <v>20.3</v>
      </c>
      <c r="I238">
        <v>8.1999999999999993</v>
      </c>
      <c r="J238" t="s">
        <v>270</v>
      </c>
      <c r="K238">
        <v>1</v>
      </c>
      <c r="L238">
        <v>0.6</v>
      </c>
      <c r="M238" t="s">
        <v>22</v>
      </c>
      <c r="O238" t="s">
        <v>198</v>
      </c>
      <c r="P238" t="s">
        <v>228</v>
      </c>
      <c r="R238" t="s">
        <v>646</v>
      </c>
      <c r="T238" t="s">
        <v>644</v>
      </c>
      <c r="U238" t="s">
        <v>45</v>
      </c>
      <c r="V238" t="s">
        <v>201</v>
      </c>
      <c r="X238">
        <v>1</v>
      </c>
      <c r="Y238" t="s">
        <v>249</v>
      </c>
      <c r="Z238">
        <v>2</v>
      </c>
      <c r="AA238">
        <v>1</v>
      </c>
      <c r="AB238">
        <v>1</v>
      </c>
    </row>
    <row r="239" spans="1:28" x14ac:dyDescent="0.2">
      <c r="A239" s="3" t="s">
        <v>641</v>
      </c>
      <c r="B239" t="s">
        <v>161</v>
      </c>
      <c r="C239">
        <v>33</v>
      </c>
      <c r="D239" t="s">
        <v>266</v>
      </c>
      <c r="F239" t="s">
        <v>269</v>
      </c>
      <c r="G239">
        <v>15</v>
      </c>
      <c r="H239">
        <v>25.2</v>
      </c>
      <c r="I239">
        <v>8.1999999999999993</v>
      </c>
      <c r="J239" t="s">
        <v>270</v>
      </c>
      <c r="K239">
        <v>1</v>
      </c>
      <c r="L239">
        <v>0.6</v>
      </c>
      <c r="M239" t="s">
        <v>22</v>
      </c>
      <c r="O239" t="s">
        <v>198</v>
      </c>
      <c r="P239" t="s">
        <v>228</v>
      </c>
      <c r="R239" t="s">
        <v>646</v>
      </c>
      <c r="T239" t="s">
        <v>644</v>
      </c>
      <c r="U239" t="s">
        <v>45</v>
      </c>
      <c r="V239" t="s">
        <v>201</v>
      </c>
      <c r="X239">
        <v>1</v>
      </c>
      <c r="Y239" t="s">
        <v>249</v>
      </c>
      <c r="Z239">
        <v>3</v>
      </c>
      <c r="AA239">
        <v>1</v>
      </c>
      <c r="AB239">
        <v>1</v>
      </c>
    </row>
    <row r="240" spans="1:28" x14ac:dyDescent="0.2">
      <c r="A240" s="3" t="s">
        <v>641</v>
      </c>
      <c r="B240" t="s">
        <v>161</v>
      </c>
      <c r="C240">
        <v>34</v>
      </c>
      <c r="D240" t="s">
        <v>266</v>
      </c>
      <c r="F240" t="s">
        <v>269</v>
      </c>
      <c r="G240">
        <v>15</v>
      </c>
      <c r="H240">
        <v>30.3</v>
      </c>
      <c r="I240">
        <v>8.1999999999999993</v>
      </c>
      <c r="J240" t="s">
        <v>270</v>
      </c>
      <c r="K240">
        <v>1</v>
      </c>
      <c r="L240">
        <v>0.6</v>
      </c>
      <c r="M240" t="s">
        <v>22</v>
      </c>
      <c r="O240" t="s">
        <v>198</v>
      </c>
      <c r="P240" t="s">
        <v>228</v>
      </c>
      <c r="R240" t="s">
        <v>646</v>
      </c>
      <c r="T240" t="s">
        <v>644</v>
      </c>
      <c r="U240" t="s">
        <v>45</v>
      </c>
      <c r="V240" t="s">
        <v>201</v>
      </c>
      <c r="X240">
        <v>1</v>
      </c>
      <c r="Y240" t="s">
        <v>249</v>
      </c>
      <c r="Z240">
        <v>2</v>
      </c>
      <c r="AA240">
        <v>1</v>
      </c>
      <c r="AB240">
        <v>1</v>
      </c>
    </row>
    <row r="241" spans="1:28" x14ac:dyDescent="0.2">
      <c r="A241" s="3" t="s">
        <v>641</v>
      </c>
      <c r="B241" t="s">
        <v>161</v>
      </c>
      <c r="C241">
        <v>35</v>
      </c>
      <c r="D241" t="s">
        <v>266</v>
      </c>
      <c r="F241" t="s">
        <v>269</v>
      </c>
      <c r="G241">
        <v>15</v>
      </c>
      <c r="H241">
        <v>35.6</v>
      </c>
      <c r="I241">
        <v>8.1999999999999993</v>
      </c>
      <c r="J241" t="s">
        <v>270</v>
      </c>
      <c r="K241">
        <v>1</v>
      </c>
      <c r="L241">
        <v>0.6</v>
      </c>
      <c r="M241" t="s">
        <v>22</v>
      </c>
      <c r="O241" t="s">
        <v>198</v>
      </c>
      <c r="P241" t="s">
        <v>228</v>
      </c>
      <c r="R241" t="s">
        <v>646</v>
      </c>
      <c r="T241" t="s">
        <v>644</v>
      </c>
      <c r="U241" t="s">
        <v>45</v>
      </c>
      <c r="V241" t="s">
        <v>201</v>
      </c>
      <c r="X241">
        <v>1</v>
      </c>
      <c r="Y241" t="s">
        <v>249</v>
      </c>
      <c r="Z241">
        <v>2</v>
      </c>
      <c r="AA241">
        <v>1</v>
      </c>
      <c r="AB241">
        <v>1</v>
      </c>
    </row>
    <row r="242" spans="1:28" x14ac:dyDescent="0.2">
      <c r="A242" s="3" t="s">
        <v>641</v>
      </c>
      <c r="B242" t="s">
        <v>161</v>
      </c>
      <c r="C242">
        <v>36</v>
      </c>
      <c r="D242" t="s">
        <v>266</v>
      </c>
      <c r="F242" t="s">
        <v>269</v>
      </c>
      <c r="G242">
        <v>15</v>
      </c>
      <c r="H242">
        <v>35.5</v>
      </c>
      <c r="I242">
        <v>8.1999999999999993</v>
      </c>
      <c r="J242" t="s">
        <v>270</v>
      </c>
      <c r="K242">
        <v>1</v>
      </c>
      <c r="L242">
        <v>0.6</v>
      </c>
      <c r="M242" t="s">
        <v>22</v>
      </c>
      <c r="O242" t="s">
        <v>198</v>
      </c>
      <c r="P242" t="s">
        <v>228</v>
      </c>
      <c r="R242" t="s">
        <v>646</v>
      </c>
      <c r="T242" t="s">
        <v>644</v>
      </c>
      <c r="U242" t="s">
        <v>45</v>
      </c>
      <c r="V242" t="s">
        <v>201</v>
      </c>
      <c r="X242">
        <v>1</v>
      </c>
      <c r="Y242" t="s">
        <v>249</v>
      </c>
      <c r="Z242">
        <v>1</v>
      </c>
      <c r="AA242">
        <v>1</v>
      </c>
      <c r="AB242">
        <v>1</v>
      </c>
    </row>
    <row r="243" spans="1:28" x14ac:dyDescent="0.2">
      <c r="A243" s="3" t="s">
        <v>641</v>
      </c>
      <c r="B243" t="s">
        <v>161</v>
      </c>
      <c r="C243">
        <v>37</v>
      </c>
      <c r="D243" t="s">
        <v>292</v>
      </c>
      <c r="E243" t="s">
        <v>293</v>
      </c>
      <c r="F243" t="s">
        <v>224</v>
      </c>
      <c r="G243">
        <v>15</v>
      </c>
      <c r="H243">
        <v>35.5</v>
      </c>
      <c r="J243" t="s">
        <v>294</v>
      </c>
      <c r="K243">
        <v>1</v>
      </c>
      <c r="M243" t="s">
        <v>22</v>
      </c>
      <c r="O243" t="s">
        <v>198</v>
      </c>
      <c r="P243" t="s">
        <v>228</v>
      </c>
      <c r="R243" t="s">
        <v>646</v>
      </c>
      <c r="T243" t="s">
        <v>644</v>
      </c>
      <c r="U243" t="s">
        <v>45</v>
      </c>
      <c r="W243" t="s">
        <v>226</v>
      </c>
      <c r="X243">
        <v>3</v>
      </c>
      <c r="Y243" t="s">
        <v>227</v>
      </c>
      <c r="Z243">
        <v>3</v>
      </c>
      <c r="AA243">
        <v>1</v>
      </c>
      <c r="AB243">
        <v>3</v>
      </c>
    </row>
    <row r="244" spans="1:28" x14ac:dyDescent="0.2">
      <c r="A244" s="3" t="s">
        <v>641</v>
      </c>
      <c r="B244" t="s">
        <v>165</v>
      </c>
      <c r="C244">
        <v>1</v>
      </c>
      <c r="D244" t="s">
        <v>295</v>
      </c>
      <c r="E244" t="s">
        <v>296</v>
      </c>
      <c r="F244" t="s">
        <v>297</v>
      </c>
      <c r="G244">
        <v>24</v>
      </c>
      <c r="K244">
        <v>1</v>
      </c>
      <c r="L244">
        <v>0.2</v>
      </c>
      <c r="M244" t="s">
        <v>45</v>
      </c>
      <c r="O244" t="s">
        <v>198</v>
      </c>
      <c r="P244" t="s">
        <v>240</v>
      </c>
      <c r="Q244" s="4">
        <v>1.35</v>
      </c>
      <c r="R244" t="s">
        <v>752</v>
      </c>
      <c r="S244" t="s">
        <v>635</v>
      </c>
      <c r="T244" t="s">
        <v>636</v>
      </c>
      <c r="U244" t="s">
        <v>45</v>
      </c>
      <c r="V244" t="s">
        <v>201</v>
      </c>
      <c r="W244" t="s">
        <v>298</v>
      </c>
      <c r="X244">
        <v>1</v>
      </c>
      <c r="Y244" t="s">
        <v>202</v>
      </c>
      <c r="Z244">
        <v>5</v>
      </c>
      <c r="AA244">
        <v>1</v>
      </c>
      <c r="AB244">
        <v>5</v>
      </c>
    </row>
    <row r="245" spans="1:28" x14ac:dyDescent="0.2">
      <c r="A245" s="3" t="s">
        <v>641</v>
      </c>
      <c r="B245" t="s">
        <v>165</v>
      </c>
      <c r="C245">
        <v>2</v>
      </c>
      <c r="D245" t="s">
        <v>295</v>
      </c>
      <c r="E245" t="s">
        <v>296</v>
      </c>
      <c r="F245" t="s">
        <v>297</v>
      </c>
      <c r="G245">
        <v>36</v>
      </c>
      <c r="K245">
        <v>1</v>
      </c>
      <c r="L245">
        <v>0.2</v>
      </c>
      <c r="M245" t="s">
        <v>45</v>
      </c>
      <c r="O245" t="s">
        <v>198</v>
      </c>
      <c r="P245" t="s">
        <v>240</v>
      </c>
      <c r="Q245" s="4">
        <v>1.37</v>
      </c>
      <c r="R245" t="str">
        <f t="shared" ref="R245:R246" si="118">R244</f>
        <v>respiration</v>
      </c>
      <c r="S245" t="str">
        <f t="shared" ref="S245:S246" si="119">S244</f>
        <v>O2</v>
      </c>
      <c r="T245" t="str">
        <f t="shared" ref="T245:T246" si="120">T244</f>
        <v>heterotrophy</v>
      </c>
      <c r="U245" t="s">
        <v>45</v>
      </c>
      <c r="V245" t="s">
        <v>201</v>
      </c>
      <c r="W245" t="s">
        <v>298</v>
      </c>
      <c r="X245">
        <v>1</v>
      </c>
      <c r="Y245" t="s">
        <v>202</v>
      </c>
      <c r="Z245">
        <v>5</v>
      </c>
      <c r="AA245">
        <v>1</v>
      </c>
      <c r="AB245">
        <v>4</v>
      </c>
    </row>
    <row r="246" spans="1:28" x14ac:dyDescent="0.2">
      <c r="A246" s="3" t="s">
        <v>641</v>
      </c>
      <c r="B246" t="s">
        <v>165</v>
      </c>
      <c r="C246">
        <v>3</v>
      </c>
      <c r="D246" t="s">
        <v>295</v>
      </c>
      <c r="E246" t="s">
        <v>296</v>
      </c>
      <c r="F246" t="s">
        <v>297</v>
      </c>
      <c r="G246">
        <v>30</v>
      </c>
      <c r="K246">
        <v>1</v>
      </c>
      <c r="L246">
        <v>0.2</v>
      </c>
      <c r="M246" t="s">
        <v>45</v>
      </c>
      <c r="O246" t="s">
        <v>198</v>
      </c>
      <c r="P246" t="s">
        <v>240</v>
      </c>
      <c r="Q246" s="4">
        <v>1.36</v>
      </c>
      <c r="R246" t="str">
        <f t="shared" si="118"/>
        <v>respiration</v>
      </c>
      <c r="S246" t="str">
        <f t="shared" si="119"/>
        <v>O2</v>
      </c>
      <c r="T246" t="str">
        <f t="shared" si="120"/>
        <v>heterotrophy</v>
      </c>
      <c r="U246" t="s">
        <v>45</v>
      </c>
      <c r="V246" t="s">
        <v>201</v>
      </c>
      <c r="W246" t="s">
        <v>298</v>
      </c>
      <c r="X246">
        <v>1</v>
      </c>
      <c r="Y246" t="s">
        <v>202</v>
      </c>
      <c r="Z246">
        <v>5</v>
      </c>
      <c r="AA246">
        <v>1</v>
      </c>
      <c r="AB246">
        <v>5</v>
      </c>
    </row>
    <row r="247" spans="1:28" x14ac:dyDescent="0.2">
      <c r="A247" s="3" t="s">
        <v>641</v>
      </c>
      <c r="B247" t="s">
        <v>172</v>
      </c>
      <c r="C247">
        <v>1</v>
      </c>
      <c r="D247" t="s">
        <v>286</v>
      </c>
      <c r="F247" t="s">
        <v>262</v>
      </c>
      <c r="G247">
        <v>15</v>
      </c>
      <c r="J247" t="s">
        <v>263</v>
      </c>
      <c r="K247">
        <v>1</v>
      </c>
      <c r="L247">
        <v>1.5</v>
      </c>
      <c r="M247" t="s">
        <v>22</v>
      </c>
      <c r="O247" t="s">
        <v>198</v>
      </c>
      <c r="P247" t="s">
        <v>228</v>
      </c>
      <c r="Q247" s="4">
        <f>AVERAGE(0.159, 0.17)</f>
        <v>0.16450000000000001</v>
      </c>
      <c r="R247" t="s">
        <v>646</v>
      </c>
      <c r="T247" t="s">
        <v>644</v>
      </c>
      <c r="U247" t="s">
        <v>45</v>
      </c>
      <c r="V247" t="s">
        <v>264</v>
      </c>
      <c r="W247" t="s">
        <v>265</v>
      </c>
      <c r="X247">
        <v>1</v>
      </c>
      <c r="Y247" t="s">
        <v>249</v>
      </c>
      <c r="Z247">
        <v>5</v>
      </c>
      <c r="AA247">
        <v>1</v>
      </c>
      <c r="AB247">
        <v>8</v>
      </c>
    </row>
    <row r="248" spans="1:28" x14ac:dyDescent="0.2">
      <c r="B248" t="s">
        <v>172</v>
      </c>
      <c r="C248">
        <v>2</v>
      </c>
      <c r="F248" t="s">
        <v>753</v>
      </c>
      <c r="G248">
        <v>15</v>
      </c>
      <c r="O248" t="s">
        <v>198</v>
      </c>
      <c r="P248" t="s">
        <v>228</v>
      </c>
      <c r="R248" t="s">
        <v>646</v>
      </c>
      <c r="T248" t="s">
        <v>644</v>
      </c>
    </row>
    <row r="249" spans="1:28" x14ac:dyDescent="0.2">
      <c r="B249" t="s">
        <v>172</v>
      </c>
      <c r="C249">
        <v>3</v>
      </c>
      <c r="F249" t="s">
        <v>753</v>
      </c>
      <c r="G249">
        <v>25</v>
      </c>
      <c r="O249" t="s">
        <v>198</v>
      </c>
      <c r="P249" t="s">
        <v>228</v>
      </c>
      <c r="R249" t="s">
        <v>646</v>
      </c>
      <c r="T249" t="s">
        <v>644</v>
      </c>
    </row>
    <row r="250" spans="1:28" x14ac:dyDescent="0.2">
      <c r="B250" t="s">
        <v>698</v>
      </c>
      <c r="C250">
        <v>1</v>
      </c>
      <c r="F250" s="7" t="s">
        <v>696</v>
      </c>
      <c r="G250">
        <v>20</v>
      </c>
      <c r="H250">
        <v>9</v>
      </c>
      <c r="J250">
        <v>224</v>
      </c>
      <c r="O250" t="s">
        <v>697</v>
      </c>
      <c r="P250" t="s">
        <v>228</v>
      </c>
      <c r="Q250" s="4">
        <v>1.62</v>
      </c>
      <c r="R250" t="s">
        <v>646</v>
      </c>
      <c r="T250" t="s">
        <v>644</v>
      </c>
    </row>
    <row r="251" spans="1:28" x14ac:dyDescent="0.2">
      <c r="B251" t="s">
        <v>698</v>
      </c>
      <c r="C251">
        <v>2</v>
      </c>
      <c r="F251" s="7" t="s">
        <v>696</v>
      </c>
      <c r="G251">
        <v>20</v>
      </c>
      <c r="H251">
        <v>14</v>
      </c>
      <c r="J251">
        <v>224</v>
      </c>
      <c r="O251" t="s">
        <v>697</v>
      </c>
      <c r="P251" t="s">
        <v>228</v>
      </c>
      <c r="Q251" s="4">
        <v>1.97</v>
      </c>
      <c r="R251" t="s">
        <v>646</v>
      </c>
      <c r="T251" t="s">
        <v>644</v>
      </c>
    </row>
    <row r="252" spans="1:28" x14ac:dyDescent="0.2">
      <c r="B252" t="s">
        <v>698</v>
      </c>
      <c r="C252">
        <v>3</v>
      </c>
      <c r="F252" s="7" t="s">
        <v>696</v>
      </c>
      <c r="G252">
        <v>20</v>
      </c>
      <c r="H252">
        <v>18</v>
      </c>
      <c r="J252">
        <v>224</v>
      </c>
      <c r="O252" t="s">
        <v>697</v>
      </c>
      <c r="P252" t="s">
        <v>228</v>
      </c>
      <c r="Q252" s="4">
        <v>1.99</v>
      </c>
      <c r="R252" t="s">
        <v>646</v>
      </c>
      <c r="T252" t="s">
        <v>644</v>
      </c>
    </row>
    <row r="253" spans="1:28" x14ac:dyDescent="0.2">
      <c r="B253" t="s">
        <v>698</v>
      </c>
      <c r="C253">
        <v>4</v>
      </c>
      <c r="F253" s="7" t="s">
        <v>696</v>
      </c>
      <c r="G253">
        <v>20</v>
      </c>
      <c r="H253">
        <v>27</v>
      </c>
      <c r="J253">
        <v>224</v>
      </c>
      <c r="O253" t="s">
        <v>697</v>
      </c>
      <c r="P253" t="s">
        <v>228</v>
      </c>
      <c r="Q253" s="4">
        <v>1.99</v>
      </c>
      <c r="R253" t="s">
        <v>646</v>
      </c>
      <c r="T253" t="s">
        <v>644</v>
      </c>
    </row>
    <row r="254" spans="1:28" x14ac:dyDescent="0.2">
      <c r="B254" t="s">
        <v>698</v>
      </c>
      <c r="C254">
        <v>5</v>
      </c>
      <c r="F254" s="7" t="s">
        <v>696</v>
      </c>
      <c r="G254">
        <v>20</v>
      </c>
      <c r="H254">
        <v>31</v>
      </c>
      <c r="J254">
        <v>224</v>
      </c>
      <c r="O254" t="s">
        <v>697</v>
      </c>
      <c r="P254" t="s">
        <v>228</v>
      </c>
      <c r="Q254" s="4">
        <v>1.97</v>
      </c>
      <c r="R254" t="s">
        <v>646</v>
      </c>
      <c r="T254" t="s">
        <v>644</v>
      </c>
    </row>
    <row r="255" spans="1:28" x14ac:dyDescent="0.2">
      <c r="B255" t="s">
        <v>698</v>
      </c>
      <c r="C255">
        <v>6</v>
      </c>
      <c r="F255" s="7" t="s">
        <v>696</v>
      </c>
      <c r="G255">
        <v>20</v>
      </c>
      <c r="H255">
        <v>36</v>
      </c>
      <c r="J255">
        <v>224</v>
      </c>
      <c r="O255" t="s">
        <v>697</v>
      </c>
      <c r="P255" t="s">
        <v>228</v>
      </c>
      <c r="Q255" s="4">
        <v>1.97</v>
      </c>
      <c r="R255" t="s">
        <v>646</v>
      </c>
      <c r="T255" t="s">
        <v>644</v>
      </c>
    </row>
    <row r="256" spans="1:28" x14ac:dyDescent="0.2">
      <c r="B256" t="s">
        <v>698</v>
      </c>
      <c r="C256">
        <v>7</v>
      </c>
      <c r="F256" s="7" t="s">
        <v>696</v>
      </c>
      <c r="G256">
        <v>20</v>
      </c>
      <c r="H256">
        <v>40</v>
      </c>
      <c r="J256">
        <v>224</v>
      </c>
      <c r="O256" t="s">
        <v>697</v>
      </c>
      <c r="P256" t="s">
        <v>228</v>
      </c>
      <c r="Q256" s="4">
        <v>1.9</v>
      </c>
      <c r="R256" t="s">
        <v>646</v>
      </c>
      <c r="T256" t="s">
        <v>644</v>
      </c>
    </row>
    <row r="257" spans="2:20" x14ac:dyDescent="0.2">
      <c r="B257" t="s">
        <v>698</v>
      </c>
      <c r="C257">
        <v>8</v>
      </c>
      <c r="D257" t="s">
        <v>703</v>
      </c>
      <c r="F257" s="7" t="s">
        <v>702</v>
      </c>
      <c r="G257">
        <v>21</v>
      </c>
      <c r="O257" t="s">
        <v>697</v>
      </c>
      <c r="P257" t="s">
        <v>228</v>
      </c>
      <c r="Q257" s="4">
        <v>0.52</v>
      </c>
      <c r="R257" t="s">
        <v>646</v>
      </c>
      <c r="T257" t="s">
        <v>644</v>
      </c>
    </row>
    <row r="258" spans="2:20" x14ac:dyDescent="0.2">
      <c r="B258" t="s">
        <v>698</v>
      </c>
      <c r="C258">
        <v>9</v>
      </c>
      <c r="D258" t="s">
        <v>703</v>
      </c>
      <c r="F258" s="7" t="s">
        <v>702</v>
      </c>
      <c r="G258">
        <v>21</v>
      </c>
      <c r="O258" t="s">
        <v>697</v>
      </c>
      <c r="P258" t="s">
        <v>228</v>
      </c>
      <c r="Q258" s="4">
        <v>1.41</v>
      </c>
      <c r="R258" t="s">
        <v>646</v>
      </c>
      <c r="T258" t="s">
        <v>644</v>
      </c>
    </row>
    <row r="259" spans="2:20" x14ac:dyDescent="0.2">
      <c r="B259" t="s">
        <v>698</v>
      </c>
      <c r="C259">
        <v>10</v>
      </c>
      <c r="D259" t="s">
        <v>703</v>
      </c>
      <c r="F259" s="7" t="s">
        <v>702</v>
      </c>
      <c r="G259">
        <v>21</v>
      </c>
      <c r="O259" t="s">
        <v>697</v>
      </c>
      <c r="P259" t="s">
        <v>228</v>
      </c>
      <c r="Q259" s="4">
        <v>2.0699999999999998</v>
      </c>
      <c r="R259" t="s">
        <v>646</v>
      </c>
      <c r="T259" t="s">
        <v>644</v>
      </c>
    </row>
    <row r="260" spans="2:20" x14ac:dyDescent="0.2">
      <c r="B260" t="s">
        <v>698</v>
      </c>
      <c r="C260">
        <v>11</v>
      </c>
      <c r="E260" t="s">
        <v>754</v>
      </c>
      <c r="F260" t="s">
        <v>753</v>
      </c>
      <c r="O260" t="s">
        <v>697</v>
      </c>
      <c r="P260" t="s">
        <v>228</v>
      </c>
      <c r="Q260" s="4">
        <v>0.66</v>
      </c>
      <c r="R260" t="s">
        <v>646</v>
      </c>
      <c r="T260" t="s">
        <v>644</v>
      </c>
    </row>
    <row r="261" spans="2:20" x14ac:dyDescent="0.2">
      <c r="B261" t="s">
        <v>698</v>
      </c>
      <c r="C261">
        <v>12</v>
      </c>
      <c r="E261" t="s">
        <v>755</v>
      </c>
      <c r="F261" t="s">
        <v>753</v>
      </c>
      <c r="O261" t="s">
        <v>697</v>
      </c>
      <c r="P261" t="s">
        <v>228</v>
      </c>
      <c r="Q261" s="4">
        <v>2.89</v>
      </c>
      <c r="R261" t="s">
        <v>646</v>
      </c>
      <c r="T261" t="s">
        <v>644</v>
      </c>
    </row>
    <row r="262" spans="2:20" x14ac:dyDescent="0.2">
      <c r="B262" t="s">
        <v>700</v>
      </c>
      <c r="C262">
        <v>1</v>
      </c>
      <c r="D262" t="s">
        <v>703</v>
      </c>
      <c r="F262" s="7" t="s">
        <v>702</v>
      </c>
      <c r="G262">
        <v>20</v>
      </c>
      <c r="J262">
        <v>200</v>
      </c>
      <c r="O262" t="s">
        <v>697</v>
      </c>
      <c r="P262" t="s">
        <v>228</v>
      </c>
      <c r="Q262" s="4" t="s">
        <v>705</v>
      </c>
      <c r="R262" t="s">
        <v>646</v>
      </c>
      <c r="T262" t="s">
        <v>644</v>
      </c>
    </row>
    <row r="263" spans="2:20" x14ac:dyDescent="0.2">
      <c r="B263" t="s">
        <v>700</v>
      </c>
      <c r="C263">
        <v>2</v>
      </c>
      <c r="D263" t="s">
        <v>703</v>
      </c>
      <c r="F263" s="7" t="s">
        <v>702</v>
      </c>
      <c r="G263">
        <v>20</v>
      </c>
      <c r="J263">
        <v>200</v>
      </c>
      <c r="O263" t="s">
        <v>697</v>
      </c>
      <c r="P263" t="s">
        <v>228</v>
      </c>
      <c r="Q263" s="4">
        <v>0.69</v>
      </c>
      <c r="R263" t="s">
        <v>646</v>
      </c>
      <c r="T263" t="s">
        <v>644</v>
      </c>
    </row>
    <row r="264" spans="2:20" x14ac:dyDescent="0.2">
      <c r="B264" t="s">
        <v>700</v>
      </c>
      <c r="C264">
        <v>3</v>
      </c>
      <c r="D264" t="s">
        <v>704</v>
      </c>
      <c r="F264" s="7" t="s">
        <v>702</v>
      </c>
      <c r="G264">
        <v>20</v>
      </c>
      <c r="J264">
        <v>200</v>
      </c>
      <c r="O264" t="s">
        <v>697</v>
      </c>
      <c r="P264" t="s">
        <v>228</v>
      </c>
      <c r="Q264" s="4">
        <v>0.89</v>
      </c>
      <c r="R264" t="s">
        <v>646</v>
      </c>
      <c r="T264" t="s">
        <v>644</v>
      </c>
    </row>
    <row r="265" spans="2:20" x14ac:dyDescent="0.2">
      <c r="B265" t="s">
        <v>700</v>
      </c>
      <c r="C265">
        <v>4</v>
      </c>
      <c r="D265" t="s">
        <v>704</v>
      </c>
      <c r="F265" s="7" t="s">
        <v>702</v>
      </c>
      <c r="G265">
        <v>20</v>
      </c>
      <c r="J265">
        <v>200</v>
      </c>
      <c r="O265" t="s">
        <v>697</v>
      </c>
      <c r="P265" t="s">
        <v>228</v>
      </c>
      <c r="Q265" s="4">
        <v>0.99</v>
      </c>
      <c r="R265" t="s">
        <v>646</v>
      </c>
      <c r="T265" t="s">
        <v>644</v>
      </c>
    </row>
    <row r="266" spans="2:20" x14ac:dyDescent="0.2">
      <c r="B266" t="s">
        <v>700</v>
      </c>
      <c r="C266">
        <v>5</v>
      </c>
      <c r="F266" s="7" t="s">
        <v>759</v>
      </c>
      <c r="G266">
        <v>18</v>
      </c>
      <c r="O266" t="s">
        <v>198</v>
      </c>
      <c r="P266" t="s">
        <v>228</v>
      </c>
      <c r="R266" t="s">
        <v>646</v>
      </c>
      <c r="T266" t="s">
        <v>644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01"/>
  <sheetViews>
    <sheetView topLeftCell="A352" workbookViewId="0">
      <selection activeCell="B376" sqref="B376:B403"/>
    </sheetView>
  </sheetViews>
  <sheetFormatPr baseColWidth="10" defaultColWidth="8.83203125" defaultRowHeight="15" x14ac:dyDescent="0.2"/>
  <cols>
    <col min="1" max="1" width="25" bestFit="1" customWidth="1"/>
    <col min="2" max="2" width="6.1640625" bestFit="1" customWidth="1"/>
    <col min="3" max="3" width="8.33203125" bestFit="1" customWidth="1"/>
    <col min="4" max="4" width="10.83203125" bestFit="1" customWidth="1"/>
    <col min="5" max="5" width="9" bestFit="1" customWidth="1"/>
    <col min="6" max="6" width="9.83203125" bestFit="1" customWidth="1"/>
    <col min="7" max="7" width="10.5" bestFit="1" customWidth="1"/>
    <col min="8" max="8" width="10.6640625" bestFit="1" customWidth="1"/>
    <col min="9" max="9" width="11" bestFit="1" customWidth="1"/>
    <col min="10" max="10" width="22" bestFit="1" customWidth="1"/>
    <col min="11" max="11" width="12.6640625" bestFit="1" customWidth="1"/>
    <col min="12" max="12" width="12.83203125" bestFit="1" customWidth="1"/>
    <col min="13" max="13" width="39.6640625" bestFit="1" customWidth="1"/>
    <col min="14" max="14" width="10.1640625" bestFit="1" customWidth="1"/>
    <col min="15" max="15" width="9.6640625" bestFit="1" customWidth="1"/>
    <col min="16" max="16" width="25.5" bestFit="1" customWidth="1"/>
    <col min="17" max="17" width="13.1640625" bestFit="1" customWidth="1"/>
    <col min="18" max="18" width="12.33203125" bestFit="1" customWidth="1"/>
    <col min="19" max="19" width="12.6640625" bestFit="1" customWidth="1"/>
    <col min="20" max="20" width="7.5" bestFit="1" customWidth="1"/>
    <col min="21" max="21" width="10" bestFit="1" customWidth="1"/>
    <col min="22" max="22" width="12.33203125" bestFit="1" customWidth="1"/>
    <col min="23" max="23" width="12.5" bestFit="1" customWidth="1"/>
    <col min="24" max="24" width="9.33203125" bestFit="1" customWidth="1"/>
    <col min="25" max="25" width="11.83203125" bestFit="1" customWidth="1"/>
  </cols>
  <sheetData>
    <row r="1" spans="1:25" x14ac:dyDescent="0.2">
      <c r="A1" t="s">
        <v>0</v>
      </c>
      <c r="B1" t="s">
        <v>178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</row>
    <row r="2" spans="1:25" x14ac:dyDescent="0.2">
      <c r="A2" t="s">
        <v>14</v>
      </c>
      <c r="B2">
        <v>1</v>
      </c>
      <c r="C2">
        <v>-29</v>
      </c>
      <c r="D2">
        <v>3</v>
      </c>
      <c r="E2" t="s">
        <v>322</v>
      </c>
      <c r="F2">
        <v>-61</v>
      </c>
      <c r="I2">
        <v>96</v>
      </c>
      <c r="J2" t="s">
        <v>202</v>
      </c>
      <c r="K2">
        <v>0.55000000000000004</v>
      </c>
      <c r="L2">
        <v>600</v>
      </c>
      <c r="M2" t="s">
        <v>323</v>
      </c>
      <c r="N2" t="s">
        <v>324</v>
      </c>
      <c r="P2" t="s">
        <v>325</v>
      </c>
      <c r="T2">
        <v>-227</v>
      </c>
      <c r="U2">
        <v>1.9</v>
      </c>
      <c r="V2">
        <v>-203.9</v>
      </c>
      <c r="W2">
        <v>-176.8</v>
      </c>
    </row>
    <row r="3" spans="1:25" x14ac:dyDescent="0.2">
      <c r="A3" t="s">
        <v>14</v>
      </c>
      <c r="B3">
        <v>1</v>
      </c>
      <c r="C3">
        <v>69</v>
      </c>
      <c r="D3">
        <v>3</v>
      </c>
      <c r="E3" t="s">
        <v>322</v>
      </c>
      <c r="F3">
        <v>-61</v>
      </c>
      <c r="I3">
        <v>96</v>
      </c>
      <c r="J3" t="s">
        <v>202</v>
      </c>
      <c r="K3">
        <v>0.55000000000000004</v>
      </c>
      <c r="L3">
        <v>600</v>
      </c>
      <c r="M3" t="s">
        <v>323</v>
      </c>
      <c r="N3" t="s">
        <v>324</v>
      </c>
      <c r="P3" t="s">
        <v>325</v>
      </c>
      <c r="T3">
        <v>-175</v>
      </c>
      <c r="U3">
        <v>0.3</v>
      </c>
      <c r="V3">
        <v>-228.3</v>
      </c>
      <c r="W3">
        <v>-121.4</v>
      </c>
    </row>
    <row r="4" spans="1:25" x14ac:dyDescent="0.2">
      <c r="A4" t="s">
        <v>14</v>
      </c>
      <c r="B4">
        <v>1</v>
      </c>
      <c r="C4">
        <v>126</v>
      </c>
      <c r="D4">
        <v>3</v>
      </c>
      <c r="E4" t="s">
        <v>322</v>
      </c>
      <c r="F4">
        <v>-61</v>
      </c>
      <c r="I4">
        <v>96</v>
      </c>
      <c r="J4" t="s">
        <v>202</v>
      </c>
      <c r="K4">
        <v>0.55000000000000004</v>
      </c>
      <c r="L4">
        <v>600</v>
      </c>
      <c r="M4" t="s">
        <v>323</v>
      </c>
      <c r="N4" t="s">
        <v>324</v>
      </c>
      <c r="P4" t="s">
        <v>325</v>
      </c>
      <c r="T4">
        <v>-133</v>
      </c>
      <c r="U4">
        <v>0.5</v>
      </c>
      <c r="V4">
        <v>-230</v>
      </c>
      <c r="W4">
        <v>-76.7</v>
      </c>
    </row>
    <row r="5" spans="1:25" x14ac:dyDescent="0.2">
      <c r="A5" t="s">
        <v>14</v>
      </c>
      <c r="B5">
        <v>1</v>
      </c>
      <c r="C5">
        <v>183</v>
      </c>
      <c r="D5">
        <v>3</v>
      </c>
      <c r="E5" t="s">
        <v>322</v>
      </c>
      <c r="F5">
        <v>-61</v>
      </c>
      <c r="I5">
        <v>96</v>
      </c>
      <c r="J5" t="s">
        <v>202</v>
      </c>
      <c r="K5">
        <v>0.55000000000000004</v>
      </c>
      <c r="L5">
        <v>600</v>
      </c>
      <c r="M5" t="s">
        <v>323</v>
      </c>
      <c r="N5" t="s">
        <v>324</v>
      </c>
      <c r="P5" t="s">
        <v>325</v>
      </c>
      <c r="T5">
        <v>-113</v>
      </c>
      <c r="U5">
        <v>2.4</v>
      </c>
      <c r="V5">
        <v>-250.2</v>
      </c>
      <c r="W5">
        <v>-55.4</v>
      </c>
    </row>
    <row r="6" spans="1:25" x14ac:dyDescent="0.2">
      <c r="A6" t="s">
        <v>14</v>
      </c>
      <c r="B6">
        <v>2</v>
      </c>
      <c r="C6">
        <v>-29</v>
      </c>
      <c r="D6">
        <v>3</v>
      </c>
      <c r="E6" t="s">
        <v>326</v>
      </c>
      <c r="F6">
        <v>-97</v>
      </c>
      <c r="I6">
        <v>96</v>
      </c>
      <c r="J6" t="s">
        <v>202</v>
      </c>
      <c r="K6">
        <v>0.6</v>
      </c>
      <c r="L6">
        <v>600</v>
      </c>
      <c r="M6" t="s">
        <v>323</v>
      </c>
      <c r="N6" t="s">
        <v>324</v>
      </c>
      <c r="P6" t="s">
        <v>325</v>
      </c>
      <c r="T6">
        <v>-131</v>
      </c>
      <c r="U6">
        <v>0.6</v>
      </c>
      <c r="V6">
        <v>-105</v>
      </c>
      <c r="W6">
        <v>-37.700000000000003</v>
      </c>
    </row>
    <row r="7" spans="1:25" x14ac:dyDescent="0.2">
      <c r="A7" t="s">
        <v>14</v>
      </c>
      <c r="B7">
        <v>2</v>
      </c>
      <c r="C7">
        <v>69</v>
      </c>
      <c r="D7">
        <v>3</v>
      </c>
      <c r="E7" t="s">
        <v>326</v>
      </c>
      <c r="F7">
        <v>-97</v>
      </c>
      <c r="I7">
        <v>96</v>
      </c>
      <c r="J7" t="s">
        <v>202</v>
      </c>
      <c r="K7">
        <v>0.6</v>
      </c>
      <c r="L7">
        <v>600</v>
      </c>
      <c r="M7" t="s">
        <v>323</v>
      </c>
      <c r="N7" t="s">
        <v>324</v>
      </c>
      <c r="P7" t="s">
        <v>325</v>
      </c>
      <c r="T7">
        <v>-69</v>
      </c>
      <c r="U7">
        <v>0.5</v>
      </c>
      <c r="V7">
        <v>-129.1</v>
      </c>
      <c r="W7">
        <v>31</v>
      </c>
    </row>
    <row r="8" spans="1:25" x14ac:dyDescent="0.2">
      <c r="A8" t="s">
        <v>14</v>
      </c>
      <c r="B8">
        <v>2</v>
      </c>
      <c r="C8">
        <v>126</v>
      </c>
      <c r="D8">
        <v>3</v>
      </c>
      <c r="E8" t="s">
        <v>326</v>
      </c>
      <c r="F8">
        <v>-97</v>
      </c>
      <c r="I8">
        <v>96</v>
      </c>
      <c r="J8" t="s">
        <v>202</v>
      </c>
      <c r="K8">
        <v>0.6</v>
      </c>
      <c r="L8">
        <v>600</v>
      </c>
      <c r="M8" t="s">
        <v>323</v>
      </c>
      <c r="N8" t="s">
        <v>324</v>
      </c>
      <c r="P8" t="s">
        <v>325</v>
      </c>
      <c r="T8">
        <v>-15</v>
      </c>
      <c r="U8">
        <v>2</v>
      </c>
      <c r="V8">
        <v>-125.2</v>
      </c>
      <c r="W8">
        <v>90.8</v>
      </c>
    </row>
    <row r="9" spans="1:25" x14ac:dyDescent="0.2">
      <c r="A9" t="s">
        <v>14</v>
      </c>
      <c r="B9">
        <v>2</v>
      </c>
      <c r="C9">
        <v>183</v>
      </c>
      <c r="D9">
        <v>3</v>
      </c>
      <c r="E9" t="s">
        <v>326</v>
      </c>
      <c r="F9">
        <v>-97</v>
      </c>
      <c r="I9">
        <v>96</v>
      </c>
      <c r="J9" t="s">
        <v>202</v>
      </c>
      <c r="K9">
        <v>0.6</v>
      </c>
      <c r="L9">
        <v>600</v>
      </c>
      <c r="M9" t="s">
        <v>323</v>
      </c>
      <c r="N9" t="s">
        <v>324</v>
      </c>
      <c r="P9" t="s">
        <v>325</v>
      </c>
      <c r="T9">
        <v>32</v>
      </c>
      <c r="U9">
        <v>1.8</v>
      </c>
      <c r="V9">
        <v>-127.6</v>
      </c>
      <c r="W9">
        <v>142.9</v>
      </c>
    </row>
    <row r="10" spans="1:25" x14ac:dyDescent="0.2">
      <c r="A10" t="s">
        <v>14</v>
      </c>
      <c r="B10">
        <v>3</v>
      </c>
      <c r="C10">
        <v>-30</v>
      </c>
      <c r="D10">
        <v>3</v>
      </c>
      <c r="E10" t="s">
        <v>327</v>
      </c>
      <c r="F10">
        <v>-382</v>
      </c>
      <c r="I10">
        <v>96</v>
      </c>
      <c r="J10" t="s">
        <v>202</v>
      </c>
      <c r="K10">
        <v>0.55000000000000004</v>
      </c>
      <c r="L10">
        <v>600</v>
      </c>
      <c r="M10" t="s">
        <v>323</v>
      </c>
      <c r="N10" t="s">
        <v>324</v>
      </c>
      <c r="P10" t="s">
        <v>325</v>
      </c>
      <c r="T10">
        <v>-89</v>
      </c>
      <c r="U10">
        <v>0.1</v>
      </c>
      <c r="V10">
        <v>-60.8</v>
      </c>
      <c r="W10">
        <v>474.1</v>
      </c>
    </row>
    <row r="11" spans="1:25" x14ac:dyDescent="0.2">
      <c r="A11" t="s">
        <v>14</v>
      </c>
      <c r="B11">
        <v>3</v>
      </c>
      <c r="C11">
        <v>69</v>
      </c>
      <c r="D11">
        <v>3</v>
      </c>
      <c r="E11" t="s">
        <v>327</v>
      </c>
      <c r="F11">
        <v>-382</v>
      </c>
      <c r="I11">
        <v>96</v>
      </c>
      <c r="J11" t="s">
        <v>202</v>
      </c>
      <c r="K11">
        <v>0.55000000000000004</v>
      </c>
      <c r="L11">
        <v>600</v>
      </c>
      <c r="M11" t="s">
        <v>323</v>
      </c>
      <c r="N11" t="s">
        <v>324</v>
      </c>
      <c r="P11" t="s">
        <v>325</v>
      </c>
      <c r="T11">
        <v>-49</v>
      </c>
      <c r="U11">
        <v>0.6</v>
      </c>
      <c r="V11">
        <v>-110.4</v>
      </c>
      <c r="W11">
        <v>538.79999999999995</v>
      </c>
    </row>
    <row r="12" spans="1:25" x14ac:dyDescent="0.2">
      <c r="A12" t="s">
        <v>14</v>
      </c>
      <c r="B12">
        <v>3</v>
      </c>
      <c r="C12">
        <v>125</v>
      </c>
      <c r="D12">
        <v>3</v>
      </c>
      <c r="E12" t="s">
        <v>327</v>
      </c>
      <c r="F12">
        <v>-382</v>
      </c>
      <c r="I12">
        <v>96</v>
      </c>
      <c r="J12" t="s">
        <v>202</v>
      </c>
      <c r="K12">
        <v>0.55000000000000004</v>
      </c>
      <c r="L12">
        <v>600</v>
      </c>
      <c r="M12" t="s">
        <v>323</v>
      </c>
      <c r="N12" t="s">
        <v>324</v>
      </c>
      <c r="P12" t="s">
        <v>325</v>
      </c>
      <c r="T12">
        <v>-8</v>
      </c>
      <c r="U12">
        <v>2.4</v>
      </c>
      <c r="V12">
        <v>-118.2</v>
      </c>
      <c r="W12">
        <v>605.20000000000005</v>
      </c>
    </row>
    <row r="13" spans="1:25" x14ac:dyDescent="0.2">
      <c r="A13" t="s">
        <v>14</v>
      </c>
      <c r="B13">
        <v>3</v>
      </c>
      <c r="C13">
        <v>179</v>
      </c>
      <c r="D13">
        <v>3</v>
      </c>
      <c r="E13" t="s">
        <v>327</v>
      </c>
      <c r="F13">
        <v>-382</v>
      </c>
      <c r="I13">
        <v>96</v>
      </c>
      <c r="J13" t="s">
        <v>202</v>
      </c>
      <c r="K13">
        <v>0.55000000000000004</v>
      </c>
      <c r="L13">
        <v>600</v>
      </c>
      <c r="M13" t="s">
        <v>323</v>
      </c>
      <c r="N13" t="s">
        <v>324</v>
      </c>
      <c r="P13" t="s">
        <v>325</v>
      </c>
      <c r="T13">
        <v>37</v>
      </c>
      <c r="U13">
        <v>1.7</v>
      </c>
      <c r="V13">
        <v>-120.4</v>
      </c>
      <c r="W13">
        <v>678</v>
      </c>
    </row>
    <row r="14" spans="1:25" x14ac:dyDescent="0.2">
      <c r="A14" t="s">
        <v>14</v>
      </c>
      <c r="B14">
        <v>4</v>
      </c>
      <c r="C14">
        <v>-55</v>
      </c>
      <c r="D14">
        <v>3</v>
      </c>
      <c r="E14" t="s">
        <v>204</v>
      </c>
      <c r="F14">
        <v>-65</v>
      </c>
      <c r="I14">
        <v>96</v>
      </c>
      <c r="J14" t="s">
        <v>202</v>
      </c>
      <c r="K14">
        <v>0.65</v>
      </c>
      <c r="L14">
        <v>600</v>
      </c>
      <c r="M14" t="s">
        <v>323</v>
      </c>
      <c r="N14" t="s">
        <v>324</v>
      </c>
      <c r="P14" t="s">
        <v>325</v>
      </c>
      <c r="T14">
        <v>-177</v>
      </c>
      <c r="U14">
        <v>3</v>
      </c>
      <c r="V14">
        <v>-129.1</v>
      </c>
      <c r="W14">
        <v>-119.8</v>
      </c>
    </row>
    <row r="15" spans="1:25" x14ac:dyDescent="0.2">
      <c r="A15" t="s">
        <v>14</v>
      </c>
      <c r="B15">
        <v>4</v>
      </c>
      <c r="C15">
        <v>32</v>
      </c>
      <c r="D15">
        <v>3</v>
      </c>
      <c r="E15" t="s">
        <v>204</v>
      </c>
      <c r="F15">
        <v>-65</v>
      </c>
      <c r="I15">
        <v>96</v>
      </c>
      <c r="J15" t="s">
        <v>202</v>
      </c>
      <c r="K15">
        <v>0.65</v>
      </c>
      <c r="L15">
        <v>600</v>
      </c>
      <c r="M15" t="s">
        <v>323</v>
      </c>
      <c r="N15" t="s">
        <v>324</v>
      </c>
      <c r="P15" t="s">
        <v>325</v>
      </c>
      <c r="T15">
        <v>-128</v>
      </c>
      <c r="U15">
        <v>0.8</v>
      </c>
      <c r="V15">
        <v>-155</v>
      </c>
      <c r="W15">
        <v>-67.400000000000006</v>
      </c>
    </row>
    <row r="16" spans="1:25" x14ac:dyDescent="0.2">
      <c r="A16" t="s">
        <v>14</v>
      </c>
      <c r="B16">
        <v>5</v>
      </c>
      <c r="C16">
        <v>-55</v>
      </c>
      <c r="D16">
        <v>3</v>
      </c>
      <c r="E16" t="s">
        <v>204</v>
      </c>
      <c r="F16">
        <v>-65</v>
      </c>
      <c r="I16">
        <v>96</v>
      </c>
      <c r="J16" t="s">
        <v>202</v>
      </c>
      <c r="K16">
        <v>0.72</v>
      </c>
      <c r="L16">
        <v>600</v>
      </c>
      <c r="M16" t="s">
        <v>323</v>
      </c>
      <c r="N16" t="s">
        <v>324</v>
      </c>
      <c r="P16" t="s">
        <v>325</v>
      </c>
      <c r="T16">
        <v>-191</v>
      </c>
      <c r="U16">
        <v>0.8</v>
      </c>
      <c r="V16">
        <v>-143.9</v>
      </c>
      <c r="W16">
        <v>-134.80000000000001</v>
      </c>
    </row>
    <row r="17" spans="1:23" x14ac:dyDescent="0.2">
      <c r="A17" t="s">
        <v>14</v>
      </c>
      <c r="B17">
        <v>5</v>
      </c>
      <c r="C17">
        <v>32</v>
      </c>
      <c r="D17">
        <v>3</v>
      </c>
      <c r="E17" t="s">
        <v>204</v>
      </c>
      <c r="F17">
        <v>-65</v>
      </c>
      <c r="I17">
        <v>96</v>
      </c>
      <c r="J17" t="s">
        <v>202</v>
      </c>
      <c r="K17">
        <v>0.72</v>
      </c>
      <c r="L17">
        <v>600</v>
      </c>
      <c r="M17" t="s">
        <v>323</v>
      </c>
      <c r="N17" t="s">
        <v>324</v>
      </c>
      <c r="P17" t="s">
        <v>325</v>
      </c>
      <c r="T17">
        <v>-150</v>
      </c>
      <c r="U17">
        <v>3.3</v>
      </c>
      <c r="V17">
        <v>-176.4</v>
      </c>
      <c r="W17">
        <v>-90.9</v>
      </c>
    </row>
    <row r="18" spans="1:23" x14ac:dyDescent="0.2">
      <c r="A18" t="s">
        <v>14</v>
      </c>
      <c r="B18">
        <v>6</v>
      </c>
      <c r="C18">
        <v>-55</v>
      </c>
      <c r="D18">
        <v>3</v>
      </c>
      <c r="E18" t="s">
        <v>204</v>
      </c>
      <c r="F18">
        <v>-65</v>
      </c>
      <c r="I18">
        <v>96</v>
      </c>
      <c r="J18" t="s">
        <v>202</v>
      </c>
      <c r="K18">
        <v>0.72</v>
      </c>
      <c r="L18">
        <v>600</v>
      </c>
      <c r="M18" t="s">
        <v>323</v>
      </c>
      <c r="N18" t="s">
        <v>324</v>
      </c>
      <c r="P18" t="s">
        <v>325</v>
      </c>
      <c r="T18">
        <v>-181</v>
      </c>
      <c r="U18">
        <v>0.5</v>
      </c>
      <c r="V18">
        <v>-133.30000000000001</v>
      </c>
      <c r="W18">
        <v>-124.1</v>
      </c>
    </row>
    <row r="19" spans="1:23" x14ac:dyDescent="0.2">
      <c r="A19" t="s">
        <v>14</v>
      </c>
      <c r="B19">
        <v>6</v>
      </c>
      <c r="C19">
        <v>32</v>
      </c>
      <c r="D19">
        <v>3</v>
      </c>
      <c r="E19" t="s">
        <v>204</v>
      </c>
      <c r="F19">
        <v>-65</v>
      </c>
      <c r="I19">
        <v>96</v>
      </c>
      <c r="J19" t="s">
        <v>202</v>
      </c>
      <c r="K19">
        <v>0.72</v>
      </c>
      <c r="L19">
        <v>600</v>
      </c>
      <c r="M19" t="s">
        <v>323</v>
      </c>
      <c r="N19" t="s">
        <v>324</v>
      </c>
      <c r="P19" t="s">
        <v>325</v>
      </c>
      <c r="T19">
        <v>-141</v>
      </c>
      <c r="U19">
        <v>0.6</v>
      </c>
      <c r="V19">
        <v>-167.6</v>
      </c>
      <c r="W19">
        <v>-81.3</v>
      </c>
    </row>
    <row r="20" spans="1:23" x14ac:dyDescent="0.2">
      <c r="A20" t="s">
        <v>14</v>
      </c>
      <c r="B20">
        <v>7</v>
      </c>
      <c r="C20">
        <v>-55</v>
      </c>
      <c r="D20">
        <v>3</v>
      </c>
      <c r="E20" t="s">
        <v>204</v>
      </c>
      <c r="F20">
        <v>-65</v>
      </c>
      <c r="I20">
        <v>96</v>
      </c>
      <c r="J20" t="s">
        <v>202</v>
      </c>
      <c r="K20">
        <v>0.78</v>
      </c>
      <c r="L20">
        <v>600</v>
      </c>
      <c r="M20" t="s">
        <v>323</v>
      </c>
      <c r="N20" t="s">
        <v>324</v>
      </c>
      <c r="P20" t="s">
        <v>325</v>
      </c>
      <c r="T20">
        <v>-191</v>
      </c>
      <c r="U20">
        <v>2.2000000000000002</v>
      </c>
      <c r="V20">
        <v>-143.9</v>
      </c>
      <c r="W20">
        <v>-134.80000000000001</v>
      </c>
    </row>
    <row r="21" spans="1:23" x14ac:dyDescent="0.2">
      <c r="A21" t="s">
        <v>14</v>
      </c>
      <c r="B21">
        <v>7</v>
      </c>
      <c r="C21">
        <v>32</v>
      </c>
      <c r="D21">
        <v>3</v>
      </c>
      <c r="E21" t="s">
        <v>204</v>
      </c>
      <c r="F21">
        <v>-65</v>
      </c>
      <c r="I21">
        <v>96</v>
      </c>
      <c r="J21" t="s">
        <v>202</v>
      </c>
      <c r="K21">
        <v>0.78</v>
      </c>
      <c r="L21">
        <v>600</v>
      </c>
      <c r="M21" t="s">
        <v>323</v>
      </c>
      <c r="N21" t="s">
        <v>324</v>
      </c>
      <c r="P21" t="s">
        <v>325</v>
      </c>
      <c r="T21">
        <v>-168</v>
      </c>
      <c r="U21">
        <v>0.6</v>
      </c>
      <c r="V21">
        <v>-193.8</v>
      </c>
      <c r="W21">
        <v>-110.2</v>
      </c>
    </row>
    <row r="22" spans="1:23" x14ac:dyDescent="0.2">
      <c r="A22" t="s">
        <v>14</v>
      </c>
      <c r="B22">
        <v>8</v>
      </c>
      <c r="C22">
        <v>-55</v>
      </c>
      <c r="D22">
        <v>3</v>
      </c>
      <c r="E22" t="s">
        <v>204</v>
      </c>
      <c r="F22">
        <v>-65</v>
      </c>
      <c r="I22">
        <v>96</v>
      </c>
      <c r="J22" t="s">
        <v>202</v>
      </c>
      <c r="K22">
        <v>0.55000000000000004</v>
      </c>
      <c r="L22">
        <v>600</v>
      </c>
      <c r="M22" t="s">
        <v>323</v>
      </c>
      <c r="N22" t="s">
        <v>324</v>
      </c>
      <c r="P22" t="s">
        <v>325</v>
      </c>
      <c r="T22">
        <v>-189</v>
      </c>
      <c r="U22">
        <v>8.9</v>
      </c>
      <c r="V22">
        <v>-141.80000000000001</v>
      </c>
      <c r="W22">
        <v>-132.6</v>
      </c>
    </row>
    <row r="23" spans="1:23" x14ac:dyDescent="0.2">
      <c r="A23" t="s">
        <v>14</v>
      </c>
      <c r="B23">
        <v>8</v>
      </c>
      <c r="C23">
        <v>32</v>
      </c>
      <c r="D23">
        <v>3</v>
      </c>
      <c r="E23" t="s">
        <v>204</v>
      </c>
      <c r="F23">
        <v>-65</v>
      </c>
      <c r="I23">
        <v>96</v>
      </c>
      <c r="J23" t="s">
        <v>202</v>
      </c>
      <c r="K23">
        <v>0.55000000000000004</v>
      </c>
      <c r="L23">
        <v>600</v>
      </c>
      <c r="M23" t="s">
        <v>323</v>
      </c>
      <c r="N23" t="s">
        <v>324</v>
      </c>
      <c r="P23" t="s">
        <v>325</v>
      </c>
      <c r="T23">
        <v>-152</v>
      </c>
      <c r="U23">
        <v>1.3</v>
      </c>
      <c r="V23">
        <v>-178.3</v>
      </c>
      <c r="W23">
        <v>-93</v>
      </c>
    </row>
    <row r="24" spans="1:23" x14ac:dyDescent="0.2">
      <c r="A24" t="s">
        <v>24</v>
      </c>
      <c r="B24" s="1">
        <v>1</v>
      </c>
      <c r="C24">
        <v>-68.5</v>
      </c>
      <c r="D24">
        <v>0.7</v>
      </c>
      <c r="E24" t="s">
        <v>242</v>
      </c>
      <c r="F24">
        <v>-76</v>
      </c>
      <c r="J24" t="s">
        <v>249</v>
      </c>
      <c r="K24">
        <v>0.12</v>
      </c>
      <c r="L24">
        <v>600</v>
      </c>
      <c r="M24" t="s">
        <v>323</v>
      </c>
      <c r="N24" t="s">
        <v>324</v>
      </c>
      <c r="P24" t="s">
        <v>328</v>
      </c>
      <c r="R24" t="s">
        <v>329</v>
      </c>
      <c r="T24">
        <v>71</v>
      </c>
      <c r="U24">
        <v>3.5</v>
      </c>
      <c r="V24">
        <v>149.80000000000001</v>
      </c>
      <c r="W24">
        <v>159.1</v>
      </c>
    </row>
    <row r="25" spans="1:23" x14ac:dyDescent="0.2">
      <c r="A25" t="s">
        <v>24</v>
      </c>
      <c r="B25" s="1">
        <v>1</v>
      </c>
      <c r="C25">
        <v>-68.5</v>
      </c>
      <c r="D25">
        <v>0.7</v>
      </c>
      <c r="E25" t="s">
        <v>242</v>
      </c>
      <c r="F25">
        <v>-76</v>
      </c>
      <c r="J25" t="s">
        <v>249</v>
      </c>
      <c r="K25">
        <v>0.12</v>
      </c>
      <c r="L25">
        <v>600</v>
      </c>
      <c r="M25" t="s">
        <v>323</v>
      </c>
      <c r="N25" t="s">
        <v>324</v>
      </c>
      <c r="P25" t="s">
        <v>330</v>
      </c>
      <c r="R25" t="s">
        <v>331</v>
      </c>
      <c r="T25">
        <v>101</v>
      </c>
      <c r="U25">
        <v>3.5</v>
      </c>
      <c r="V25">
        <v>182</v>
      </c>
      <c r="W25">
        <v>191.6</v>
      </c>
    </row>
    <row r="26" spans="1:23" x14ac:dyDescent="0.2">
      <c r="A26" t="s">
        <v>24</v>
      </c>
      <c r="B26" s="1">
        <v>1</v>
      </c>
      <c r="C26">
        <v>-68.5</v>
      </c>
      <c r="D26">
        <v>0.7</v>
      </c>
      <c r="E26" t="s">
        <v>242</v>
      </c>
      <c r="F26">
        <v>-76</v>
      </c>
      <c r="J26" t="s">
        <v>249</v>
      </c>
      <c r="K26">
        <v>0.12</v>
      </c>
      <c r="L26">
        <v>600</v>
      </c>
      <c r="M26" t="s">
        <v>323</v>
      </c>
      <c r="N26" t="s">
        <v>324</v>
      </c>
      <c r="P26" t="s">
        <v>332</v>
      </c>
      <c r="R26" t="s">
        <v>333</v>
      </c>
      <c r="U26">
        <v>3.5</v>
      </c>
    </row>
    <row r="27" spans="1:23" x14ac:dyDescent="0.2">
      <c r="A27" t="s">
        <v>24</v>
      </c>
      <c r="B27" s="1">
        <v>1</v>
      </c>
      <c r="C27">
        <v>-68.5</v>
      </c>
      <c r="D27">
        <v>0.7</v>
      </c>
      <c r="E27" t="s">
        <v>242</v>
      </c>
      <c r="F27">
        <v>-76</v>
      </c>
      <c r="J27" t="s">
        <v>249</v>
      </c>
      <c r="K27">
        <v>0.12</v>
      </c>
      <c r="L27">
        <v>600</v>
      </c>
      <c r="M27" t="s">
        <v>323</v>
      </c>
      <c r="N27" t="s">
        <v>324</v>
      </c>
      <c r="P27" t="s">
        <v>334</v>
      </c>
      <c r="R27" t="s">
        <v>335</v>
      </c>
      <c r="T27">
        <v>127</v>
      </c>
      <c r="U27">
        <v>3.5</v>
      </c>
      <c r="V27">
        <v>209.9</v>
      </c>
      <c r="W27">
        <v>219.7</v>
      </c>
    </row>
    <row r="28" spans="1:23" x14ac:dyDescent="0.2">
      <c r="A28" t="s">
        <v>24</v>
      </c>
      <c r="B28" s="1">
        <v>1</v>
      </c>
      <c r="C28">
        <v>-65.599999999999994</v>
      </c>
      <c r="D28">
        <v>0.7</v>
      </c>
      <c r="E28" t="s">
        <v>336</v>
      </c>
      <c r="F28">
        <v>-22</v>
      </c>
      <c r="J28" t="s">
        <v>249</v>
      </c>
      <c r="K28">
        <v>0.24</v>
      </c>
      <c r="L28">
        <v>600</v>
      </c>
      <c r="M28" t="s">
        <v>323</v>
      </c>
      <c r="N28" t="s">
        <v>324</v>
      </c>
      <c r="P28" t="s">
        <v>328</v>
      </c>
      <c r="R28" t="s">
        <v>329</v>
      </c>
      <c r="T28">
        <v>-137</v>
      </c>
      <c r="U28">
        <v>3.5</v>
      </c>
      <c r="V28">
        <v>-76.400000000000006</v>
      </c>
      <c r="W28">
        <v>-117.6</v>
      </c>
    </row>
    <row r="29" spans="1:23" x14ac:dyDescent="0.2">
      <c r="A29" t="s">
        <v>24</v>
      </c>
      <c r="B29" s="1">
        <v>1</v>
      </c>
      <c r="C29">
        <v>-65.599999999999994</v>
      </c>
      <c r="D29">
        <v>0.7</v>
      </c>
      <c r="E29" t="s">
        <v>336</v>
      </c>
      <c r="F29">
        <v>-22</v>
      </c>
      <c r="J29" t="s">
        <v>249</v>
      </c>
      <c r="K29">
        <v>0.24</v>
      </c>
      <c r="L29">
        <v>600</v>
      </c>
      <c r="M29" t="s">
        <v>323</v>
      </c>
      <c r="N29" t="s">
        <v>324</v>
      </c>
      <c r="P29" t="s">
        <v>330</v>
      </c>
      <c r="R29" t="s">
        <v>337</v>
      </c>
      <c r="T29">
        <v>-110</v>
      </c>
      <c r="U29">
        <v>3.5</v>
      </c>
      <c r="V29">
        <v>-47.5</v>
      </c>
      <c r="W29">
        <v>-90</v>
      </c>
    </row>
    <row r="30" spans="1:23" x14ac:dyDescent="0.2">
      <c r="A30" t="s">
        <v>24</v>
      </c>
      <c r="B30" s="1">
        <v>1</v>
      </c>
      <c r="C30">
        <v>-65.599999999999994</v>
      </c>
      <c r="D30">
        <v>0.7</v>
      </c>
      <c r="E30" t="s">
        <v>336</v>
      </c>
      <c r="F30">
        <v>-22</v>
      </c>
      <c r="J30" t="s">
        <v>249</v>
      </c>
      <c r="K30">
        <v>0.24</v>
      </c>
      <c r="L30">
        <v>600</v>
      </c>
      <c r="M30" t="s">
        <v>323</v>
      </c>
      <c r="N30" t="s">
        <v>324</v>
      </c>
      <c r="P30" t="s">
        <v>338</v>
      </c>
      <c r="R30" t="s">
        <v>339</v>
      </c>
      <c r="U30">
        <v>3.5</v>
      </c>
    </row>
    <row r="31" spans="1:23" x14ac:dyDescent="0.2">
      <c r="A31" t="s">
        <v>24</v>
      </c>
      <c r="B31" s="1">
        <v>1</v>
      </c>
      <c r="C31">
        <v>-65.599999999999994</v>
      </c>
      <c r="D31">
        <v>0.7</v>
      </c>
      <c r="E31" t="s">
        <v>336</v>
      </c>
      <c r="F31">
        <v>-22</v>
      </c>
      <c r="J31" t="s">
        <v>249</v>
      </c>
      <c r="K31">
        <v>0.24</v>
      </c>
      <c r="L31">
        <v>600</v>
      </c>
      <c r="M31" t="s">
        <v>323</v>
      </c>
      <c r="N31" t="s">
        <v>324</v>
      </c>
      <c r="P31" t="s">
        <v>332</v>
      </c>
      <c r="R31" t="s">
        <v>333</v>
      </c>
      <c r="U31">
        <v>3.5</v>
      </c>
    </row>
    <row r="32" spans="1:23" x14ac:dyDescent="0.2">
      <c r="A32" t="s">
        <v>24</v>
      </c>
      <c r="B32" s="1">
        <v>1</v>
      </c>
      <c r="C32">
        <v>-65.599999999999994</v>
      </c>
      <c r="D32">
        <v>0.7</v>
      </c>
      <c r="E32" t="s">
        <v>336</v>
      </c>
      <c r="F32">
        <v>-22</v>
      </c>
      <c r="J32" t="s">
        <v>249</v>
      </c>
      <c r="K32">
        <v>0.24</v>
      </c>
      <c r="L32">
        <v>600</v>
      </c>
      <c r="M32" t="s">
        <v>323</v>
      </c>
      <c r="N32" t="s">
        <v>324</v>
      </c>
      <c r="P32" t="s">
        <v>334</v>
      </c>
      <c r="R32" t="s">
        <v>340</v>
      </c>
      <c r="T32">
        <v>-101</v>
      </c>
      <c r="U32">
        <v>3.5</v>
      </c>
      <c r="V32">
        <v>-37.9</v>
      </c>
      <c r="W32">
        <v>-80.8</v>
      </c>
    </row>
    <row r="33" spans="1:23" x14ac:dyDescent="0.2">
      <c r="A33" t="s">
        <v>24</v>
      </c>
      <c r="B33" s="1">
        <v>1</v>
      </c>
      <c r="C33">
        <v>-65.599999999999994</v>
      </c>
      <c r="D33">
        <v>0.7</v>
      </c>
      <c r="E33" t="s">
        <v>336</v>
      </c>
      <c r="F33">
        <v>-22</v>
      </c>
      <c r="J33" t="s">
        <v>249</v>
      </c>
      <c r="K33">
        <v>0.24</v>
      </c>
      <c r="L33">
        <v>600</v>
      </c>
      <c r="M33" t="s">
        <v>323</v>
      </c>
      <c r="N33" t="s">
        <v>324</v>
      </c>
      <c r="P33" t="s">
        <v>341</v>
      </c>
      <c r="R33" t="s">
        <v>339</v>
      </c>
      <c r="U33">
        <v>3.5</v>
      </c>
    </row>
    <row r="34" spans="1:23" x14ac:dyDescent="0.2">
      <c r="A34" t="s">
        <v>24</v>
      </c>
      <c r="B34" s="1">
        <v>1</v>
      </c>
      <c r="C34">
        <v>-68.3</v>
      </c>
      <c r="D34">
        <v>0.7</v>
      </c>
      <c r="E34" t="s">
        <v>214</v>
      </c>
      <c r="F34">
        <v>972</v>
      </c>
      <c r="J34" t="s">
        <v>249</v>
      </c>
      <c r="K34">
        <v>0.12</v>
      </c>
      <c r="L34">
        <v>600</v>
      </c>
      <c r="M34" t="s">
        <v>323</v>
      </c>
      <c r="N34" t="s">
        <v>324</v>
      </c>
      <c r="P34" t="s">
        <v>328</v>
      </c>
      <c r="R34" t="s">
        <v>342</v>
      </c>
      <c r="T34">
        <v>-298</v>
      </c>
      <c r="U34">
        <v>3.5</v>
      </c>
      <c r="V34">
        <v>-246.5</v>
      </c>
      <c r="W34">
        <v>-644</v>
      </c>
    </row>
    <row r="35" spans="1:23" x14ac:dyDescent="0.2">
      <c r="A35" t="s">
        <v>24</v>
      </c>
      <c r="B35" s="1">
        <v>1</v>
      </c>
      <c r="C35">
        <v>-68.3</v>
      </c>
      <c r="D35">
        <v>0.7</v>
      </c>
      <c r="E35" t="s">
        <v>214</v>
      </c>
      <c r="F35">
        <v>972</v>
      </c>
      <c r="J35" t="s">
        <v>249</v>
      </c>
      <c r="K35">
        <v>0.12</v>
      </c>
      <c r="L35">
        <v>600</v>
      </c>
      <c r="M35" t="s">
        <v>323</v>
      </c>
      <c r="N35" t="s">
        <v>324</v>
      </c>
      <c r="P35" t="s">
        <v>330</v>
      </c>
      <c r="R35" t="s">
        <v>343</v>
      </c>
      <c r="T35">
        <v>-287</v>
      </c>
      <c r="U35">
        <v>3.5</v>
      </c>
      <c r="V35">
        <v>-234.7</v>
      </c>
      <c r="W35">
        <v>-638.4</v>
      </c>
    </row>
    <row r="36" spans="1:23" x14ac:dyDescent="0.2">
      <c r="A36" t="s">
        <v>24</v>
      </c>
      <c r="B36" s="1">
        <v>1</v>
      </c>
      <c r="C36">
        <v>-68.3</v>
      </c>
      <c r="D36">
        <v>0.7</v>
      </c>
      <c r="E36" t="s">
        <v>214</v>
      </c>
      <c r="F36">
        <v>972</v>
      </c>
      <c r="J36" t="s">
        <v>249</v>
      </c>
      <c r="K36">
        <v>0.12</v>
      </c>
      <c r="L36">
        <v>600</v>
      </c>
      <c r="M36" t="s">
        <v>323</v>
      </c>
      <c r="N36" t="s">
        <v>324</v>
      </c>
      <c r="P36" t="s">
        <v>338</v>
      </c>
      <c r="R36" t="s">
        <v>333</v>
      </c>
      <c r="U36">
        <v>3.5</v>
      </c>
    </row>
    <row r="37" spans="1:23" x14ac:dyDescent="0.2">
      <c r="A37" t="s">
        <v>24</v>
      </c>
      <c r="B37" s="1">
        <v>1</v>
      </c>
      <c r="C37">
        <v>-68.3</v>
      </c>
      <c r="D37">
        <v>0.7</v>
      </c>
      <c r="E37" t="s">
        <v>214</v>
      </c>
      <c r="F37">
        <v>972</v>
      </c>
      <c r="J37" t="s">
        <v>249</v>
      </c>
      <c r="K37">
        <v>0.12</v>
      </c>
      <c r="L37">
        <v>600</v>
      </c>
      <c r="M37" t="s">
        <v>323</v>
      </c>
      <c r="N37" t="s">
        <v>324</v>
      </c>
      <c r="P37" t="s">
        <v>332</v>
      </c>
      <c r="R37" t="s">
        <v>339</v>
      </c>
      <c r="U37">
        <v>3.5</v>
      </c>
    </row>
    <row r="38" spans="1:23" x14ac:dyDescent="0.2">
      <c r="A38" t="s">
        <v>24</v>
      </c>
      <c r="B38" s="1">
        <v>1</v>
      </c>
      <c r="C38">
        <v>-68.3</v>
      </c>
      <c r="D38">
        <v>0.7</v>
      </c>
      <c r="E38" t="s">
        <v>214</v>
      </c>
      <c r="F38">
        <v>972</v>
      </c>
      <c r="J38" t="s">
        <v>249</v>
      </c>
      <c r="K38">
        <v>0.12</v>
      </c>
      <c r="L38">
        <v>600</v>
      </c>
      <c r="M38" t="s">
        <v>323</v>
      </c>
      <c r="N38" t="s">
        <v>324</v>
      </c>
      <c r="P38" t="s">
        <v>334</v>
      </c>
      <c r="R38" t="s">
        <v>335</v>
      </c>
      <c r="T38">
        <v>-294</v>
      </c>
      <c r="U38">
        <v>3.5</v>
      </c>
      <c r="V38">
        <v>-242.2</v>
      </c>
      <c r="W38">
        <v>-642</v>
      </c>
    </row>
    <row r="39" spans="1:23" x14ac:dyDescent="0.2">
      <c r="A39" t="s">
        <v>24</v>
      </c>
      <c r="B39" s="1">
        <v>1</v>
      </c>
      <c r="C39">
        <v>-68.3</v>
      </c>
      <c r="D39">
        <v>0.7</v>
      </c>
      <c r="E39" t="s">
        <v>214</v>
      </c>
      <c r="F39">
        <v>972</v>
      </c>
      <c r="J39" t="s">
        <v>249</v>
      </c>
      <c r="K39">
        <v>0.12</v>
      </c>
      <c r="L39">
        <v>600</v>
      </c>
      <c r="M39" t="s">
        <v>323</v>
      </c>
      <c r="N39" t="s">
        <v>324</v>
      </c>
      <c r="P39" t="s">
        <v>341</v>
      </c>
      <c r="R39" t="s">
        <v>339</v>
      </c>
      <c r="U39">
        <v>3.5</v>
      </c>
    </row>
    <row r="40" spans="1:23" x14ac:dyDescent="0.2">
      <c r="A40" t="s">
        <v>24</v>
      </c>
      <c r="B40" s="1">
        <v>1</v>
      </c>
      <c r="C40">
        <v>-68.099999999999994</v>
      </c>
      <c r="D40">
        <v>0.7</v>
      </c>
      <c r="E40" t="s">
        <v>344</v>
      </c>
      <c r="J40" t="s">
        <v>249</v>
      </c>
      <c r="K40">
        <v>0.46</v>
      </c>
      <c r="L40">
        <v>600</v>
      </c>
      <c r="M40" t="s">
        <v>323</v>
      </c>
      <c r="N40" t="s">
        <v>324</v>
      </c>
      <c r="P40" t="s">
        <v>328</v>
      </c>
      <c r="R40" t="s">
        <v>345</v>
      </c>
      <c r="T40">
        <v>-124</v>
      </c>
      <c r="U40">
        <v>3.5</v>
      </c>
      <c r="V40">
        <v>-60</v>
      </c>
    </row>
    <row r="41" spans="1:23" x14ac:dyDescent="0.2">
      <c r="A41" t="s">
        <v>24</v>
      </c>
      <c r="B41" s="1">
        <v>1</v>
      </c>
      <c r="C41">
        <v>-68.099999999999994</v>
      </c>
      <c r="D41">
        <v>0.7</v>
      </c>
      <c r="E41" t="s">
        <v>344</v>
      </c>
      <c r="J41" t="s">
        <v>249</v>
      </c>
      <c r="K41">
        <v>0.46</v>
      </c>
      <c r="L41">
        <v>600</v>
      </c>
      <c r="M41" t="s">
        <v>323</v>
      </c>
      <c r="N41" t="s">
        <v>324</v>
      </c>
      <c r="P41" t="s">
        <v>330</v>
      </c>
      <c r="R41" t="s">
        <v>346</v>
      </c>
      <c r="T41">
        <v>-109</v>
      </c>
      <c r="U41">
        <v>3.5</v>
      </c>
      <c r="V41">
        <v>-43.9</v>
      </c>
    </row>
    <row r="42" spans="1:23" x14ac:dyDescent="0.2">
      <c r="A42" t="s">
        <v>24</v>
      </c>
      <c r="B42" s="1">
        <v>1</v>
      </c>
      <c r="C42">
        <v>-68.099999999999994</v>
      </c>
      <c r="D42">
        <v>0.7</v>
      </c>
      <c r="E42" t="s">
        <v>344</v>
      </c>
      <c r="J42" t="s">
        <v>249</v>
      </c>
      <c r="K42">
        <v>0.46</v>
      </c>
      <c r="L42">
        <v>600</v>
      </c>
      <c r="M42" t="s">
        <v>323</v>
      </c>
      <c r="N42" t="s">
        <v>324</v>
      </c>
      <c r="P42" t="s">
        <v>338</v>
      </c>
      <c r="R42" t="s">
        <v>339</v>
      </c>
      <c r="U42">
        <v>3.5</v>
      </c>
    </row>
    <row r="43" spans="1:23" x14ac:dyDescent="0.2">
      <c r="A43" t="s">
        <v>24</v>
      </c>
      <c r="B43" s="1">
        <v>1</v>
      </c>
      <c r="C43">
        <v>-68.099999999999994</v>
      </c>
      <c r="D43">
        <v>0.7</v>
      </c>
      <c r="E43" t="s">
        <v>344</v>
      </c>
      <c r="J43" t="s">
        <v>249</v>
      </c>
      <c r="K43">
        <v>0.46</v>
      </c>
      <c r="L43">
        <v>600</v>
      </c>
      <c r="M43" t="s">
        <v>323</v>
      </c>
      <c r="N43" t="s">
        <v>324</v>
      </c>
      <c r="P43" t="s">
        <v>334</v>
      </c>
      <c r="R43" t="s">
        <v>347</v>
      </c>
      <c r="T43">
        <v>-124</v>
      </c>
      <c r="U43">
        <v>3.5</v>
      </c>
      <c r="V43">
        <v>-60</v>
      </c>
    </row>
    <row r="44" spans="1:23" x14ac:dyDescent="0.2">
      <c r="A44" t="s">
        <v>24</v>
      </c>
      <c r="B44" s="1">
        <v>1</v>
      </c>
      <c r="C44">
        <v>-64.400000000000006</v>
      </c>
      <c r="D44">
        <v>0.7</v>
      </c>
      <c r="E44" t="s">
        <v>326</v>
      </c>
      <c r="F44">
        <v>-12</v>
      </c>
      <c r="J44" t="s">
        <v>249</v>
      </c>
      <c r="K44">
        <v>0.6</v>
      </c>
      <c r="L44">
        <v>600</v>
      </c>
      <c r="M44" t="s">
        <v>323</v>
      </c>
      <c r="N44" t="s">
        <v>324</v>
      </c>
      <c r="P44" t="s">
        <v>328</v>
      </c>
      <c r="R44" t="s">
        <v>348</v>
      </c>
      <c r="T44">
        <v>-12</v>
      </c>
      <c r="U44">
        <v>3.5</v>
      </c>
      <c r="V44">
        <v>56</v>
      </c>
    </row>
    <row r="45" spans="1:23" x14ac:dyDescent="0.2">
      <c r="A45" t="s">
        <v>24</v>
      </c>
      <c r="B45" s="1">
        <v>1</v>
      </c>
      <c r="C45">
        <v>-64.400000000000006</v>
      </c>
      <c r="D45">
        <v>0.7</v>
      </c>
      <c r="E45" t="s">
        <v>326</v>
      </c>
      <c r="F45">
        <v>-12</v>
      </c>
      <c r="J45" t="s">
        <v>249</v>
      </c>
      <c r="K45">
        <v>0.6</v>
      </c>
      <c r="L45">
        <v>600</v>
      </c>
      <c r="M45" t="s">
        <v>323</v>
      </c>
      <c r="N45" t="s">
        <v>324</v>
      </c>
      <c r="P45" t="s">
        <v>330</v>
      </c>
      <c r="R45" t="s">
        <v>349</v>
      </c>
      <c r="T45">
        <v>8</v>
      </c>
      <c r="U45">
        <v>3.5</v>
      </c>
      <c r="V45">
        <v>77.400000000000006</v>
      </c>
      <c r="W45">
        <v>20.2</v>
      </c>
    </row>
    <row r="46" spans="1:23" x14ac:dyDescent="0.2">
      <c r="A46" t="s">
        <v>24</v>
      </c>
      <c r="B46" s="1">
        <v>1</v>
      </c>
      <c r="C46">
        <v>-64.400000000000006</v>
      </c>
      <c r="D46">
        <v>0.7</v>
      </c>
      <c r="E46" t="s">
        <v>326</v>
      </c>
      <c r="F46">
        <v>-12</v>
      </c>
      <c r="J46" t="s">
        <v>249</v>
      </c>
      <c r="K46">
        <v>0.6</v>
      </c>
      <c r="L46">
        <v>600</v>
      </c>
      <c r="M46" t="s">
        <v>323</v>
      </c>
      <c r="N46" t="s">
        <v>324</v>
      </c>
      <c r="P46" t="s">
        <v>332</v>
      </c>
      <c r="R46" t="s">
        <v>339</v>
      </c>
      <c r="U46">
        <v>3.5</v>
      </c>
    </row>
    <row r="47" spans="1:23" x14ac:dyDescent="0.2">
      <c r="A47" t="s">
        <v>24</v>
      </c>
      <c r="B47" s="1">
        <v>1</v>
      </c>
      <c r="C47">
        <v>-64.400000000000006</v>
      </c>
      <c r="D47">
        <v>0.7</v>
      </c>
      <c r="E47" t="s">
        <v>326</v>
      </c>
      <c r="F47">
        <v>-12</v>
      </c>
      <c r="J47" t="s">
        <v>249</v>
      </c>
      <c r="K47">
        <v>0.6</v>
      </c>
      <c r="L47">
        <v>600</v>
      </c>
      <c r="M47" t="s">
        <v>323</v>
      </c>
      <c r="N47" t="s">
        <v>324</v>
      </c>
      <c r="P47" t="s">
        <v>334</v>
      </c>
      <c r="R47" t="s">
        <v>342</v>
      </c>
      <c r="T47">
        <v>26</v>
      </c>
      <c r="U47">
        <v>3.5</v>
      </c>
      <c r="V47">
        <v>96.6</v>
      </c>
      <c r="W47">
        <v>38.5</v>
      </c>
    </row>
    <row r="48" spans="1:23" x14ac:dyDescent="0.2">
      <c r="A48" t="s">
        <v>24</v>
      </c>
      <c r="B48" s="1">
        <v>1</v>
      </c>
      <c r="C48">
        <v>-68.599999999999994</v>
      </c>
      <c r="D48">
        <v>0.7</v>
      </c>
      <c r="E48" t="s">
        <v>327</v>
      </c>
      <c r="F48">
        <v>-97</v>
      </c>
      <c r="J48" t="s">
        <v>249</v>
      </c>
      <c r="K48">
        <v>0.36</v>
      </c>
      <c r="L48">
        <v>600</v>
      </c>
      <c r="M48" t="s">
        <v>323</v>
      </c>
      <c r="N48" t="s">
        <v>324</v>
      </c>
      <c r="P48" t="s">
        <v>328</v>
      </c>
      <c r="R48" t="s">
        <v>342</v>
      </c>
      <c r="T48">
        <v>51</v>
      </c>
      <c r="U48">
        <v>3.5</v>
      </c>
      <c r="V48">
        <v>128.4</v>
      </c>
      <c r="W48">
        <v>163.9</v>
      </c>
    </row>
    <row r="49" spans="1:23" x14ac:dyDescent="0.2">
      <c r="A49" t="s">
        <v>24</v>
      </c>
      <c r="B49" s="1">
        <v>1</v>
      </c>
      <c r="C49">
        <v>-68.599999999999994</v>
      </c>
      <c r="D49">
        <v>0.7</v>
      </c>
      <c r="E49" t="s">
        <v>327</v>
      </c>
      <c r="F49">
        <v>-97</v>
      </c>
      <c r="J49" t="s">
        <v>202</v>
      </c>
      <c r="K49">
        <v>1.07</v>
      </c>
      <c r="L49">
        <v>600</v>
      </c>
      <c r="M49" t="s">
        <v>323</v>
      </c>
      <c r="N49" t="s">
        <v>324</v>
      </c>
      <c r="P49" t="s">
        <v>328</v>
      </c>
      <c r="R49" t="s">
        <v>350</v>
      </c>
      <c r="T49">
        <v>-35</v>
      </c>
      <c r="U49">
        <v>3.5</v>
      </c>
      <c r="V49">
        <v>36.1</v>
      </c>
      <c r="W49">
        <v>68.7</v>
      </c>
    </row>
    <row r="50" spans="1:23" x14ac:dyDescent="0.2">
      <c r="A50" t="s">
        <v>24</v>
      </c>
      <c r="B50" s="1">
        <v>1</v>
      </c>
      <c r="C50">
        <v>-68.599999999999994</v>
      </c>
      <c r="D50">
        <v>0.7</v>
      </c>
      <c r="E50" t="s">
        <v>327</v>
      </c>
      <c r="F50">
        <v>-97</v>
      </c>
      <c r="J50" t="s">
        <v>249</v>
      </c>
      <c r="K50">
        <v>0.36</v>
      </c>
      <c r="L50">
        <v>600</v>
      </c>
      <c r="M50" t="s">
        <v>323</v>
      </c>
      <c r="N50" t="s">
        <v>324</v>
      </c>
      <c r="P50" t="s">
        <v>330</v>
      </c>
      <c r="R50" t="s">
        <v>351</v>
      </c>
      <c r="T50">
        <v>62</v>
      </c>
      <c r="U50">
        <v>3.5</v>
      </c>
      <c r="V50">
        <v>140.19999999999999</v>
      </c>
      <c r="W50">
        <v>176.1</v>
      </c>
    </row>
    <row r="51" spans="1:23" x14ac:dyDescent="0.2">
      <c r="A51" t="s">
        <v>24</v>
      </c>
      <c r="B51" s="1">
        <v>1</v>
      </c>
      <c r="C51">
        <v>-68.599999999999994</v>
      </c>
      <c r="D51">
        <v>0.7</v>
      </c>
      <c r="E51" t="s">
        <v>327</v>
      </c>
      <c r="F51">
        <v>-97</v>
      </c>
      <c r="J51" t="s">
        <v>202</v>
      </c>
      <c r="K51">
        <v>1.07</v>
      </c>
      <c r="L51">
        <v>600</v>
      </c>
      <c r="M51" t="s">
        <v>323</v>
      </c>
      <c r="N51" t="s">
        <v>324</v>
      </c>
      <c r="P51" t="s">
        <v>330</v>
      </c>
      <c r="R51" t="s">
        <v>352</v>
      </c>
      <c r="T51">
        <v>-34</v>
      </c>
      <c r="U51">
        <v>3.5</v>
      </c>
      <c r="V51">
        <v>37.1</v>
      </c>
      <c r="W51">
        <v>69.8</v>
      </c>
    </row>
    <row r="52" spans="1:23" x14ac:dyDescent="0.2">
      <c r="A52" t="s">
        <v>24</v>
      </c>
      <c r="B52" s="1">
        <v>1</v>
      </c>
      <c r="C52">
        <v>-68.599999999999994</v>
      </c>
      <c r="D52">
        <v>0.7</v>
      </c>
      <c r="E52" t="s">
        <v>327</v>
      </c>
      <c r="F52">
        <v>-97</v>
      </c>
      <c r="J52" t="s">
        <v>202</v>
      </c>
      <c r="K52">
        <v>1.07</v>
      </c>
      <c r="L52">
        <v>600</v>
      </c>
      <c r="M52" t="s">
        <v>323</v>
      </c>
      <c r="N52" t="s">
        <v>324</v>
      </c>
      <c r="P52" t="s">
        <v>338</v>
      </c>
      <c r="R52" t="s">
        <v>335</v>
      </c>
      <c r="T52">
        <v>-11</v>
      </c>
      <c r="U52">
        <v>3.5</v>
      </c>
      <c r="V52">
        <v>61.8</v>
      </c>
      <c r="W52">
        <v>95.2</v>
      </c>
    </row>
    <row r="53" spans="1:23" x14ac:dyDescent="0.2">
      <c r="A53" t="s">
        <v>24</v>
      </c>
      <c r="B53" s="1">
        <v>1</v>
      </c>
      <c r="C53">
        <v>-68.599999999999994</v>
      </c>
      <c r="D53">
        <v>0.7</v>
      </c>
      <c r="E53" t="s">
        <v>327</v>
      </c>
      <c r="F53">
        <v>-97</v>
      </c>
      <c r="J53" t="s">
        <v>202</v>
      </c>
      <c r="K53">
        <v>1.07</v>
      </c>
      <c r="L53">
        <v>600</v>
      </c>
      <c r="M53" t="s">
        <v>323</v>
      </c>
      <c r="N53" t="s">
        <v>324</v>
      </c>
      <c r="P53" t="s">
        <v>353</v>
      </c>
      <c r="R53" t="s">
        <v>354</v>
      </c>
      <c r="U53">
        <v>3.5</v>
      </c>
    </row>
    <row r="54" spans="1:23" x14ac:dyDescent="0.2">
      <c r="A54" t="s">
        <v>24</v>
      </c>
      <c r="B54" s="1">
        <v>1</v>
      </c>
      <c r="C54">
        <v>-68.599999999999994</v>
      </c>
      <c r="D54">
        <v>0.7</v>
      </c>
      <c r="E54" t="s">
        <v>327</v>
      </c>
      <c r="F54">
        <v>-97</v>
      </c>
      <c r="J54" t="s">
        <v>249</v>
      </c>
      <c r="K54">
        <v>0.36</v>
      </c>
      <c r="L54">
        <v>600</v>
      </c>
      <c r="M54" t="s">
        <v>323</v>
      </c>
      <c r="N54" t="s">
        <v>324</v>
      </c>
      <c r="P54" t="s">
        <v>332</v>
      </c>
      <c r="R54" t="s">
        <v>333</v>
      </c>
      <c r="U54">
        <v>3.5</v>
      </c>
    </row>
    <row r="55" spans="1:23" x14ac:dyDescent="0.2">
      <c r="A55" t="s">
        <v>24</v>
      </c>
      <c r="B55" s="1">
        <v>1</v>
      </c>
      <c r="C55">
        <v>-68.599999999999994</v>
      </c>
      <c r="D55">
        <v>0.7</v>
      </c>
      <c r="E55" t="s">
        <v>327</v>
      </c>
      <c r="F55">
        <v>-97</v>
      </c>
      <c r="J55" t="s">
        <v>202</v>
      </c>
      <c r="K55">
        <v>1.07</v>
      </c>
      <c r="L55">
        <v>600</v>
      </c>
      <c r="M55" t="s">
        <v>323</v>
      </c>
      <c r="N55" t="s">
        <v>324</v>
      </c>
      <c r="P55" t="s">
        <v>332</v>
      </c>
      <c r="R55" t="s">
        <v>355</v>
      </c>
      <c r="U55">
        <v>3.5</v>
      </c>
    </row>
    <row r="56" spans="1:23" x14ac:dyDescent="0.2">
      <c r="A56" t="s">
        <v>24</v>
      </c>
      <c r="B56" s="1">
        <v>1</v>
      </c>
      <c r="C56">
        <v>-68.599999999999994</v>
      </c>
      <c r="D56">
        <v>0.7</v>
      </c>
      <c r="E56" t="s">
        <v>327</v>
      </c>
      <c r="F56">
        <v>-97</v>
      </c>
      <c r="J56" t="s">
        <v>249</v>
      </c>
      <c r="K56">
        <v>0.36</v>
      </c>
      <c r="L56">
        <v>600</v>
      </c>
      <c r="M56" t="s">
        <v>323</v>
      </c>
      <c r="N56" t="s">
        <v>324</v>
      </c>
      <c r="P56" t="s">
        <v>334</v>
      </c>
      <c r="R56" t="s">
        <v>356</v>
      </c>
      <c r="T56">
        <v>89</v>
      </c>
      <c r="U56">
        <v>3.5</v>
      </c>
      <c r="V56">
        <v>169.2</v>
      </c>
      <c r="W56">
        <v>206</v>
      </c>
    </row>
    <row r="57" spans="1:23" x14ac:dyDescent="0.2">
      <c r="A57" t="s">
        <v>24</v>
      </c>
      <c r="B57" s="1">
        <v>1</v>
      </c>
      <c r="C57">
        <v>-68.599999999999994</v>
      </c>
      <c r="D57">
        <v>0.7</v>
      </c>
      <c r="E57" t="s">
        <v>327</v>
      </c>
      <c r="F57">
        <v>-97</v>
      </c>
      <c r="J57" t="s">
        <v>202</v>
      </c>
      <c r="K57">
        <v>1.07</v>
      </c>
      <c r="L57">
        <v>600</v>
      </c>
      <c r="M57" t="s">
        <v>323</v>
      </c>
      <c r="N57" t="s">
        <v>324</v>
      </c>
      <c r="P57" t="s">
        <v>334</v>
      </c>
      <c r="R57" t="s">
        <v>345</v>
      </c>
      <c r="T57">
        <v>-3</v>
      </c>
      <c r="U57">
        <v>3.5</v>
      </c>
      <c r="V57">
        <v>70.400000000000006</v>
      </c>
      <c r="W57">
        <v>104.1</v>
      </c>
    </row>
    <row r="58" spans="1:23" x14ac:dyDescent="0.2">
      <c r="A58" t="s">
        <v>24</v>
      </c>
      <c r="B58" s="1">
        <v>1</v>
      </c>
      <c r="C58">
        <v>-68.599999999999994</v>
      </c>
      <c r="D58">
        <v>0.7</v>
      </c>
      <c r="E58" t="s">
        <v>327</v>
      </c>
      <c r="F58">
        <v>-97</v>
      </c>
      <c r="J58" t="s">
        <v>249</v>
      </c>
      <c r="K58">
        <v>0.36</v>
      </c>
      <c r="L58">
        <v>600</v>
      </c>
      <c r="M58" t="s">
        <v>323</v>
      </c>
      <c r="N58" t="s">
        <v>324</v>
      </c>
      <c r="P58" t="s">
        <v>341</v>
      </c>
      <c r="R58" t="s">
        <v>339</v>
      </c>
      <c r="U58">
        <v>3.5</v>
      </c>
    </row>
    <row r="59" spans="1:23" x14ac:dyDescent="0.2">
      <c r="A59" t="s">
        <v>34</v>
      </c>
      <c r="B59" s="1">
        <v>1</v>
      </c>
      <c r="C59">
        <v>-68.599999999999994</v>
      </c>
      <c r="D59">
        <v>0.7</v>
      </c>
      <c r="E59" t="s">
        <v>242</v>
      </c>
      <c r="F59">
        <v>-76</v>
      </c>
      <c r="J59" t="s">
        <v>249</v>
      </c>
      <c r="K59">
        <v>0.63500000000000001</v>
      </c>
      <c r="L59">
        <v>600</v>
      </c>
      <c r="M59" t="s">
        <v>323</v>
      </c>
      <c r="N59" t="s">
        <v>324</v>
      </c>
      <c r="P59" t="s">
        <v>328</v>
      </c>
      <c r="R59" t="s">
        <v>342</v>
      </c>
      <c r="T59">
        <v>38</v>
      </c>
      <c r="U59">
        <v>3.5</v>
      </c>
      <c r="V59">
        <v>114.5</v>
      </c>
      <c r="W59">
        <v>123.4</v>
      </c>
    </row>
    <row r="60" spans="1:23" x14ac:dyDescent="0.2">
      <c r="A60" t="s">
        <v>34</v>
      </c>
      <c r="B60" s="1">
        <v>1</v>
      </c>
      <c r="C60">
        <v>44.6</v>
      </c>
      <c r="D60">
        <v>0.7</v>
      </c>
      <c r="E60" t="s">
        <v>242</v>
      </c>
      <c r="F60">
        <v>-76</v>
      </c>
      <c r="J60" t="s">
        <v>249</v>
      </c>
      <c r="K60">
        <v>0.63500000000000001</v>
      </c>
      <c r="L60">
        <v>600</v>
      </c>
      <c r="M60" t="s">
        <v>323</v>
      </c>
      <c r="N60" t="s">
        <v>324</v>
      </c>
      <c r="P60" t="s">
        <v>328</v>
      </c>
      <c r="R60" t="s">
        <v>342</v>
      </c>
      <c r="T60">
        <v>93</v>
      </c>
      <c r="U60">
        <v>3.5</v>
      </c>
      <c r="V60">
        <v>46.3</v>
      </c>
      <c r="W60">
        <v>182.9</v>
      </c>
    </row>
    <row r="61" spans="1:23" x14ac:dyDescent="0.2">
      <c r="A61" t="s">
        <v>34</v>
      </c>
      <c r="B61" s="1">
        <v>1</v>
      </c>
      <c r="C61">
        <v>130.30000000000001</v>
      </c>
      <c r="D61">
        <v>0.7</v>
      </c>
      <c r="E61" t="s">
        <v>242</v>
      </c>
      <c r="F61">
        <v>-76</v>
      </c>
      <c r="J61" t="s">
        <v>249</v>
      </c>
      <c r="K61">
        <v>0.63500000000000001</v>
      </c>
      <c r="L61">
        <v>600</v>
      </c>
      <c r="M61" t="s">
        <v>323</v>
      </c>
      <c r="N61" t="s">
        <v>324</v>
      </c>
      <c r="P61" t="s">
        <v>328</v>
      </c>
      <c r="R61" t="s">
        <v>357</v>
      </c>
      <c r="T61">
        <v>129</v>
      </c>
      <c r="U61">
        <v>3.5</v>
      </c>
      <c r="V61">
        <v>-1.2</v>
      </c>
      <c r="W61">
        <v>221.9</v>
      </c>
    </row>
    <row r="62" spans="1:23" x14ac:dyDescent="0.2">
      <c r="A62" t="s">
        <v>34</v>
      </c>
      <c r="B62" s="1">
        <v>1</v>
      </c>
      <c r="C62">
        <v>218.3</v>
      </c>
      <c r="D62">
        <v>0.7</v>
      </c>
      <c r="E62" t="s">
        <v>242</v>
      </c>
      <c r="F62">
        <v>-76</v>
      </c>
      <c r="J62" t="s">
        <v>249</v>
      </c>
      <c r="K62">
        <v>0.63500000000000001</v>
      </c>
      <c r="L62">
        <v>600</v>
      </c>
      <c r="M62" t="s">
        <v>323</v>
      </c>
      <c r="N62" t="s">
        <v>324</v>
      </c>
      <c r="P62" t="s">
        <v>328</v>
      </c>
      <c r="R62" t="s">
        <v>342</v>
      </c>
      <c r="T62">
        <v>190</v>
      </c>
      <c r="U62">
        <v>3.5</v>
      </c>
      <c r="V62">
        <v>-23.2</v>
      </c>
      <c r="W62">
        <v>287.89999999999998</v>
      </c>
    </row>
    <row r="63" spans="1:23" x14ac:dyDescent="0.2">
      <c r="A63" t="s">
        <v>34</v>
      </c>
      <c r="B63" s="1">
        <v>1</v>
      </c>
      <c r="C63">
        <v>-68.599999999999994</v>
      </c>
      <c r="D63">
        <v>0.7</v>
      </c>
      <c r="E63" t="s">
        <v>242</v>
      </c>
      <c r="F63">
        <v>-76</v>
      </c>
      <c r="J63" t="s">
        <v>249</v>
      </c>
      <c r="K63">
        <v>0.63500000000000001</v>
      </c>
      <c r="L63">
        <v>600</v>
      </c>
      <c r="M63" t="s">
        <v>323</v>
      </c>
      <c r="N63" t="s">
        <v>324</v>
      </c>
      <c r="P63" t="s">
        <v>330</v>
      </c>
      <c r="R63" t="s">
        <v>358</v>
      </c>
      <c r="T63">
        <v>76</v>
      </c>
      <c r="U63">
        <v>3.5</v>
      </c>
      <c r="V63">
        <v>155.30000000000001</v>
      </c>
      <c r="W63">
        <v>164.5</v>
      </c>
    </row>
    <row r="64" spans="1:23" x14ac:dyDescent="0.2">
      <c r="A64" t="s">
        <v>34</v>
      </c>
      <c r="B64" s="1">
        <v>1</v>
      </c>
      <c r="C64">
        <v>44.6</v>
      </c>
      <c r="D64">
        <v>0.7</v>
      </c>
      <c r="E64" t="s">
        <v>242</v>
      </c>
      <c r="F64">
        <v>-76</v>
      </c>
      <c r="J64" t="s">
        <v>249</v>
      </c>
      <c r="K64">
        <v>0.63500000000000001</v>
      </c>
      <c r="L64">
        <v>600</v>
      </c>
      <c r="M64" t="s">
        <v>323</v>
      </c>
      <c r="N64" t="s">
        <v>324</v>
      </c>
      <c r="P64" t="s">
        <v>330</v>
      </c>
      <c r="R64" t="s">
        <v>359</v>
      </c>
      <c r="T64">
        <v>129</v>
      </c>
      <c r="U64">
        <v>3.5</v>
      </c>
      <c r="V64">
        <v>80.8</v>
      </c>
      <c r="W64">
        <v>221.9</v>
      </c>
    </row>
    <row r="65" spans="1:23" x14ac:dyDescent="0.2">
      <c r="A65" t="s">
        <v>34</v>
      </c>
      <c r="B65" s="1">
        <v>1</v>
      </c>
      <c r="C65">
        <v>130.30000000000001</v>
      </c>
      <c r="D65">
        <v>0.7</v>
      </c>
      <c r="E65" t="s">
        <v>242</v>
      </c>
      <c r="F65">
        <v>-76</v>
      </c>
      <c r="J65" t="s">
        <v>249</v>
      </c>
      <c r="K65">
        <v>0.63500000000000001</v>
      </c>
      <c r="L65">
        <v>600</v>
      </c>
      <c r="M65" t="s">
        <v>323</v>
      </c>
      <c r="N65" t="s">
        <v>324</v>
      </c>
      <c r="P65" t="s">
        <v>330</v>
      </c>
      <c r="R65" t="s">
        <v>360</v>
      </c>
      <c r="T65">
        <v>167</v>
      </c>
      <c r="U65">
        <v>3.5</v>
      </c>
      <c r="V65">
        <v>32.5</v>
      </c>
      <c r="W65">
        <v>263</v>
      </c>
    </row>
    <row r="66" spans="1:23" x14ac:dyDescent="0.2">
      <c r="A66" t="s">
        <v>34</v>
      </c>
      <c r="B66" s="1">
        <v>1</v>
      </c>
      <c r="C66">
        <v>218.3</v>
      </c>
      <c r="D66">
        <v>0.7</v>
      </c>
      <c r="E66" t="s">
        <v>242</v>
      </c>
      <c r="F66">
        <v>-76</v>
      </c>
      <c r="J66" t="s">
        <v>249</v>
      </c>
      <c r="K66">
        <v>0.63500000000000001</v>
      </c>
      <c r="L66">
        <v>600</v>
      </c>
      <c r="M66" t="s">
        <v>323</v>
      </c>
      <c r="N66" t="s">
        <v>324</v>
      </c>
      <c r="P66" t="s">
        <v>330</v>
      </c>
      <c r="R66" t="s">
        <v>360</v>
      </c>
      <c r="T66">
        <v>234</v>
      </c>
      <c r="U66">
        <v>3.5</v>
      </c>
      <c r="V66">
        <v>12.9</v>
      </c>
      <c r="W66">
        <v>335.5</v>
      </c>
    </row>
    <row r="67" spans="1:23" x14ac:dyDescent="0.2">
      <c r="A67" t="s">
        <v>34</v>
      </c>
      <c r="B67" s="1">
        <v>1</v>
      </c>
      <c r="C67">
        <v>218.3</v>
      </c>
      <c r="D67">
        <v>0.7</v>
      </c>
      <c r="E67" t="s">
        <v>242</v>
      </c>
      <c r="F67">
        <v>-76</v>
      </c>
      <c r="J67" t="s">
        <v>249</v>
      </c>
      <c r="K67">
        <v>0.63500000000000001</v>
      </c>
      <c r="L67">
        <v>600</v>
      </c>
      <c r="M67" t="s">
        <v>323</v>
      </c>
      <c r="N67" t="s">
        <v>324</v>
      </c>
      <c r="P67" t="s">
        <v>332</v>
      </c>
      <c r="R67" t="s">
        <v>339</v>
      </c>
      <c r="U67">
        <v>3.5</v>
      </c>
    </row>
    <row r="68" spans="1:23" x14ac:dyDescent="0.2">
      <c r="A68" t="s">
        <v>34</v>
      </c>
      <c r="B68" s="1">
        <v>1</v>
      </c>
      <c r="C68">
        <v>-68.599999999999994</v>
      </c>
      <c r="D68">
        <v>0.7</v>
      </c>
      <c r="E68" t="s">
        <v>242</v>
      </c>
      <c r="F68">
        <v>-76</v>
      </c>
      <c r="J68" t="s">
        <v>249</v>
      </c>
      <c r="K68">
        <v>0.63500000000000001</v>
      </c>
      <c r="L68">
        <v>600</v>
      </c>
      <c r="M68" t="s">
        <v>323</v>
      </c>
      <c r="N68" t="s">
        <v>324</v>
      </c>
      <c r="P68" t="s">
        <v>334</v>
      </c>
      <c r="R68" t="s">
        <v>361</v>
      </c>
      <c r="T68">
        <v>92</v>
      </c>
      <c r="U68">
        <v>3.5</v>
      </c>
      <c r="V68">
        <v>172.4</v>
      </c>
      <c r="W68">
        <v>181.8</v>
      </c>
    </row>
    <row r="69" spans="1:23" x14ac:dyDescent="0.2">
      <c r="A69" t="s">
        <v>34</v>
      </c>
      <c r="B69" s="1">
        <v>1</v>
      </c>
      <c r="C69">
        <v>44.6</v>
      </c>
      <c r="D69">
        <v>0.7</v>
      </c>
      <c r="E69" t="s">
        <v>242</v>
      </c>
      <c r="F69">
        <v>-76</v>
      </c>
      <c r="J69" t="s">
        <v>249</v>
      </c>
      <c r="K69">
        <v>0.63500000000000001</v>
      </c>
      <c r="L69">
        <v>600</v>
      </c>
      <c r="M69" t="s">
        <v>323</v>
      </c>
      <c r="N69" t="s">
        <v>324</v>
      </c>
      <c r="P69" t="s">
        <v>334</v>
      </c>
      <c r="R69" t="s">
        <v>362</v>
      </c>
      <c r="T69">
        <v>149</v>
      </c>
      <c r="U69">
        <v>3.5</v>
      </c>
      <c r="V69">
        <v>99.9</v>
      </c>
      <c r="W69">
        <v>243.5</v>
      </c>
    </row>
    <row r="70" spans="1:23" x14ac:dyDescent="0.2">
      <c r="A70" t="s">
        <v>34</v>
      </c>
      <c r="B70" s="1">
        <v>1</v>
      </c>
      <c r="C70">
        <v>130.30000000000001</v>
      </c>
      <c r="D70">
        <v>0.7</v>
      </c>
      <c r="E70" t="s">
        <v>242</v>
      </c>
      <c r="F70">
        <v>-76</v>
      </c>
      <c r="J70" t="s">
        <v>249</v>
      </c>
      <c r="K70">
        <v>0.63500000000000001</v>
      </c>
      <c r="L70">
        <v>600</v>
      </c>
      <c r="M70" t="s">
        <v>323</v>
      </c>
      <c r="N70" t="s">
        <v>324</v>
      </c>
      <c r="P70" t="s">
        <v>334</v>
      </c>
      <c r="R70" t="s">
        <v>362</v>
      </c>
      <c r="T70">
        <v>187</v>
      </c>
      <c r="U70">
        <v>3.5</v>
      </c>
      <c r="V70">
        <v>50.2</v>
      </c>
      <c r="W70">
        <v>284.60000000000002</v>
      </c>
    </row>
    <row r="71" spans="1:23" x14ac:dyDescent="0.2">
      <c r="A71" t="s">
        <v>34</v>
      </c>
      <c r="B71" s="1">
        <v>1</v>
      </c>
      <c r="C71">
        <v>218.3</v>
      </c>
      <c r="D71">
        <v>0.7</v>
      </c>
      <c r="E71" t="s">
        <v>242</v>
      </c>
      <c r="F71">
        <v>-76</v>
      </c>
      <c r="J71" t="s">
        <v>249</v>
      </c>
      <c r="K71">
        <v>0.63500000000000001</v>
      </c>
      <c r="L71">
        <v>600</v>
      </c>
      <c r="M71" t="s">
        <v>323</v>
      </c>
      <c r="N71" t="s">
        <v>324</v>
      </c>
      <c r="P71" t="s">
        <v>334</v>
      </c>
      <c r="R71" t="s">
        <v>329</v>
      </c>
      <c r="T71">
        <v>263</v>
      </c>
      <c r="U71">
        <v>3.5</v>
      </c>
      <c r="V71">
        <v>36.700000000000003</v>
      </c>
      <c r="W71">
        <v>366.9</v>
      </c>
    </row>
    <row r="72" spans="1:23" x14ac:dyDescent="0.2">
      <c r="A72" t="s">
        <v>34</v>
      </c>
      <c r="B72" s="1">
        <v>1</v>
      </c>
      <c r="C72">
        <v>-68.599999999999994</v>
      </c>
      <c r="D72">
        <v>0.7</v>
      </c>
      <c r="E72" t="s">
        <v>242</v>
      </c>
      <c r="F72">
        <v>-76</v>
      </c>
      <c r="J72" t="s">
        <v>249</v>
      </c>
      <c r="K72">
        <v>0.63500000000000001</v>
      </c>
      <c r="L72">
        <v>600</v>
      </c>
      <c r="M72" t="s">
        <v>323</v>
      </c>
      <c r="N72" t="s">
        <v>324</v>
      </c>
      <c r="P72" t="s">
        <v>341</v>
      </c>
      <c r="R72" t="s">
        <v>339</v>
      </c>
      <c r="U72">
        <v>3.5</v>
      </c>
    </row>
    <row r="73" spans="1:23" x14ac:dyDescent="0.2">
      <c r="A73" t="s">
        <v>34</v>
      </c>
      <c r="B73" s="1">
        <v>1</v>
      </c>
      <c r="C73">
        <v>130.30000000000001</v>
      </c>
      <c r="D73">
        <v>0.7</v>
      </c>
      <c r="E73" t="s">
        <v>242</v>
      </c>
      <c r="F73">
        <v>-76</v>
      </c>
      <c r="J73" t="s">
        <v>249</v>
      </c>
      <c r="K73">
        <v>0.63500000000000001</v>
      </c>
      <c r="L73">
        <v>600</v>
      </c>
      <c r="M73" t="s">
        <v>323</v>
      </c>
      <c r="N73" t="s">
        <v>324</v>
      </c>
      <c r="P73" t="s">
        <v>341</v>
      </c>
      <c r="R73" t="s">
        <v>339</v>
      </c>
      <c r="U73">
        <v>3.5</v>
      </c>
    </row>
    <row r="74" spans="1:23" x14ac:dyDescent="0.2">
      <c r="A74" t="s">
        <v>34</v>
      </c>
      <c r="B74" s="1">
        <v>1</v>
      </c>
      <c r="C74">
        <v>218.3</v>
      </c>
      <c r="D74">
        <v>0.7</v>
      </c>
      <c r="E74" t="s">
        <v>242</v>
      </c>
      <c r="F74">
        <v>-76</v>
      </c>
      <c r="J74" t="s">
        <v>249</v>
      </c>
      <c r="K74">
        <v>0.63500000000000001</v>
      </c>
      <c r="L74">
        <v>600</v>
      </c>
      <c r="M74" t="s">
        <v>323</v>
      </c>
      <c r="N74" t="s">
        <v>324</v>
      </c>
      <c r="P74" t="s">
        <v>341</v>
      </c>
      <c r="R74" t="s">
        <v>339</v>
      </c>
      <c r="U74">
        <v>3.5</v>
      </c>
    </row>
    <row r="75" spans="1:23" x14ac:dyDescent="0.2">
      <c r="A75" t="s">
        <v>34</v>
      </c>
      <c r="B75" s="1">
        <v>1</v>
      </c>
      <c r="C75">
        <v>-68.599999999999994</v>
      </c>
      <c r="D75">
        <v>0.7</v>
      </c>
      <c r="E75" t="s">
        <v>214</v>
      </c>
      <c r="F75">
        <v>972</v>
      </c>
      <c r="J75" t="s">
        <v>249</v>
      </c>
      <c r="K75">
        <v>0.14000000000000001</v>
      </c>
      <c r="L75">
        <v>600</v>
      </c>
      <c r="M75" t="s">
        <v>323</v>
      </c>
      <c r="N75" t="s">
        <v>324</v>
      </c>
      <c r="P75" t="s">
        <v>328</v>
      </c>
      <c r="R75" t="s">
        <v>357</v>
      </c>
      <c r="T75">
        <v>-344</v>
      </c>
      <c r="U75">
        <v>3.5</v>
      </c>
      <c r="V75">
        <v>-295.7</v>
      </c>
      <c r="W75">
        <v>-667.3</v>
      </c>
    </row>
    <row r="76" spans="1:23" x14ac:dyDescent="0.2">
      <c r="A76" t="s">
        <v>34</v>
      </c>
      <c r="B76" s="1">
        <v>1</v>
      </c>
      <c r="C76">
        <v>44.6</v>
      </c>
      <c r="D76">
        <v>0.7</v>
      </c>
      <c r="E76" t="s">
        <v>214</v>
      </c>
      <c r="F76">
        <v>972</v>
      </c>
      <c r="J76" t="s">
        <v>249</v>
      </c>
      <c r="K76">
        <v>0.14000000000000001</v>
      </c>
      <c r="L76">
        <v>600</v>
      </c>
      <c r="M76" t="s">
        <v>323</v>
      </c>
      <c r="N76" t="s">
        <v>324</v>
      </c>
      <c r="P76" t="s">
        <v>328</v>
      </c>
      <c r="R76" t="s">
        <v>357</v>
      </c>
      <c r="T76">
        <v>-269</v>
      </c>
      <c r="U76">
        <v>3.5</v>
      </c>
      <c r="V76">
        <v>-300.2</v>
      </c>
      <c r="W76">
        <v>-629.29999999999995</v>
      </c>
    </row>
    <row r="77" spans="1:23" x14ac:dyDescent="0.2">
      <c r="A77" t="s">
        <v>34</v>
      </c>
      <c r="B77" s="1">
        <v>1</v>
      </c>
      <c r="C77">
        <v>130.30000000000001</v>
      </c>
      <c r="D77">
        <v>0.7</v>
      </c>
      <c r="E77" t="s">
        <v>214</v>
      </c>
      <c r="F77">
        <v>972</v>
      </c>
      <c r="J77" t="s">
        <v>249</v>
      </c>
      <c r="K77">
        <v>0.14000000000000001</v>
      </c>
      <c r="L77">
        <v>600</v>
      </c>
      <c r="M77" t="s">
        <v>323</v>
      </c>
      <c r="N77" t="s">
        <v>324</v>
      </c>
      <c r="P77" t="s">
        <v>328</v>
      </c>
      <c r="R77" t="s">
        <v>342</v>
      </c>
      <c r="T77">
        <v>191</v>
      </c>
      <c r="U77">
        <v>3.5</v>
      </c>
      <c r="V77">
        <v>53.7</v>
      </c>
      <c r="W77">
        <v>-396</v>
      </c>
    </row>
    <row r="78" spans="1:23" x14ac:dyDescent="0.2">
      <c r="A78" t="s">
        <v>34</v>
      </c>
      <c r="B78" s="1">
        <v>1</v>
      </c>
      <c r="C78">
        <v>218.3</v>
      </c>
      <c r="D78">
        <v>0.7</v>
      </c>
      <c r="E78" t="s">
        <v>214</v>
      </c>
      <c r="F78">
        <v>972</v>
      </c>
      <c r="J78" t="s">
        <v>249</v>
      </c>
      <c r="K78">
        <v>0.14000000000000001</v>
      </c>
      <c r="L78">
        <v>600</v>
      </c>
      <c r="M78" t="s">
        <v>323</v>
      </c>
      <c r="N78" t="s">
        <v>324</v>
      </c>
      <c r="P78" t="s">
        <v>328</v>
      </c>
      <c r="R78" t="s">
        <v>357</v>
      </c>
      <c r="T78">
        <v>-154</v>
      </c>
      <c r="U78">
        <v>3.5</v>
      </c>
      <c r="V78">
        <v>-305.60000000000002</v>
      </c>
      <c r="W78">
        <v>-571</v>
      </c>
    </row>
    <row r="79" spans="1:23" x14ac:dyDescent="0.2">
      <c r="A79" t="s">
        <v>34</v>
      </c>
      <c r="B79" s="1">
        <v>1</v>
      </c>
      <c r="C79">
        <v>-68.599999999999994</v>
      </c>
      <c r="D79">
        <v>0.7</v>
      </c>
      <c r="E79" t="s">
        <v>214</v>
      </c>
      <c r="F79">
        <v>972</v>
      </c>
      <c r="J79" t="s">
        <v>249</v>
      </c>
      <c r="K79">
        <v>0.14000000000000001</v>
      </c>
      <c r="L79">
        <v>600</v>
      </c>
      <c r="M79" t="s">
        <v>323</v>
      </c>
      <c r="N79" t="s">
        <v>324</v>
      </c>
      <c r="P79" t="s">
        <v>330</v>
      </c>
      <c r="R79" t="s">
        <v>337</v>
      </c>
      <c r="T79">
        <v>-319</v>
      </c>
      <c r="U79">
        <v>3.5</v>
      </c>
      <c r="V79">
        <v>-268.8</v>
      </c>
      <c r="W79">
        <v>-654.70000000000005</v>
      </c>
    </row>
    <row r="80" spans="1:23" x14ac:dyDescent="0.2">
      <c r="A80" t="s">
        <v>34</v>
      </c>
      <c r="B80" s="1">
        <v>1</v>
      </c>
      <c r="C80">
        <v>44.6</v>
      </c>
      <c r="D80">
        <v>0.7</v>
      </c>
      <c r="E80" t="s">
        <v>214</v>
      </c>
      <c r="F80">
        <v>972</v>
      </c>
      <c r="J80" t="s">
        <v>249</v>
      </c>
      <c r="K80">
        <v>0.14000000000000001</v>
      </c>
      <c r="L80">
        <v>600</v>
      </c>
      <c r="M80" t="s">
        <v>323</v>
      </c>
      <c r="N80" t="s">
        <v>324</v>
      </c>
      <c r="P80" t="s">
        <v>330</v>
      </c>
      <c r="R80" t="s">
        <v>337</v>
      </c>
      <c r="T80">
        <v>-239</v>
      </c>
      <c r="U80">
        <v>3.5</v>
      </c>
      <c r="V80">
        <v>-271.5</v>
      </c>
      <c r="W80">
        <v>-614.1</v>
      </c>
    </row>
    <row r="81" spans="1:23" x14ac:dyDescent="0.2">
      <c r="A81" t="s">
        <v>34</v>
      </c>
      <c r="B81" s="1">
        <v>1</v>
      </c>
      <c r="C81">
        <v>130.30000000000001</v>
      </c>
      <c r="D81">
        <v>0.7</v>
      </c>
      <c r="E81" t="s">
        <v>214</v>
      </c>
      <c r="F81">
        <v>972</v>
      </c>
      <c r="J81" t="s">
        <v>249</v>
      </c>
      <c r="K81">
        <v>0.14000000000000001</v>
      </c>
      <c r="L81">
        <v>600</v>
      </c>
      <c r="M81" t="s">
        <v>323</v>
      </c>
      <c r="N81" t="s">
        <v>324</v>
      </c>
      <c r="P81" t="s">
        <v>330</v>
      </c>
      <c r="R81" t="s">
        <v>331</v>
      </c>
      <c r="T81">
        <v>-167</v>
      </c>
      <c r="U81">
        <v>3.5</v>
      </c>
      <c r="V81">
        <v>-263</v>
      </c>
      <c r="W81">
        <v>-577.6</v>
      </c>
    </row>
    <row r="82" spans="1:23" x14ac:dyDescent="0.2">
      <c r="A82" t="s">
        <v>34</v>
      </c>
      <c r="B82" s="1">
        <v>1</v>
      </c>
      <c r="C82">
        <v>218.3</v>
      </c>
      <c r="D82">
        <v>0.7</v>
      </c>
      <c r="E82" t="s">
        <v>214</v>
      </c>
      <c r="F82">
        <v>972</v>
      </c>
      <c r="J82" t="s">
        <v>249</v>
      </c>
      <c r="K82">
        <v>0.14000000000000001</v>
      </c>
      <c r="L82">
        <v>600</v>
      </c>
      <c r="M82" t="s">
        <v>323</v>
      </c>
      <c r="N82" t="s">
        <v>324</v>
      </c>
      <c r="P82" t="s">
        <v>330</v>
      </c>
      <c r="R82" t="s">
        <v>331</v>
      </c>
      <c r="T82">
        <v>-123</v>
      </c>
      <c r="U82">
        <v>3.5</v>
      </c>
      <c r="V82">
        <v>-280.10000000000002</v>
      </c>
      <c r="W82">
        <v>-555.29999999999995</v>
      </c>
    </row>
    <row r="83" spans="1:23" x14ac:dyDescent="0.2">
      <c r="A83" t="s">
        <v>34</v>
      </c>
      <c r="B83" s="1">
        <v>1</v>
      </c>
      <c r="C83">
        <v>-68.599999999999994</v>
      </c>
      <c r="D83">
        <v>0.7</v>
      </c>
      <c r="E83" t="s">
        <v>214</v>
      </c>
      <c r="F83">
        <v>972</v>
      </c>
      <c r="J83" t="s">
        <v>249</v>
      </c>
      <c r="K83">
        <v>0.14000000000000001</v>
      </c>
      <c r="L83">
        <v>600</v>
      </c>
      <c r="M83" t="s">
        <v>323</v>
      </c>
      <c r="N83" t="s">
        <v>324</v>
      </c>
      <c r="P83" t="s">
        <v>334</v>
      </c>
      <c r="R83" t="s">
        <v>356</v>
      </c>
      <c r="T83">
        <v>-322</v>
      </c>
      <c r="U83">
        <v>3.5</v>
      </c>
      <c r="V83">
        <v>-272.10000000000002</v>
      </c>
      <c r="W83">
        <v>-656.2</v>
      </c>
    </row>
    <row r="84" spans="1:23" x14ac:dyDescent="0.2">
      <c r="A84" t="s">
        <v>34</v>
      </c>
      <c r="B84" s="1">
        <v>1</v>
      </c>
      <c r="C84">
        <v>44.6</v>
      </c>
      <c r="D84">
        <v>0.7</v>
      </c>
      <c r="E84" t="s">
        <v>214</v>
      </c>
      <c r="F84">
        <v>972</v>
      </c>
      <c r="J84" t="s">
        <v>249</v>
      </c>
      <c r="K84">
        <v>0.14000000000000001</v>
      </c>
      <c r="L84">
        <v>600</v>
      </c>
      <c r="M84" t="s">
        <v>323</v>
      </c>
      <c r="N84" t="s">
        <v>324</v>
      </c>
      <c r="P84" t="s">
        <v>334</v>
      </c>
      <c r="R84" t="s">
        <v>356</v>
      </c>
      <c r="T84">
        <v>-246</v>
      </c>
      <c r="U84">
        <v>3.5</v>
      </c>
      <c r="V84">
        <v>-278.2</v>
      </c>
      <c r="W84">
        <v>-617.6</v>
      </c>
    </row>
    <row r="85" spans="1:23" x14ac:dyDescent="0.2">
      <c r="A85" t="s">
        <v>34</v>
      </c>
      <c r="B85" s="1">
        <v>1</v>
      </c>
      <c r="C85">
        <v>130.30000000000001</v>
      </c>
      <c r="D85">
        <v>0.7</v>
      </c>
      <c r="E85" t="s">
        <v>214</v>
      </c>
      <c r="F85">
        <v>972</v>
      </c>
      <c r="J85" t="s">
        <v>249</v>
      </c>
      <c r="K85">
        <v>0.14000000000000001</v>
      </c>
      <c r="L85">
        <v>600</v>
      </c>
      <c r="M85" t="s">
        <v>323</v>
      </c>
      <c r="N85" t="s">
        <v>324</v>
      </c>
      <c r="P85" t="s">
        <v>334</v>
      </c>
      <c r="R85" t="s">
        <v>345</v>
      </c>
      <c r="T85">
        <v>-170</v>
      </c>
      <c r="U85">
        <v>3.5</v>
      </c>
      <c r="V85">
        <v>-265.7</v>
      </c>
      <c r="W85">
        <v>-579.1</v>
      </c>
    </row>
    <row r="86" spans="1:23" x14ac:dyDescent="0.2">
      <c r="A86" t="s">
        <v>34</v>
      </c>
      <c r="B86" s="1">
        <v>1</v>
      </c>
      <c r="C86">
        <v>218.3</v>
      </c>
      <c r="D86">
        <v>0.7</v>
      </c>
      <c r="E86" t="s">
        <v>214</v>
      </c>
      <c r="F86">
        <v>972</v>
      </c>
      <c r="J86" t="s">
        <v>249</v>
      </c>
      <c r="K86">
        <v>0.14000000000000001</v>
      </c>
      <c r="L86">
        <v>600</v>
      </c>
      <c r="M86" t="s">
        <v>323</v>
      </c>
      <c r="N86" t="s">
        <v>324</v>
      </c>
      <c r="P86" t="s">
        <v>334</v>
      </c>
      <c r="R86" t="s">
        <v>363</v>
      </c>
      <c r="T86">
        <v>-130</v>
      </c>
      <c r="U86">
        <v>3.5</v>
      </c>
      <c r="V86">
        <v>-285.89999999999998</v>
      </c>
      <c r="W86">
        <v>-558.79999999999995</v>
      </c>
    </row>
    <row r="87" spans="1:23" x14ac:dyDescent="0.2">
      <c r="A87" t="s">
        <v>34</v>
      </c>
      <c r="B87" s="1">
        <v>1</v>
      </c>
      <c r="C87">
        <v>-68.599999999999994</v>
      </c>
      <c r="D87">
        <v>0.7</v>
      </c>
      <c r="E87" t="s">
        <v>214</v>
      </c>
      <c r="F87">
        <v>972</v>
      </c>
      <c r="J87" t="s">
        <v>249</v>
      </c>
      <c r="K87">
        <v>0.14000000000000001</v>
      </c>
      <c r="L87">
        <v>600</v>
      </c>
      <c r="M87" t="s">
        <v>323</v>
      </c>
      <c r="N87" t="s">
        <v>324</v>
      </c>
      <c r="P87" t="s">
        <v>341</v>
      </c>
      <c r="R87" t="s">
        <v>339</v>
      </c>
      <c r="U87">
        <v>3.5</v>
      </c>
    </row>
    <row r="88" spans="1:23" x14ac:dyDescent="0.2">
      <c r="A88" t="s">
        <v>34</v>
      </c>
      <c r="B88" s="1">
        <v>1</v>
      </c>
      <c r="C88">
        <v>44.6</v>
      </c>
      <c r="D88">
        <v>0.7</v>
      </c>
      <c r="E88" t="s">
        <v>214</v>
      </c>
      <c r="F88">
        <v>972</v>
      </c>
      <c r="J88" t="s">
        <v>249</v>
      </c>
      <c r="K88">
        <v>0.14000000000000001</v>
      </c>
      <c r="L88">
        <v>600</v>
      </c>
      <c r="M88" t="s">
        <v>323</v>
      </c>
      <c r="N88" t="s">
        <v>324</v>
      </c>
      <c r="P88" t="s">
        <v>341</v>
      </c>
      <c r="R88" t="s">
        <v>339</v>
      </c>
      <c r="U88">
        <v>3.5</v>
      </c>
    </row>
    <row r="89" spans="1:23" x14ac:dyDescent="0.2">
      <c r="A89" t="s">
        <v>34</v>
      </c>
      <c r="B89" s="1">
        <v>1</v>
      </c>
      <c r="C89">
        <v>130.30000000000001</v>
      </c>
      <c r="D89">
        <v>0.7</v>
      </c>
      <c r="E89" t="s">
        <v>214</v>
      </c>
      <c r="F89">
        <v>972</v>
      </c>
      <c r="J89" t="s">
        <v>249</v>
      </c>
      <c r="K89">
        <v>0.14000000000000001</v>
      </c>
      <c r="L89">
        <v>600</v>
      </c>
      <c r="M89" t="s">
        <v>323</v>
      </c>
      <c r="N89" t="s">
        <v>324</v>
      </c>
      <c r="P89" t="s">
        <v>341</v>
      </c>
      <c r="R89" t="s">
        <v>339</v>
      </c>
      <c r="U89">
        <v>3.5</v>
      </c>
    </row>
    <row r="90" spans="1:23" x14ac:dyDescent="0.2">
      <c r="A90" t="s">
        <v>34</v>
      </c>
      <c r="B90" s="1">
        <v>1</v>
      </c>
      <c r="C90">
        <v>218.3</v>
      </c>
      <c r="D90">
        <v>0.7</v>
      </c>
      <c r="E90" t="s">
        <v>214</v>
      </c>
      <c r="F90">
        <v>972</v>
      </c>
      <c r="J90" t="s">
        <v>249</v>
      </c>
      <c r="K90">
        <v>0.14000000000000001</v>
      </c>
      <c r="L90">
        <v>600</v>
      </c>
      <c r="M90" t="s">
        <v>323</v>
      </c>
      <c r="N90" t="s">
        <v>324</v>
      </c>
      <c r="P90" t="s">
        <v>341</v>
      </c>
      <c r="R90" t="s">
        <v>339</v>
      </c>
      <c r="U90">
        <v>3.5</v>
      </c>
    </row>
    <row r="91" spans="1:23" x14ac:dyDescent="0.2">
      <c r="A91" t="s">
        <v>34</v>
      </c>
      <c r="B91" s="1">
        <v>1</v>
      </c>
      <c r="C91">
        <v>-68.599999999999994</v>
      </c>
      <c r="D91">
        <v>0.7</v>
      </c>
      <c r="E91" t="s">
        <v>364</v>
      </c>
      <c r="J91" t="s">
        <v>249</v>
      </c>
      <c r="K91">
        <v>0.19500000000000001</v>
      </c>
      <c r="L91">
        <v>600</v>
      </c>
      <c r="M91" t="s">
        <v>323</v>
      </c>
      <c r="N91" t="s">
        <v>324</v>
      </c>
      <c r="P91" t="s">
        <v>328</v>
      </c>
      <c r="R91" t="s">
        <v>342</v>
      </c>
      <c r="T91">
        <v>-356</v>
      </c>
      <c r="U91">
        <v>3.5</v>
      </c>
      <c r="V91">
        <v>-308.60000000000002</v>
      </c>
    </row>
    <row r="92" spans="1:23" x14ac:dyDescent="0.2">
      <c r="A92" t="s">
        <v>34</v>
      </c>
      <c r="B92" s="1">
        <v>1</v>
      </c>
      <c r="C92">
        <v>44.6</v>
      </c>
      <c r="D92">
        <v>0.7</v>
      </c>
      <c r="E92" t="s">
        <v>364</v>
      </c>
      <c r="J92" t="s">
        <v>249</v>
      </c>
      <c r="K92">
        <v>0.19500000000000001</v>
      </c>
      <c r="L92">
        <v>600</v>
      </c>
      <c r="M92" t="s">
        <v>323</v>
      </c>
      <c r="N92" t="s">
        <v>324</v>
      </c>
      <c r="P92" t="s">
        <v>328</v>
      </c>
      <c r="R92" t="s">
        <v>363</v>
      </c>
      <c r="T92">
        <v>-281</v>
      </c>
      <c r="U92">
        <v>3.5</v>
      </c>
      <c r="V92">
        <v>-311.7</v>
      </c>
    </row>
    <row r="93" spans="1:23" x14ac:dyDescent="0.2">
      <c r="A93" t="s">
        <v>34</v>
      </c>
      <c r="B93" s="1">
        <v>1</v>
      </c>
      <c r="C93">
        <v>130.30000000000001</v>
      </c>
      <c r="D93">
        <v>0.7</v>
      </c>
      <c r="E93" t="s">
        <v>364</v>
      </c>
      <c r="J93" t="s">
        <v>249</v>
      </c>
      <c r="K93">
        <v>0.19500000000000001</v>
      </c>
      <c r="L93">
        <v>600</v>
      </c>
      <c r="M93" t="s">
        <v>323</v>
      </c>
      <c r="N93" t="s">
        <v>324</v>
      </c>
      <c r="P93" t="s">
        <v>328</v>
      </c>
      <c r="R93" t="s">
        <v>345</v>
      </c>
      <c r="T93">
        <v>-219</v>
      </c>
      <c r="U93">
        <v>3.5</v>
      </c>
      <c r="V93">
        <v>-309</v>
      </c>
    </row>
    <row r="94" spans="1:23" x14ac:dyDescent="0.2">
      <c r="A94" t="s">
        <v>34</v>
      </c>
      <c r="B94" s="1">
        <v>1</v>
      </c>
      <c r="C94">
        <v>218.3</v>
      </c>
      <c r="D94">
        <v>0.7</v>
      </c>
      <c r="E94" t="s">
        <v>364</v>
      </c>
      <c r="J94" t="s">
        <v>249</v>
      </c>
      <c r="K94">
        <v>0.19500000000000001</v>
      </c>
      <c r="L94">
        <v>600</v>
      </c>
      <c r="M94" t="s">
        <v>323</v>
      </c>
      <c r="N94" t="s">
        <v>324</v>
      </c>
      <c r="P94" t="s">
        <v>328</v>
      </c>
      <c r="R94" t="s">
        <v>365</v>
      </c>
      <c r="T94">
        <v>-174</v>
      </c>
      <c r="U94">
        <v>3.5</v>
      </c>
      <c r="V94">
        <v>-322</v>
      </c>
    </row>
    <row r="95" spans="1:23" x14ac:dyDescent="0.2">
      <c r="A95" t="s">
        <v>34</v>
      </c>
      <c r="B95" s="1">
        <v>1</v>
      </c>
      <c r="C95">
        <v>-68.599999999999994</v>
      </c>
      <c r="D95">
        <v>0.7</v>
      </c>
      <c r="E95" t="s">
        <v>364</v>
      </c>
      <c r="J95" t="s">
        <v>249</v>
      </c>
      <c r="K95">
        <v>0.17499999999999999</v>
      </c>
      <c r="L95">
        <v>600</v>
      </c>
      <c r="M95" t="s">
        <v>323</v>
      </c>
      <c r="N95" t="s">
        <v>324</v>
      </c>
      <c r="P95" t="s">
        <v>328</v>
      </c>
      <c r="R95" t="s">
        <v>361</v>
      </c>
      <c r="T95">
        <v>-362</v>
      </c>
      <c r="U95">
        <v>3.5</v>
      </c>
      <c r="V95">
        <v>-315</v>
      </c>
    </row>
    <row r="96" spans="1:23" x14ac:dyDescent="0.2">
      <c r="A96" t="s">
        <v>34</v>
      </c>
      <c r="B96" s="1">
        <v>1</v>
      </c>
      <c r="C96">
        <v>44.6</v>
      </c>
      <c r="D96">
        <v>0.7</v>
      </c>
      <c r="E96" t="s">
        <v>364</v>
      </c>
      <c r="J96" t="s">
        <v>249</v>
      </c>
      <c r="K96">
        <v>0.17499999999999999</v>
      </c>
      <c r="L96">
        <v>600</v>
      </c>
      <c r="M96" t="s">
        <v>323</v>
      </c>
      <c r="N96" t="s">
        <v>324</v>
      </c>
      <c r="P96" t="s">
        <v>328</v>
      </c>
      <c r="R96" t="s">
        <v>357</v>
      </c>
      <c r="T96">
        <v>-291</v>
      </c>
      <c r="U96">
        <v>3.5</v>
      </c>
      <c r="V96">
        <v>-321.3</v>
      </c>
    </row>
    <row r="97" spans="1:22" x14ac:dyDescent="0.2">
      <c r="A97" t="s">
        <v>34</v>
      </c>
      <c r="B97" s="1">
        <v>1</v>
      </c>
      <c r="C97">
        <v>130.30000000000001</v>
      </c>
      <c r="D97">
        <v>0.7</v>
      </c>
      <c r="E97" t="s">
        <v>364</v>
      </c>
      <c r="J97" t="s">
        <v>249</v>
      </c>
      <c r="K97">
        <v>0.17499999999999999</v>
      </c>
      <c r="L97">
        <v>600</v>
      </c>
      <c r="M97" t="s">
        <v>323</v>
      </c>
      <c r="N97" t="s">
        <v>324</v>
      </c>
      <c r="P97" t="s">
        <v>328</v>
      </c>
      <c r="R97" t="s">
        <v>342</v>
      </c>
      <c r="T97">
        <v>-240</v>
      </c>
      <c r="U97">
        <v>3.5</v>
      </c>
      <c r="V97">
        <v>-327.60000000000002</v>
      </c>
    </row>
    <row r="98" spans="1:22" x14ac:dyDescent="0.2">
      <c r="A98" t="s">
        <v>34</v>
      </c>
      <c r="B98" s="1">
        <v>1</v>
      </c>
      <c r="C98">
        <v>218.3</v>
      </c>
      <c r="D98">
        <v>0.7</v>
      </c>
      <c r="E98" t="s">
        <v>364</v>
      </c>
      <c r="J98" t="s">
        <v>249</v>
      </c>
      <c r="K98">
        <v>0.17499999999999999</v>
      </c>
      <c r="L98">
        <v>600</v>
      </c>
      <c r="M98" t="s">
        <v>323</v>
      </c>
      <c r="N98" t="s">
        <v>324</v>
      </c>
      <c r="P98" t="s">
        <v>328</v>
      </c>
      <c r="R98" t="s">
        <v>365</v>
      </c>
      <c r="T98">
        <v>-176</v>
      </c>
      <c r="U98">
        <v>3.5</v>
      </c>
      <c r="V98">
        <v>-323.60000000000002</v>
      </c>
    </row>
    <row r="99" spans="1:22" x14ac:dyDescent="0.2">
      <c r="A99" t="s">
        <v>34</v>
      </c>
      <c r="B99" s="1">
        <v>1</v>
      </c>
      <c r="C99">
        <v>-68.599999999999994</v>
      </c>
      <c r="D99">
        <v>0.7</v>
      </c>
      <c r="E99" t="s">
        <v>364</v>
      </c>
      <c r="J99" t="s">
        <v>249</v>
      </c>
      <c r="K99">
        <v>0.19500000000000001</v>
      </c>
      <c r="L99">
        <v>600</v>
      </c>
      <c r="M99" t="s">
        <v>323</v>
      </c>
      <c r="N99" t="s">
        <v>324</v>
      </c>
      <c r="P99" t="s">
        <v>330</v>
      </c>
      <c r="R99" t="s">
        <v>358</v>
      </c>
      <c r="T99">
        <v>-338</v>
      </c>
      <c r="U99">
        <v>3.5</v>
      </c>
      <c r="V99">
        <v>-289.2</v>
      </c>
    </row>
    <row r="100" spans="1:22" x14ac:dyDescent="0.2">
      <c r="A100" t="s">
        <v>34</v>
      </c>
      <c r="B100" s="1">
        <v>1</v>
      </c>
      <c r="C100">
        <v>44.6</v>
      </c>
      <c r="D100">
        <v>0.7</v>
      </c>
      <c r="E100" t="s">
        <v>364</v>
      </c>
      <c r="J100" t="s">
        <v>249</v>
      </c>
      <c r="K100">
        <v>0.19500000000000001</v>
      </c>
      <c r="L100">
        <v>600</v>
      </c>
      <c r="M100" t="s">
        <v>323</v>
      </c>
      <c r="N100" t="s">
        <v>324</v>
      </c>
      <c r="P100" t="s">
        <v>330</v>
      </c>
      <c r="R100" t="s">
        <v>337</v>
      </c>
      <c r="T100">
        <v>-260</v>
      </c>
      <c r="U100">
        <v>3.5</v>
      </c>
      <c r="V100">
        <v>-291.60000000000002</v>
      </c>
    </row>
    <row r="101" spans="1:22" x14ac:dyDescent="0.2">
      <c r="A101" t="s">
        <v>34</v>
      </c>
      <c r="B101" s="1">
        <v>1</v>
      </c>
      <c r="C101">
        <v>130.30000000000001</v>
      </c>
      <c r="D101">
        <v>0.7</v>
      </c>
      <c r="E101" t="s">
        <v>364</v>
      </c>
      <c r="J101" t="s">
        <v>249</v>
      </c>
      <c r="K101">
        <v>0.19500000000000001</v>
      </c>
      <c r="L101">
        <v>600</v>
      </c>
      <c r="M101" t="s">
        <v>323</v>
      </c>
      <c r="N101" t="s">
        <v>324</v>
      </c>
      <c r="P101" t="s">
        <v>330</v>
      </c>
      <c r="R101" t="s">
        <v>366</v>
      </c>
      <c r="T101">
        <v>-193</v>
      </c>
      <c r="U101">
        <v>3.5</v>
      </c>
      <c r="V101">
        <v>-286</v>
      </c>
    </row>
    <row r="102" spans="1:22" x14ac:dyDescent="0.2">
      <c r="A102" t="s">
        <v>34</v>
      </c>
      <c r="B102" s="1">
        <v>1</v>
      </c>
      <c r="C102">
        <v>218.3</v>
      </c>
      <c r="D102">
        <v>0.7</v>
      </c>
      <c r="E102" t="s">
        <v>364</v>
      </c>
      <c r="J102" t="s">
        <v>249</v>
      </c>
      <c r="K102">
        <v>0.19500000000000001</v>
      </c>
      <c r="L102">
        <v>600</v>
      </c>
      <c r="M102" t="s">
        <v>323</v>
      </c>
      <c r="N102" t="s">
        <v>324</v>
      </c>
      <c r="P102" t="s">
        <v>330</v>
      </c>
      <c r="R102" t="s">
        <v>366</v>
      </c>
      <c r="T102">
        <v>-140</v>
      </c>
      <c r="U102">
        <v>3.5</v>
      </c>
      <c r="V102">
        <v>-294.10000000000002</v>
      </c>
    </row>
    <row r="103" spans="1:22" x14ac:dyDescent="0.2">
      <c r="A103" t="s">
        <v>34</v>
      </c>
      <c r="B103" s="1">
        <v>1</v>
      </c>
      <c r="C103">
        <v>-68.599999999999994</v>
      </c>
      <c r="D103">
        <v>0.7</v>
      </c>
      <c r="E103" t="s">
        <v>364</v>
      </c>
      <c r="J103" t="s">
        <v>249</v>
      </c>
      <c r="K103">
        <v>0.17499999999999999</v>
      </c>
      <c r="L103">
        <v>600</v>
      </c>
      <c r="M103" t="s">
        <v>323</v>
      </c>
      <c r="N103" t="s">
        <v>324</v>
      </c>
      <c r="P103" t="s">
        <v>330</v>
      </c>
      <c r="R103" t="s">
        <v>343</v>
      </c>
      <c r="T103">
        <v>-342</v>
      </c>
      <c r="U103">
        <v>3.5</v>
      </c>
      <c r="V103">
        <v>-293.5</v>
      </c>
    </row>
    <row r="104" spans="1:22" x14ac:dyDescent="0.2">
      <c r="A104" t="s">
        <v>34</v>
      </c>
      <c r="B104" s="1">
        <v>1</v>
      </c>
      <c r="C104">
        <v>44.6</v>
      </c>
      <c r="D104">
        <v>0.7</v>
      </c>
      <c r="E104" t="s">
        <v>364</v>
      </c>
      <c r="J104" t="s">
        <v>249</v>
      </c>
      <c r="K104">
        <v>0.17499999999999999</v>
      </c>
      <c r="L104">
        <v>600</v>
      </c>
      <c r="M104" t="s">
        <v>323</v>
      </c>
      <c r="N104" t="s">
        <v>324</v>
      </c>
      <c r="P104" t="s">
        <v>330</v>
      </c>
      <c r="R104" t="s">
        <v>343</v>
      </c>
      <c r="T104">
        <v>-269</v>
      </c>
      <c r="U104">
        <v>3.5</v>
      </c>
      <c r="V104">
        <v>-300.2</v>
      </c>
    </row>
    <row r="105" spans="1:22" x14ac:dyDescent="0.2">
      <c r="A105" t="s">
        <v>34</v>
      </c>
      <c r="B105" s="1">
        <v>1</v>
      </c>
      <c r="C105">
        <v>130.30000000000001</v>
      </c>
      <c r="D105">
        <v>0.7</v>
      </c>
      <c r="E105" t="s">
        <v>364</v>
      </c>
      <c r="J105" t="s">
        <v>249</v>
      </c>
      <c r="K105">
        <v>0.17499999999999999</v>
      </c>
      <c r="L105">
        <v>600</v>
      </c>
      <c r="M105" t="s">
        <v>323</v>
      </c>
      <c r="N105" t="s">
        <v>324</v>
      </c>
      <c r="P105" t="s">
        <v>330</v>
      </c>
      <c r="R105" t="s">
        <v>340</v>
      </c>
      <c r="T105">
        <v>-215</v>
      </c>
      <c r="U105">
        <v>3.5</v>
      </c>
      <c r="V105">
        <v>-305.5</v>
      </c>
    </row>
    <row r="106" spans="1:22" x14ac:dyDescent="0.2">
      <c r="A106" t="s">
        <v>34</v>
      </c>
      <c r="B106" s="1">
        <v>1</v>
      </c>
      <c r="C106">
        <v>218.3</v>
      </c>
      <c r="D106">
        <v>0.7</v>
      </c>
      <c r="E106" t="s">
        <v>364</v>
      </c>
      <c r="J106" t="s">
        <v>249</v>
      </c>
      <c r="K106">
        <v>0.17499999999999999</v>
      </c>
      <c r="L106">
        <v>600</v>
      </c>
      <c r="M106" t="s">
        <v>323</v>
      </c>
      <c r="N106" t="s">
        <v>324</v>
      </c>
      <c r="P106" t="s">
        <v>330</v>
      </c>
      <c r="R106" t="s">
        <v>340</v>
      </c>
      <c r="T106">
        <v>-131</v>
      </c>
      <c r="U106">
        <v>3.5</v>
      </c>
      <c r="V106">
        <v>-286.7</v>
      </c>
    </row>
    <row r="107" spans="1:22" x14ac:dyDescent="0.2">
      <c r="A107" t="s">
        <v>34</v>
      </c>
      <c r="B107" s="1">
        <v>1</v>
      </c>
      <c r="C107">
        <v>130.30000000000001</v>
      </c>
      <c r="D107">
        <v>0.7</v>
      </c>
      <c r="E107" t="s">
        <v>364</v>
      </c>
      <c r="J107" t="s">
        <v>249</v>
      </c>
      <c r="K107">
        <v>0.19500000000000001</v>
      </c>
      <c r="L107">
        <v>600</v>
      </c>
      <c r="M107" t="s">
        <v>323</v>
      </c>
      <c r="N107" t="s">
        <v>324</v>
      </c>
      <c r="P107" t="s">
        <v>338</v>
      </c>
      <c r="R107" t="s">
        <v>339</v>
      </c>
      <c r="U107">
        <v>3.5</v>
      </c>
    </row>
    <row r="108" spans="1:22" x14ac:dyDescent="0.2">
      <c r="A108" t="s">
        <v>34</v>
      </c>
      <c r="B108" s="1">
        <v>1</v>
      </c>
      <c r="C108">
        <v>218.3</v>
      </c>
      <c r="D108">
        <v>0.7</v>
      </c>
      <c r="E108" t="s">
        <v>364</v>
      </c>
      <c r="J108" t="s">
        <v>249</v>
      </c>
      <c r="K108">
        <v>0.19500000000000001</v>
      </c>
      <c r="L108">
        <v>600</v>
      </c>
      <c r="M108" t="s">
        <v>323</v>
      </c>
      <c r="N108" t="s">
        <v>324</v>
      </c>
      <c r="P108" t="s">
        <v>338</v>
      </c>
      <c r="R108" t="s">
        <v>339</v>
      </c>
      <c r="U108">
        <v>3.5</v>
      </c>
    </row>
    <row r="109" spans="1:22" x14ac:dyDescent="0.2">
      <c r="A109" t="s">
        <v>34</v>
      </c>
      <c r="B109" s="1">
        <v>1</v>
      </c>
      <c r="C109">
        <v>44.6</v>
      </c>
      <c r="D109">
        <v>0.7</v>
      </c>
      <c r="E109" t="s">
        <v>364</v>
      </c>
      <c r="J109" t="s">
        <v>249</v>
      </c>
      <c r="K109">
        <v>0.17499999999999999</v>
      </c>
      <c r="L109">
        <v>600</v>
      </c>
      <c r="M109" t="s">
        <v>323</v>
      </c>
      <c r="N109" t="s">
        <v>324</v>
      </c>
      <c r="P109" t="s">
        <v>338</v>
      </c>
      <c r="R109" t="s">
        <v>339</v>
      </c>
      <c r="U109">
        <v>3.5</v>
      </c>
    </row>
    <row r="110" spans="1:22" x14ac:dyDescent="0.2">
      <c r="A110" t="s">
        <v>34</v>
      </c>
      <c r="B110" s="1">
        <v>1</v>
      </c>
      <c r="C110">
        <v>44.6</v>
      </c>
      <c r="D110">
        <v>0.7</v>
      </c>
      <c r="E110" t="s">
        <v>364</v>
      </c>
      <c r="J110" t="s">
        <v>249</v>
      </c>
      <c r="K110">
        <v>0.17499999999999999</v>
      </c>
      <c r="L110">
        <v>600</v>
      </c>
      <c r="M110" t="s">
        <v>323</v>
      </c>
      <c r="N110" t="s">
        <v>324</v>
      </c>
      <c r="P110" t="s">
        <v>332</v>
      </c>
      <c r="R110" t="s">
        <v>333</v>
      </c>
      <c r="U110">
        <v>3.5</v>
      </c>
    </row>
    <row r="111" spans="1:22" x14ac:dyDescent="0.2">
      <c r="A111" t="s">
        <v>34</v>
      </c>
      <c r="B111" s="1">
        <v>1</v>
      </c>
      <c r="C111">
        <v>-68.599999999999994</v>
      </c>
      <c r="D111">
        <v>0.7</v>
      </c>
      <c r="E111" t="s">
        <v>364</v>
      </c>
      <c r="J111" t="s">
        <v>249</v>
      </c>
      <c r="K111">
        <v>0.19500000000000001</v>
      </c>
      <c r="L111">
        <v>600</v>
      </c>
      <c r="M111" t="s">
        <v>323</v>
      </c>
      <c r="N111" t="s">
        <v>324</v>
      </c>
      <c r="P111" t="s">
        <v>334</v>
      </c>
      <c r="R111" t="s">
        <v>361</v>
      </c>
      <c r="T111">
        <v>-343</v>
      </c>
      <c r="U111">
        <v>3.5</v>
      </c>
      <c r="V111">
        <v>-294.60000000000002</v>
      </c>
    </row>
    <row r="112" spans="1:22" x14ac:dyDescent="0.2">
      <c r="A112" t="s">
        <v>34</v>
      </c>
      <c r="B112" s="1">
        <v>1</v>
      </c>
      <c r="C112">
        <v>44.6</v>
      </c>
      <c r="D112">
        <v>0.7</v>
      </c>
      <c r="E112" t="s">
        <v>364</v>
      </c>
      <c r="J112" t="s">
        <v>249</v>
      </c>
      <c r="K112">
        <v>0.19500000000000001</v>
      </c>
      <c r="L112">
        <v>600</v>
      </c>
      <c r="M112" t="s">
        <v>323</v>
      </c>
      <c r="N112" t="s">
        <v>324</v>
      </c>
      <c r="P112" t="s">
        <v>334</v>
      </c>
      <c r="R112" t="s">
        <v>342</v>
      </c>
      <c r="T112">
        <v>-266</v>
      </c>
      <c r="U112">
        <v>3.5</v>
      </c>
      <c r="V112">
        <v>-297.3</v>
      </c>
    </row>
    <row r="113" spans="1:23" x14ac:dyDescent="0.2">
      <c r="A113" t="s">
        <v>34</v>
      </c>
      <c r="B113" s="1">
        <v>1</v>
      </c>
      <c r="C113">
        <v>130.30000000000001</v>
      </c>
      <c r="D113">
        <v>0.7</v>
      </c>
      <c r="E113" t="s">
        <v>364</v>
      </c>
      <c r="J113" t="s">
        <v>249</v>
      </c>
      <c r="K113">
        <v>0.19500000000000001</v>
      </c>
      <c r="L113">
        <v>600</v>
      </c>
      <c r="M113" t="s">
        <v>323</v>
      </c>
      <c r="N113" t="s">
        <v>324</v>
      </c>
      <c r="P113" t="s">
        <v>334</v>
      </c>
      <c r="R113" t="s">
        <v>345</v>
      </c>
      <c r="T113">
        <v>-198</v>
      </c>
      <c r="U113">
        <v>3.5</v>
      </c>
      <c r="V113">
        <v>-290.5</v>
      </c>
    </row>
    <row r="114" spans="1:23" x14ac:dyDescent="0.2">
      <c r="A114" t="s">
        <v>34</v>
      </c>
      <c r="B114" s="1">
        <v>1</v>
      </c>
      <c r="C114">
        <v>218.3</v>
      </c>
      <c r="D114">
        <v>0.7</v>
      </c>
      <c r="E114" t="s">
        <v>364</v>
      </c>
      <c r="J114" t="s">
        <v>249</v>
      </c>
      <c r="K114">
        <v>0.19500000000000001</v>
      </c>
      <c r="L114">
        <v>600</v>
      </c>
      <c r="M114" t="s">
        <v>323</v>
      </c>
      <c r="N114" t="s">
        <v>324</v>
      </c>
      <c r="P114" t="s">
        <v>334</v>
      </c>
      <c r="R114" t="s">
        <v>363</v>
      </c>
      <c r="T114">
        <v>-148</v>
      </c>
      <c r="U114">
        <v>3.5</v>
      </c>
      <c r="V114">
        <v>-300.7</v>
      </c>
    </row>
    <row r="115" spans="1:23" x14ac:dyDescent="0.2">
      <c r="A115" t="s">
        <v>34</v>
      </c>
      <c r="B115" s="1">
        <v>1</v>
      </c>
      <c r="C115">
        <v>-68.599999999999994</v>
      </c>
      <c r="D115">
        <v>0.7</v>
      </c>
      <c r="E115" t="s">
        <v>364</v>
      </c>
      <c r="J115" t="s">
        <v>249</v>
      </c>
      <c r="K115">
        <v>0.17499999999999999</v>
      </c>
      <c r="L115">
        <v>600</v>
      </c>
      <c r="M115" t="s">
        <v>323</v>
      </c>
      <c r="N115" t="s">
        <v>324</v>
      </c>
      <c r="P115" t="s">
        <v>334</v>
      </c>
      <c r="R115" t="s">
        <v>356</v>
      </c>
      <c r="T115">
        <v>-355</v>
      </c>
      <c r="U115">
        <v>3.5</v>
      </c>
      <c r="V115">
        <v>-307.5</v>
      </c>
    </row>
    <row r="116" spans="1:23" x14ac:dyDescent="0.2">
      <c r="A116" t="s">
        <v>34</v>
      </c>
      <c r="B116" s="1">
        <v>1</v>
      </c>
      <c r="C116">
        <v>44.6</v>
      </c>
      <c r="D116">
        <v>0.7</v>
      </c>
      <c r="E116" t="s">
        <v>364</v>
      </c>
      <c r="J116" t="s">
        <v>249</v>
      </c>
      <c r="K116">
        <v>0.17499999999999999</v>
      </c>
      <c r="L116">
        <v>600</v>
      </c>
      <c r="M116" t="s">
        <v>323</v>
      </c>
      <c r="N116" t="s">
        <v>324</v>
      </c>
      <c r="P116" t="s">
        <v>334</v>
      </c>
      <c r="R116" t="s">
        <v>346</v>
      </c>
      <c r="T116">
        <v>-270</v>
      </c>
      <c r="U116">
        <v>3.5</v>
      </c>
      <c r="V116">
        <v>-301.2</v>
      </c>
    </row>
    <row r="117" spans="1:23" x14ac:dyDescent="0.2">
      <c r="A117" t="s">
        <v>34</v>
      </c>
      <c r="B117" s="1">
        <v>1</v>
      </c>
      <c r="C117">
        <v>130.30000000000001</v>
      </c>
      <c r="D117">
        <v>0.7</v>
      </c>
      <c r="E117" t="s">
        <v>364</v>
      </c>
      <c r="J117" t="s">
        <v>249</v>
      </c>
      <c r="K117">
        <v>0.17499999999999999</v>
      </c>
      <c r="L117">
        <v>600</v>
      </c>
      <c r="M117" t="s">
        <v>323</v>
      </c>
      <c r="N117" t="s">
        <v>324</v>
      </c>
      <c r="P117" t="s">
        <v>334</v>
      </c>
      <c r="R117" t="s">
        <v>367</v>
      </c>
      <c r="T117">
        <v>-212</v>
      </c>
      <c r="U117">
        <v>3.5</v>
      </c>
      <c r="V117">
        <v>-302.8</v>
      </c>
    </row>
    <row r="118" spans="1:23" x14ac:dyDescent="0.2">
      <c r="A118" t="s">
        <v>34</v>
      </c>
      <c r="B118" s="1">
        <v>1</v>
      </c>
      <c r="C118">
        <v>218.3</v>
      </c>
      <c r="D118">
        <v>0.7</v>
      </c>
      <c r="E118" t="s">
        <v>364</v>
      </c>
      <c r="J118" t="s">
        <v>249</v>
      </c>
      <c r="K118">
        <v>0.17499999999999999</v>
      </c>
      <c r="L118">
        <v>600</v>
      </c>
      <c r="M118" t="s">
        <v>323</v>
      </c>
      <c r="N118" t="s">
        <v>324</v>
      </c>
      <c r="P118" t="s">
        <v>334</v>
      </c>
      <c r="R118" t="s">
        <v>347</v>
      </c>
      <c r="T118">
        <v>-143</v>
      </c>
      <c r="U118">
        <v>3.5</v>
      </c>
      <c r="V118">
        <v>-296.60000000000002</v>
      </c>
    </row>
    <row r="119" spans="1:23" x14ac:dyDescent="0.2">
      <c r="A119" t="s">
        <v>34</v>
      </c>
      <c r="B119" s="1">
        <v>1</v>
      </c>
      <c r="C119">
        <v>44.6</v>
      </c>
      <c r="D119">
        <v>0.7</v>
      </c>
      <c r="E119" t="s">
        <v>364</v>
      </c>
      <c r="J119" t="s">
        <v>249</v>
      </c>
      <c r="K119">
        <v>0.19500000000000001</v>
      </c>
      <c r="L119">
        <v>600</v>
      </c>
      <c r="M119" t="s">
        <v>323</v>
      </c>
      <c r="N119" t="s">
        <v>324</v>
      </c>
      <c r="P119" t="s">
        <v>341</v>
      </c>
      <c r="R119" t="s">
        <v>339</v>
      </c>
      <c r="U119">
        <v>3.5</v>
      </c>
    </row>
    <row r="120" spans="1:23" x14ac:dyDescent="0.2">
      <c r="A120" t="s">
        <v>34</v>
      </c>
      <c r="B120" s="1">
        <v>1</v>
      </c>
      <c r="C120">
        <v>130.30000000000001</v>
      </c>
      <c r="D120">
        <v>0.7</v>
      </c>
      <c r="E120" t="s">
        <v>364</v>
      </c>
      <c r="J120" t="s">
        <v>249</v>
      </c>
      <c r="K120">
        <v>0.19500000000000001</v>
      </c>
      <c r="L120">
        <v>600</v>
      </c>
      <c r="M120" t="s">
        <v>323</v>
      </c>
      <c r="N120" t="s">
        <v>324</v>
      </c>
      <c r="P120" t="s">
        <v>341</v>
      </c>
      <c r="R120" t="s">
        <v>339</v>
      </c>
      <c r="U120">
        <v>3.5</v>
      </c>
    </row>
    <row r="121" spans="1:23" x14ac:dyDescent="0.2">
      <c r="A121" t="s">
        <v>34</v>
      </c>
      <c r="B121" s="1">
        <v>1</v>
      </c>
      <c r="C121">
        <v>218.3</v>
      </c>
      <c r="D121">
        <v>0.7</v>
      </c>
      <c r="E121" t="s">
        <v>364</v>
      </c>
      <c r="J121" t="s">
        <v>249</v>
      </c>
      <c r="K121">
        <v>0.19500000000000001</v>
      </c>
      <c r="L121">
        <v>600</v>
      </c>
      <c r="M121" t="s">
        <v>323</v>
      </c>
      <c r="N121" t="s">
        <v>324</v>
      </c>
      <c r="P121" t="s">
        <v>341</v>
      </c>
      <c r="R121" t="s">
        <v>339</v>
      </c>
      <c r="U121">
        <v>3.5</v>
      </c>
    </row>
    <row r="122" spans="1:23" x14ac:dyDescent="0.2">
      <c r="A122" t="s">
        <v>34</v>
      </c>
      <c r="B122" s="1">
        <v>1</v>
      </c>
      <c r="C122">
        <v>-68.599999999999994</v>
      </c>
      <c r="D122">
        <v>0.7</v>
      </c>
      <c r="E122" t="s">
        <v>364</v>
      </c>
      <c r="J122" t="s">
        <v>249</v>
      </c>
      <c r="K122">
        <v>0.17499999999999999</v>
      </c>
      <c r="L122">
        <v>600</v>
      </c>
      <c r="M122" t="s">
        <v>323</v>
      </c>
      <c r="N122" t="s">
        <v>324</v>
      </c>
      <c r="P122" t="s">
        <v>341</v>
      </c>
      <c r="R122" t="s">
        <v>339</v>
      </c>
      <c r="U122">
        <v>3.5</v>
      </c>
    </row>
    <row r="123" spans="1:23" x14ac:dyDescent="0.2">
      <c r="A123" t="s">
        <v>34</v>
      </c>
      <c r="B123" s="1">
        <v>1</v>
      </c>
      <c r="C123">
        <v>44.6</v>
      </c>
      <c r="D123">
        <v>0.7</v>
      </c>
      <c r="E123" t="s">
        <v>364</v>
      </c>
      <c r="J123" t="s">
        <v>249</v>
      </c>
      <c r="K123">
        <v>0.17499999999999999</v>
      </c>
      <c r="L123">
        <v>600</v>
      </c>
      <c r="M123" t="s">
        <v>323</v>
      </c>
      <c r="N123" t="s">
        <v>324</v>
      </c>
      <c r="P123" t="s">
        <v>341</v>
      </c>
      <c r="R123" t="s">
        <v>339</v>
      </c>
      <c r="U123">
        <v>3.5</v>
      </c>
    </row>
    <row r="124" spans="1:23" x14ac:dyDescent="0.2">
      <c r="A124" t="s">
        <v>34</v>
      </c>
      <c r="B124" s="1">
        <v>1</v>
      </c>
      <c r="C124">
        <v>218.3</v>
      </c>
      <c r="D124">
        <v>0.7</v>
      </c>
      <c r="E124" t="s">
        <v>364</v>
      </c>
      <c r="J124" t="s">
        <v>249</v>
      </c>
      <c r="K124">
        <v>0.17499999999999999</v>
      </c>
      <c r="L124">
        <v>600</v>
      </c>
      <c r="M124" t="s">
        <v>323</v>
      </c>
      <c r="N124" t="s">
        <v>324</v>
      </c>
      <c r="P124" t="s">
        <v>341</v>
      </c>
      <c r="R124" t="s">
        <v>339</v>
      </c>
      <c r="U124">
        <v>3.5</v>
      </c>
    </row>
    <row r="125" spans="1:23" x14ac:dyDescent="0.2">
      <c r="A125" t="s">
        <v>34</v>
      </c>
      <c r="B125" s="1">
        <v>1</v>
      </c>
      <c r="C125">
        <v>-64.3</v>
      </c>
      <c r="D125">
        <v>0.7</v>
      </c>
      <c r="E125" t="s">
        <v>327</v>
      </c>
      <c r="F125">
        <v>-97</v>
      </c>
      <c r="J125" t="s">
        <v>249</v>
      </c>
      <c r="K125">
        <v>0.46</v>
      </c>
      <c r="L125">
        <v>600</v>
      </c>
      <c r="M125" t="s">
        <v>323</v>
      </c>
      <c r="N125" t="s">
        <v>324</v>
      </c>
      <c r="P125" t="s">
        <v>328</v>
      </c>
      <c r="R125" t="s">
        <v>342</v>
      </c>
      <c r="T125">
        <v>64</v>
      </c>
      <c r="U125">
        <v>3.5</v>
      </c>
      <c r="V125">
        <v>137.1</v>
      </c>
      <c r="W125">
        <v>178.3</v>
      </c>
    </row>
    <row r="126" spans="1:23" x14ac:dyDescent="0.2">
      <c r="A126" t="s">
        <v>34</v>
      </c>
      <c r="B126" s="1">
        <v>1</v>
      </c>
      <c r="C126">
        <v>41.1</v>
      </c>
      <c r="D126">
        <v>0.7</v>
      </c>
      <c r="E126" t="s">
        <v>327</v>
      </c>
      <c r="F126">
        <v>-97</v>
      </c>
      <c r="J126" t="s">
        <v>249</v>
      </c>
      <c r="K126">
        <v>0.46</v>
      </c>
      <c r="L126">
        <v>600</v>
      </c>
      <c r="M126" t="s">
        <v>323</v>
      </c>
      <c r="N126" t="s">
        <v>324</v>
      </c>
      <c r="P126" t="s">
        <v>328</v>
      </c>
      <c r="R126" t="s">
        <v>368</v>
      </c>
      <c r="T126">
        <v>176</v>
      </c>
      <c r="U126">
        <v>3.5</v>
      </c>
      <c r="V126">
        <v>129.6</v>
      </c>
      <c r="W126">
        <v>302.3</v>
      </c>
    </row>
    <row r="127" spans="1:23" x14ac:dyDescent="0.2">
      <c r="A127" t="s">
        <v>34</v>
      </c>
      <c r="B127" s="1">
        <v>1</v>
      </c>
      <c r="C127">
        <v>121.1</v>
      </c>
      <c r="D127">
        <v>0.7</v>
      </c>
      <c r="E127" t="s">
        <v>327</v>
      </c>
      <c r="F127">
        <v>-97</v>
      </c>
      <c r="J127" t="s">
        <v>249</v>
      </c>
      <c r="K127">
        <v>0.46</v>
      </c>
      <c r="L127">
        <v>600</v>
      </c>
      <c r="M127" t="s">
        <v>323</v>
      </c>
      <c r="N127" t="s">
        <v>324</v>
      </c>
      <c r="P127" t="s">
        <v>328</v>
      </c>
      <c r="R127" t="s">
        <v>348</v>
      </c>
      <c r="T127">
        <v>235</v>
      </c>
      <c r="U127">
        <v>3.5</v>
      </c>
      <c r="V127">
        <v>101.6</v>
      </c>
      <c r="W127">
        <v>367.7</v>
      </c>
    </row>
    <row r="128" spans="1:23" x14ac:dyDescent="0.2">
      <c r="A128" t="s">
        <v>34</v>
      </c>
      <c r="B128" s="1">
        <v>1</v>
      </c>
      <c r="C128">
        <v>214.1</v>
      </c>
      <c r="D128">
        <v>0.7</v>
      </c>
      <c r="E128" t="s">
        <v>327</v>
      </c>
      <c r="F128">
        <v>-97</v>
      </c>
      <c r="J128" t="s">
        <v>249</v>
      </c>
      <c r="K128">
        <v>0.46</v>
      </c>
      <c r="L128">
        <v>600</v>
      </c>
      <c r="M128" t="s">
        <v>323</v>
      </c>
      <c r="N128" t="s">
        <v>324</v>
      </c>
      <c r="P128" t="s">
        <v>328</v>
      </c>
      <c r="R128" t="s">
        <v>362</v>
      </c>
      <c r="T128">
        <v>296</v>
      </c>
      <c r="U128">
        <v>3.5</v>
      </c>
      <c r="V128">
        <v>67.5</v>
      </c>
      <c r="W128">
        <v>435.2</v>
      </c>
    </row>
    <row r="129" spans="1:23" x14ac:dyDescent="0.2">
      <c r="A129" t="s">
        <v>34</v>
      </c>
      <c r="B129" s="1">
        <v>1</v>
      </c>
      <c r="C129">
        <v>41.1</v>
      </c>
      <c r="D129">
        <v>0.7</v>
      </c>
      <c r="E129" t="s">
        <v>327</v>
      </c>
      <c r="F129">
        <v>-97</v>
      </c>
      <c r="J129" t="s">
        <v>202</v>
      </c>
      <c r="K129">
        <v>1.48</v>
      </c>
      <c r="L129">
        <v>600</v>
      </c>
      <c r="M129" t="s">
        <v>323</v>
      </c>
      <c r="N129" t="s">
        <v>324</v>
      </c>
      <c r="P129" t="s">
        <v>328</v>
      </c>
      <c r="R129" t="s">
        <v>345</v>
      </c>
      <c r="T129">
        <v>106</v>
      </c>
      <c r="U129">
        <v>3.5</v>
      </c>
      <c r="V129">
        <v>62.3</v>
      </c>
      <c r="W129">
        <v>224.8</v>
      </c>
    </row>
    <row r="130" spans="1:23" x14ac:dyDescent="0.2">
      <c r="A130" t="s">
        <v>34</v>
      </c>
      <c r="B130" s="1">
        <v>1</v>
      </c>
      <c r="C130">
        <v>121.1</v>
      </c>
      <c r="D130">
        <v>0.7</v>
      </c>
      <c r="E130" t="s">
        <v>327</v>
      </c>
      <c r="F130">
        <v>-97</v>
      </c>
      <c r="J130" t="s">
        <v>202</v>
      </c>
      <c r="K130">
        <v>1.48</v>
      </c>
      <c r="L130">
        <v>600</v>
      </c>
      <c r="M130" t="s">
        <v>323</v>
      </c>
      <c r="N130" t="s">
        <v>324</v>
      </c>
      <c r="P130" t="s">
        <v>328</v>
      </c>
      <c r="R130" t="s">
        <v>363</v>
      </c>
      <c r="T130">
        <v>163</v>
      </c>
      <c r="U130">
        <v>3.5</v>
      </c>
      <c r="V130">
        <v>37.4</v>
      </c>
      <c r="W130">
        <v>287.89999999999998</v>
      </c>
    </row>
    <row r="131" spans="1:23" x14ac:dyDescent="0.2">
      <c r="A131" t="s">
        <v>34</v>
      </c>
      <c r="B131" s="1">
        <v>1</v>
      </c>
      <c r="C131">
        <v>214.1</v>
      </c>
      <c r="D131">
        <v>0.7</v>
      </c>
      <c r="E131" t="s">
        <v>327</v>
      </c>
      <c r="F131">
        <v>-97</v>
      </c>
      <c r="J131" t="s">
        <v>202</v>
      </c>
      <c r="K131">
        <v>1.48</v>
      </c>
      <c r="L131">
        <v>600</v>
      </c>
      <c r="M131" t="s">
        <v>323</v>
      </c>
      <c r="N131" t="s">
        <v>324</v>
      </c>
      <c r="P131" t="s">
        <v>328</v>
      </c>
      <c r="R131" t="s">
        <v>362</v>
      </c>
      <c r="T131">
        <v>238</v>
      </c>
      <c r="U131">
        <v>3.5</v>
      </c>
      <c r="V131">
        <v>19.7</v>
      </c>
      <c r="W131">
        <v>371</v>
      </c>
    </row>
    <row r="132" spans="1:23" x14ac:dyDescent="0.2">
      <c r="A132" t="s">
        <v>34</v>
      </c>
      <c r="B132" s="1">
        <v>1</v>
      </c>
      <c r="C132">
        <v>-64.3</v>
      </c>
      <c r="D132">
        <v>0.7</v>
      </c>
      <c r="E132" t="s">
        <v>327</v>
      </c>
      <c r="F132">
        <v>-97</v>
      </c>
      <c r="J132" t="s">
        <v>249</v>
      </c>
      <c r="K132">
        <v>0.46</v>
      </c>
      <c r="L132">
        <v>600</v>
      </c>
      <c r="M132" t="s">
        <v>323</v>
      </c>
      <c r="N132" t="s">
        <v>324</v>
      </c>
      <c r="P132" t="s">
        <v>330</v>
      </c>
      <c r="R132" t="s">
        <v>337</v>
      </c>
      <c r="T132">
        <v>77</v>
      </c>
      <c r="U132">
        <v>3.5</v>
      </c>
      <c r="V132">
        <v>151</v>
      </c>
      <c r="W132">
        <v>192.7</v>
      </c>
    </row>
    <row r="133" spans="1:23" x14ac:dyDescent="0.2">
      <c r="A133" t="s">
        <v>34</v>
      </c>
      <c r="B133" s="1">
        <v>1</v>
      </c>
      <c r="C133">
        <v>41.1</v>
      </c>
      <c r="D133">
        <v>0.7</v>
      </c>
      <c r="E133" t="s">
        <v>327</v>
      </c>
      <c r="F133">
        <v>-97</v>
      </c>
      <c r="J133" t="s">
        <v>249</v>
      </c>
      <c r="K133">
        <v>0.46</v>
      </c>
      <c r="L133">
        <v>600</v>
      </c>
      <c r="M133" t="s">
        <v>323</v>
      </c>
      <c r="N133" t="s">
        <v>324</v>
      </c>
      <c r="P133" t="s">
        <v>330</v>
      </c>
      <c r="R133" t="s">
        <v>369</v>
      </c>
      <c r="T133">
        <v>205</v>
      </c>
      <c r="U133">
        <v>3.5</v>
      </c>
      <c r="V133">
        <v>157.4</v>
      </c>
      <c r="W133">
        <v>334.4</v>
      </c>
    </row>
    <row r="134" spans="1:23" x14ac:dyDescent="0.2">
      <c r="A134" t="s">
        <v>34</v>
      </c>
      <c r="B134" s="1">
        <v>1</v>
      </c>
      <c r="C134">
        <v>121.1</v>
      </c>
      <c r="D134">
        <v>0.7</v>
      </c>
      <c r="E134" t="s">
        <v>327</v>
      </c>
      <c r="F134">
        <v>-97</v>
      </c>
      <c r="J134" t="s">
        <v>249</v>
      </c>
      <c r="K134">
        <v>0.46</v>
      </c>
      <c r="L134">
        <v>600</v>
      </c>
      <c r="M134" t="s">
        <v>323</v>
      </c>
      <c r="N134" t="s">
        <v>324</v>
      </c>
      <c r="P134" t="s">
        <v>330</v>
      </c>
      <c r="R134" t="s">
        <v>360</v>
      </c>
      <c r="T134">
        <v>266</v>
      </c>
      <c r="U134">
        <v>3.5</v>
      </c>
      <c r="V134">
        <v>129.19999999999999</v>
      </c>
      <c r="W134">
        <v>402</v>
      </c>
    </row>
    <row r="135" spans="1:23" x14ac:dyDescent="0.2">
      <c r="A135" t="s">
        <v>34</v>
      </c>
      <c r="B135" s="1">
        <v>1</v>
      </c>
      <c r="C135">
        <v>214.1</v>
      </c>
      <c r="D135">
        <v>0.7</v>
      </c>
      <c r="E135" t="s">
        <v>327</v>
      </c>
      <c r="F135">
        <v>-97</v>
      </c>
      <c r="J135" t="s">
        <v>249</v>
      </c>
      <c r="K135">
        <v>0.46</v>
      </c>
      <c r="L135">
        <v>600</v>
      </c>
      <c r="M135" t="s">
        <v>323</v>
      </c>
      <c r="N135" t="s">
        <v>324</v>
      </c>
      <c r="P135" t="s">
        <v>330</v>
      </c>
      <c r="R135" t="s">
        <v>349</v>
      </c>
      <c r="T135">
        <v>326</v>
      </c>
      <c r="U135">
        <v>3.5</v>
      </c>
      <c r="V135">
        <v>92.2</v>
      </c>
      <c r="W135">
        <v>468.4</v>
      </c>
    </row>
    <row r="136" spans="1:23" x14ac:dyDescent="0.2">
      <c r="A136" t="s">
        <v>34</v>
      </c>
      <c r="B136" s="1">
        <v>1</v>
      </c>
      <c r="C136">
        <v>41.1</v>
      </c>
      <c r="D136">
        <v>0.7</v>
      </c>
      <c r="E136" t="s">
        <v>327</v>
      </c>
      <c r="F136">
        <v>-97</v>
      </c>
      <c r="J136" t="s">
        <v>202</v>
      </c>
      <c r="K136">
        <v>1.48</v>
      </c>
      <c r="L136">
        <v>600</v>
      </c>
      <c r="M136" t="s">
        <v>323</v>
      </c>
      <c r="N136" t="s">
        <v>324</v>
      </c>
      <c r="P136" t="s">
        <v>330</v>
      </c>
      <c r="R136" t="s">
        <v>370</v>
      </c>
      <c r="T136">
        <v>128</v>
      </c>
      <c r="U136">
        <v>3.5</v>
      </c>
      <c r="V136">
        <v>83.5</v>
      </c>
      <c r="W136">
        <v>249.2</v>
      </c>
    </row>
    <row r="137" spans="1:23" x14ac:dyDescent="0.2">
      <c r="A137" t="s">
        <v>34</v>
      </c>
      <c r="B137" s="1">
        <v>1</v>
      </c>
      <c r="C137">
        <v>121.1</v>
      </c>
      <c r="D137">
        <v>0.7</v>
      </c>
      <c r="E137" t="s">
        <v>327</v>
      </c>
      <c r="F137">
        <v>-97</v>
      </c>
      <c r="J137" t="s">
        <v>202</v>
      </c>
      <c r="K137">
        <v>1.48</v>
      </c>
      <c r="L137">
        <v>600</v>
      </c>
      <c r="M137" t="s">
        <v>323</v>
      </c>
      <c r="N137" t="s">
        <v>324</v>
      </c>
      <c r="P137" t="s">
        <v>330</v>
      </c>
      <c r="R137" t="s">
        <v>371</v>
      </c>
      <c r="T137">
        <v>184</v>
      </c>
      <c r="U137">
        <v>3.5</v>
      </c>
      <c r="V137">
        <v>56.1</v>
      </c>
      <c r="W137">
        <v>311.2</v>
      </c>
    </row>
    <row r="138" spans="1:23" x14ac:dyDescent="0.2">
      <c r="A138" t="s">
        <v>34</v>
      </c>
      <c r="B138" s="1">
        <v>1</v>
      </c>
      <c r="C138">
        <v>214.1</v>
      </c>
      <c r="D138">
        <v>0.7</v>
      </c>
      <c r="E138" t="s">
        <v>327</v>
      </c>
      <c r="F138">
        <v>-97</v>
      </c>
      <c r="J138" t="s">
        <v>202</v>
      </c>
      <c r="K138">
        <v>1.48</v>
      </c>
      <c r="L138">
        <v>600</v>
      </c>
      <c r="M138" t="s">
        <v>323</v>
      </c>
      <c r="N138" t="s">
        <v>324</v>
      </c>
      <c r="P138" t="s">
        <v>330</v>
      </c>
      <c r="R138" t="s">
        <v>360</v>
      </c>
      <c r="T138">
        <v>258</v>
      </c>
      <c r="U138">
        <v>3.5</v>
      </c>
      <c r="V138">
        <v>36.200000000000003</v>
      </c>
      <c r="W138">
        <v>393.1</v>
      </c>
    </row>
    <row r="139" spans="1:23" x14ac:dyDescent="0.2">
      <c r="A139" t="s">
        <v>34</v>
      </c>
      <c r="B139" s="1">
        <v>1</v>
      </c>
      <c r="C139">
        <v>41.1</v>
      </c>
      <c r="D139">
        <v>0.7</v>
      </c>
      <c r="E139" t="s">
        <v>327</v>
      </c>
      <c r="F139">
        <v>-97</v>
      </c>
      <c r="J139" t="s">
        <v>202</v>
      </c>
      <c r="K139">
        <v>1.48</v>
      </c>
      <c r="L139">
        <v>600</v>
      </c>
      <c r="M139" t="s">
        <v>323</v>
      </c>
      <c r="N139" t="s">
        <v>324</v>
      </c>
      <c r="P139" t="s">
        <v>338</v>
      </c>
      <c r="R139" t="s">
        <v>355</v>
      </c>
      <c r="U139">
        <v>3.5</v>
      </c>
    </row>
    <row r="140" spans="1:23" x14ac:dyDescent="0.2">
      <c r="A140" t="s">
        <v>34</v>
      </c>
      <c r="B140" s="1">
        <v>1</v>
      </c>
      <c r="C140">
        <v>121.1</v>
      </c>
      <c r="D140">
        <v>0.7</v>
      </c>
      <c r="E140" t="s">
        <v>327</v>
      </c>
      <c r="F140">
        <v>-97</v>
      </c>
      <c r="J140" t="s">
        <v>202</v>
      </c>
      <c r="K140">
        <v>1.48</v>
      </c>
      <c r="L140">
        <v>600</v>
      </c>
      <c r="M140" t="s">
        <v>323</v>
      </c>
      <c r="N140" t="s">
        <v>324</v>
      </c>
      <c r="P140" t="s">
        <v>338</v>
      </c>
      <c r="R140" t="s">
        <v>372</v>
      </c>
      <c r="U140">
        <v>3.5</v>
      </c>
    </row>
    <row r="141" spans="1:23" x14ac:dyDescent="0.2">
      <c r="A141" t="s">
        <v>34</v>
      </c>
      <c r="B141" s="1">
        <v>1</v>
      </c>
      <c r="C141">
        <v>214.1</v>
      </c>
      <c r="D141">
        <v>0.7</v>
      </c>
      <c r="E141" t="s">
        <v>327</v>
      </c>
      <c r="F141">
        <v>-97</v>
      </c>
      <c r="J141" t="s">
        <v>202</v>
      </c>
      <c r="K141">
        <v>1.48</v>
      </c>
      <c r="L141">
        <v>600</v>
      </c>
      <c r="M141" t="s">
        <v>323</v>
      </c>
      <c r="N141" t="s">
        <v>324</v>
      </c>
      <c r="P141" t="s">
        <v>338</v>
      </c>
      <c r="R141" t="s">
        <v>373</v>
      </c>
      <c r="U141">
        <v>3.5</v>
      </c>
    </row>
    <row r="142" spans="1:23" x14ac:dyDescent="0.2">
      <c r="A142" t="s">
        <v>34</v>
      </c>
      <c r="B142" s="1">
        <v>1</v>
      </c>
      <c r="C142">
        <v>-64.3</v>
      </c>
      <c r="D142">
        <v>0.7</v>
      </c>
      <c r="E142" t="s">
        <v>327</v>
      </c>
      <c r="F142">
        <v>-97</v>
      </c>
      <c r="J142" t="s">
        <v>249</v>
      </c>
      <c r="K142">
        <v>0.46</v>
      </c>
      <c r="L142">
        <v>600</v>
      </c>
      <c r="M142" t="s">
        <v>323</v>
      </c>
      <c r="N142" t="s">
        <v>324</v>
      </c>
      <c r="P142" t="s">
        <v>332</v>
      </c>
      <c r="R142" t="s">
        <v>354</v>
      </c>
      <c r="U142">
        <v>3.5</v>
      </c>
    </row>
    <row r="143" spans="1:23" x14ac:dyDescent="0.2">
      <c r="A143" t="s">
        <v>34</v>
      </c>
      <c r="B143" s="1">
        <v>1</v>
      </c>
      <c r="C143">
        <v>-64.3</v>
      </c>
      <c r="D143">
        <v>0.7</v>
      </c>
      <c r="E143" t="s">
        <v>327</v>
      </c>
      <c r="F143">
        <v>-97</v>
      </c>
      <c r="J143" t="s">
        <v>249</v>
      </c>
      <c r="K143">
        <v>0.46</v>
      </c>
      <c r="L143">
        <v>600</v>
      </c>
      <c r="M143" t="s">
        <v>323</v>
      </c>
      <c r="N143" t="s">
        <v>324</v>
      </c>
      <c r="P143" t="s">
        <v>334</v>
      </c>
      <c r="R143" t="s">
        <v>347</v>
      </c>
      <c r="T143">
        <v>109</v>
      </c>
      <c r="U143">
        <v>3.5</v>
      </c>
      <c r="V143">
        <v>185.2</v>
      </c>
      <c r="W143">
        <v>228.1</v>
      </c>
    </row>
    <row r="144" spans="1:23" x14ac:dyDescent="0.2">
      <c r="A144" t="s">
        <v>34</v>
      </c>
      <c r="B144" s="1">
        <v>1</v>
      </c>
      <c r="C144">
        <v>41.1</v>
      </c>
      <c r="D144">
        <v>0.7</v>
      </c>
      <c r="E144" t="s">
        <v>327</v>
      </c>
      <c r="F144">
        <v>-97</v>
      </c>
      <c r="J144" t="s">
        <v>249</v>
      </c>
      <c r="K144">
        <v>0.46</v>
      </c>
      <c r="L144">
        <v>600</v>
      </c>
      <c r="M144" t="s">
        <v>323</v>
      </c>
      <c r="N144" t="s">
        <v>324</v>
      </c>
      <c r="P144" t="s">
        <v>334</v>
      </c>
      <c r="R144" t="s">
        <v>361</v>
      </c>
      <c r="T144">
        <v>219</v>
      </c>
      <c r="U144">
        <v>3.5</v>
      </c>
      <c r="V144">
        <v>170.9</v>
      </c>
      <c r="W144">
        <v>349.9</v>
      </c>
    </row>
    <row r="145" spans="1:23" x14ac:dyDescent="0.2">
      <c r="A145" t="s">
        <v>34</v>
      </c>
      <c r="B145" s="1">
        <v>1</v>
      </c>
      <c r="C145">
        <v>121.1</v>
      </c>
      <c r="D145">
        <v>0.7</v>
      </c>
      <c r="E145" t="s">
        <v>327</v>
      </c>
      <c r="F145">
        <v>-97</v>
      </c>
      <c r="J145" t="s">
        <v>249</v>
      </c>
      <c r="K145">
        <v>0.46</v>
      </c>
      <c r="L145">
        <v>600</v>
      </c>
      <c r="M145" t="s">
        <v>323</v>
      </c>
      <c r="N145" t="s">
        <v>324</v>
      </c>
      <c r="P145" t="s">
        <v>334</v>
      </c>
      <c r="R145" t="s">
        <v>357</v>
      </c>
      <c r="T145">
        <v>282</v>
      </c>
      <c r="U145">
        <v>3.5</v>
      </c>
      <c r="V145">
        <v>143.5</v>
      </c>
      <c r="W145">
        <v>419.7</v>
      </c>
    </row>
    <row r="146" spans="1:23" x14ac:dyDescent="0.2">
      <c r="A146" t="s">
        <v>34</v>
      </c>
      <c r="B146" s="1">
        <v>1</v>
      </c>
      <c r="C146">
        <v>214.1</v>
      </c>
      <c r="D146">
        <v>0.7</v>
      </c>
      <c r="E146" t="s">
        <v>327</v>
      </c>
      <c r="F146">
        <v>-97</v>
      </c>
      <c r="J146" t="s">
        <v>249</v>
      </c>
      <c r="K146">
        <v>0.46</v>
      </c>
      <c r="L146">
        <v>600</v>
      </c>
      <c r="M146" t="s">
        <v>323</v>
      </c>
      <c r="N146" t="s">
        <v>324</v>
      </c>
      <c r="P146" t="s">
        <v>334</v>
      </c>
      <c r="R146" t="s">
        <v>357</v>
      </c>
      <c r="T146">
        <v>331</v>
      </c>
      <c r="U146">
        <v>3.5</v>
      </c>
      <c r="V146">
        <v>96.3</v>
      </c>
      <c r="W146">
        <v>474</v>
      </c>
    </row>
    <row r="147" spans="1:23" x14ac:dyDescent="0.2">
      <c r="A147" t="s">
        <v>34</v>
      </c>
      <c r="B147" s="1">
        <v>1</v>
      </c>
      <c r="C147">
        <v>41.1</v>
      </c>
      <c r="D147">
        <v>0.7</v>
      </c>
      <c r="E147" t="s">
        <v>327</v>
      </c>
      <c r="F147">
        <v>-97</v>
      </c>
      <c r="J147" t="s">
        <v>202</v>
      </c>
      <c r="K147">
        <v>1.48</v>
      </c>
      <c r="L147">
        <v>600</v>
      </c>
      <c r="M147" t="s">
        <v>323</v>
      </c>
      <c r="N147" t="s">
        <v>324</v>
      </c>
      <c r="P147" t="s">
        <v>334</v>
      </c>
      <c r="R147" t="s">
        <v>361</v>
      </c>
      <c r="T147">
        <v>166</v>
      </c>
      <c r="U147">
        <v>3.5</v>
      </c>
      <c r="V147">
        <v>120</v>
      </c>
      <c r="W147">
        <v>291.3</v>
      </c>
    </row>
    <row r="148" spans="1:23" x14ac:dyDescent="0.2">
      <c r="A148" t="s">
        <v>34</v>
      </c>
      <c r="B148" s="1">
        <v>1</v>
      </c>
      <c r="C148">
        <v>121.1</v>
      </c>
      <c r="D148">
        <v>0.7</v>
      </c>
      <c r="E148" t="s">
        <v>327</v>
      </c>
      <c r="F148">
        <v>-97</v>
      </c>
      <c r="J148" t="s">
        <v>202</v>
      </c>
      <c r="K148">
        <v>1.48</v>
      </c>
      <c r="L148">
        <v>600</v>
      </c>
      <c r="M148" t="s">
        <v>323</v>
      </c>
      <c r="N148" t="s">
        <v>324</v>
      </c>
      <c r="P148" t="s">
        <v>334</v>
      </c>
      <c r="R148" t="s">
        <v>363</v>
      </c>
      <c r="T148">
        <v>226</v>
      </c>
      <c r="U148">
        <v>3.5</v>
      </c>
      <c r="V148">
        <v>93.6</v>
      </c>
      <c r="W148">
        <v>357.7</v>
      </c>
    </row>
    <row r="149" spans="1:23" x14ac:dyDescent="0.2">
      <c r="A149" t="s">
        <v>34</v>
      </c>
      <c r="B149" s="1">
        <v>1</v>
      </c>
      <c r="C149">
        <v>214.1</v>
      </c>
      <c r="D149">
        <v>0.7</v>
      </c>
      <c r="E149" t="s">
        <v>327</v>
      </c>
      <c r="F149">
        <v>-97</v>
      </c>
      <c r="J149" t="s">
        <v>202</v>
      </c>
      <c r="K149">
        <v>1.48</v>
      </c>
      <c r="L149">
        <v>600</v>
      </c>
      <c r="M149" t="s">
        <v>323</v>
      </c>
      <c r="N149" t="s">
        <v>324</v>
      </c>
      <c r="P149" t="s">
        <v>334</v>
      </c>
      <c r="R149" t="s">
        <v>345</v>
      </c>
      <c r="T149">
        <v>302</v>
      </c>
      <c r="U149">
        <v>3.5</v>
      </c>
      <c r="V149">
        <v>72.400000000000006</v>
      </c>
      <c r="W149">
        <v>441.9</v>
      </c>
    </row>
    <row r="150" spans="1:23" x14ac:dyDescent="0.2">
      <c r="A150" t="s">
        <v>34</v>
      </c>
      <c r="B150" s="1">
        <v>1</v>
      </c>
      <c r="C150">
        <v>-64.3</v>
      </c>
      <c r="D150">
        <v>0.7</v>
      </c>
      <c r="E150" t="s">
        <v>327</v>
      </c>
      <c r="F150">
        <v>-97</v>
      </c>
      <c r="J150" t="s">
        <v>249</v>
      </c>
      <c r="K150">
        <v>0.46</v>
      </c>
      <c r="L150">
        <v>600</v>
      </c>
      <c r="M150" t="s">
        <v>323</v>
      </c>
      <c r="N150" t="s">
        <v>324</v>
      </c>
      <c r="P150" t="s">
        <v>341</v>
      </c>
      <c r="R150" t="s">
        <v>339</v>
      </c>
      <c r="U150">
        <v>3.5</v>
      </c>
    </row>
    <row r="151" spans="1:23" x14ac:dyDescent="0.2">
      <c r="A151" t="s">
        <v>38</v>
      </c>
      <c r="B151">
        <v>1</v>
      </c>
      <c r="C151">
        <v>-37</v>
      </c>
      <c r="D151">
        <v>5</v>
      </c>
      <c r="E151" t="s">
        <v>214</v>
      </c>
      <c r="F151">
        <v>814</v>
      </c>
      <c r="J151" t="s">
        <v>213</v>
      </c>
      <c r="L151">
        <v>600</v>
      </c>
      <c r="M151" t="s">
        <v>374</v>
      </c>
      <c r="N151" t="s">
        <v>324</v>
      </c>
      <c r="P151" t="s">
        <v>375</v>
      </c>
      <c r="R151" t="s">
        <v>376</v>
      </c>
      <c r="U151">
        <v>4</v>
      </c>
    </row>
    <row r="152" spans="1:23" x14ac:dyDescent="0.2">
      <c r="A152" t="s">
        <v>38</v>
      </c>
      <c r="B152">
        <v>1</v>
      </c>
      <c r="C152">
        <v>-39</v>
      </c>
      <c r="D152">
        <v>5</v>
      </c>
      <c r="E152" t="s">
        <v>214</v>
      </c>
      <c r="F152">
        <v>1350</v>
      </c>
      <c r="J152" t="s">
        <v>213</v>
      </c>
      <c r="L152">
        <v>600</v>
      </c>
      <c r="M152" t="s">
        <v>374</v>
      </c>
      <c r="N152" t="s">
        <v>324</v>
      </c>
      <c r="P152" t="s">
        <v>375</v>
      </c>
      <c r="R152" t="s">
        <v>376</v>
      </c>
      <c r="U152">
        <v>4</v>
      </c>
    </row>
    <row r="153" spans="1:23" x14ac:dyDescent="0.2">
      <c r="A153" t="s">
        <v>38</v>
      </c>
      <c r="B153">
        <v>1</v>
      </c>
      <c r="C153">
        <v>-40</v>
      </c>
      <c r="D153">
        <v>5</v>
      </c>
      <c r="E153" t="s">
        <v>214</v>
      </c>
      <c r="F153">
        <v>1840</v>
      </c>
      <c r="J153" t="s">
        <v>213</v>
      </c>
      <c r="L153">
        <v>600</v>
      </c>
      <c r="M153" t="s">
        <v>374</v>
      </c>
      <c r="N153" t="s">
        <v>324</v>
      </c>
      <c r="P153" t="s">
        <v>375</v>
      </c>
      <c r="R153" t="s">
        <v>376</v>
      </c>
      <c r="U153">
        <v>4</v>
      </c>
    </row>
    <row r="154" spans="1:23" x14ac:dyDescent="0.2">
      <c r="A154" t="s">
        <v>38</v>
      </c>
      <c r="B154">
        <v>1</v>
      </c>
      <c r="C154">
        <v>500</v>
      </c>
      <c r="D154">
        <v>20</v>
      </c>
      <c r="E154" t="s">
        <v>214</v>
      </c>
      <c r="F154">
        <v>814</v>
      </c>
      <c r="J154" t="s">
        <v>213</v>
      </c>
      <c r="L154">
        <v>600</v>
      </c>
      <c r="M154" t="s">
        <v>374</v>
      </c>
      <c r="N154" t="s">
        <v>324</v>
      </c>
      <c r="P154" t="s">
        <v>375</v>
      </c>
      <c r="R154" t="s">
        <v>376</v>
      </c>
      <c r="U154">
        <v>4</v>
      </c>
    </row>
    <row r="155" spans="1:23" x14ac:dyDescent="0.2">
      <c r="A155" t="s">
        <v>38</v>
      </c>
      <c r="B155">
        <v>1</v>
      </c>
      <c r="C155">
        <v>502</v>
      </c>
      <c r="D155">
        <v>20</v>
      </c>
      <c r="E155" t="s">
        <v>214</v>
      </c>
      <c r="F155">
        <v>1350</v>
      </c>
      <c r="J155" t="s">
        <v>213</v>
      </c>
      <c r="L155">
        <v>600</v>
      </c>
      <c r="M155" t="s">
        <v>374</v>
      </c>
      <c r="N155" t="s">
        <v>324</v>
      </c>
      <c r="P155" t="s">
        <v>375</v>
      </c>
      <c r="R155" t="s">
        <v>376</v>
      </c>
      <c r="U155">
        <v>4</v>
      </c>
    </row>
    <row r="156" spans="1:23" x14ac:dyDescent="0.2">
      <c r="A156" t="s">
        <v>38</v>
      </c>
      <c r="B156">
        <v>1</v>
      </c>
      <c r="C156">
        <v>498</v>
      </c>
      <c r="D156">
        <v>20</v>
      </c>
      <c r="E156" t="s">
        <v>214</v>
      </c>
      <c r="F156">
        <v>1840</v>
      </c>
      <c r="J156" t="s">
        <v>213</v>
      </c>
      <c r="L156">
        <v>600</v>
      </c>
      <c r="M156" t="s">
        <v>374</v>
      </c>
      <c r="N156" t="s">
        <v>324</v>
      </c>
      <c r="P156" t="s">
        <v>375</v>
      </c>
      <c r="R156" t="s">
        <v>376</v>
      </c>
      <c r="U156">
        <v>4</v>
      </c>
    </row>
    <row r="157" spans="1:23" x14ac:dyDescent="0.2">
      <c r="A157" t="s">
        <v>38</v>
      </c>
      <c r="B157">
        <v>1</v>
      </c>
      <c r="C157">
        <v>993</v>
      </c>
      <c r="D157">
        <v>20</v>
      </c>
      <c r="E157" t="s">
        <v>214</v>
      </c>
      <c r="F157">
        <v>814</v>
      </c>
      <c r="J157" t="s">
        <v>213</v>
      </c>
      <c r="L157">
        <v>600</v>
      </c>
      <c r="M157" t="s">
        <v>374</v>
      </c>
      <c r="N157" t="s">
        <v>324</v>
      </c>
      <c r="P157" t="s">
        <v>375</v>
      </c>
      <c r="R157" t="s">
        <v>376</v>
      </c>
      <c r="T157">
        <v>411</v>
      </c>
      <c r="U157">
        <v>4</v>
      </c>
      <c r="V157">
        <v>-292</v>
      </c>
      <c r="W157">
        <v>-222.2</v>
      </c>
    </row>
    <row r="158" spans="1:23" x14ac:dyDescent="0.2">
      <c r="A158" t="s">
        <v>38</v>
      </c>
      <c r="B158">
        <v>1</v>
      </c>
      <c r="C158">
        <v>966</v>
      </c>
      <c r="D158">
        <v>20</v>
      </c>
      <c r="E158" t="s">
        <v>214</v>
      </c>
      <c r="F158">
        <v>1350</v>
      </c>
      <c r="J158" t="s">
        <v>213</v>
      </c>
      <c r="L158">
        <v>600</v>
      </c>
      <c r="M158" t="s">
        <v>374</v>
      </c>
      <c r="N158" t="s">
        <v>324</v>
      </c>
      <c r="P158" t="s">
        <v>375</v>
      </c>
      <c r="R158" t="s">
        <v>376</v>
      </c>
      <c r="U158">
        <v>4</v>
      </c>
    </row>
    <row r="159" spans="1:23" x14ac:dyDescent="0.2">
      <c r="A159" t="s">
        <v>38</v>
      </c>
      <c r="B159">
        <v>1</v>
      </c>
      <c r="C159">
        <v>986</v>
      </c>
      <c r="D159">
        <v>20</v>
      </c>
      <c r="E159" t="s">
        <v>214</v>
      </c>
      <c r="F159">
        <v>1840</v>
      </c>
      <c r="J159" t="s">
        <v>213</v>
      </c>
      <c r="L159">
        <v>600</v>
      </c>
      <c r="M159" t="s">
        <v>374</v>
      </c>
      <c r="N159" t="s">
        <v>324</v>
      </c>
      <c r="P159" t="s">
        <v>375</v>
      </c>
      <c r="R159" t="s">
        <v>376</v>
      </c>
      <c r="T159">
        <v>415</v>
      </c>
      <c r="U159">
        <v>4</v>
      </c>
      <c r="V159">
        <v>-287.5</v>
      </c>
      <c r="W159">
        <v>-501.8</v>
      </c>
    </row>
    <row r="160" spans="1:23" x14ac:dyDescent="0.2">
      <c r="A160" t="s">
        <v>38</v>
      </c>
      <c r="B160">
        <v>1</v>
      </c>
      <c r="C160">
        <v>-37</v>
      </c>
      <c r="D160">
        <v>5</v>
      </c>
      <c r="E160" t="s">
        <v>214</v>
      </c>
      <c r="F160">
        <v>814</v>
      </c>
      <c r="J160" t="s">
        <v>213</v>
      </c>
      <c r="L160">
        <v>600</v>
      </c>
      <c r="M160" t="s">
        <v>374</v>
      </c>
      <c r="N160" t="s">
        <v>324</v>
      </c>
      <c r="P160" t="s">
        <v>377</v>
      </c>
      <c r="R160" t="s">
        <v>378</v>
      </c>
      <c r="U160">
        <v>4</v>
      </c>
    </row>
    <row r="161" spans="1:23" x14ac:dyDescent="0.2">
      <c r="A161" t="s">
        <v>38</v>
      </c>
      <c r="B161">
        <v>1</v>
      </c>
      <c r="C161">
        <v>-39</v>
      </c>
      <c r="D161">
        <v>5</v>
      </c>
      <c r="E161" t="s">
        <v>214</v>
      </c>
      <c r="F161">
        <v>1350</v>
      </c>
      <c r="J161" t="s">
        <v>213</v>
      </c>
      <c r="L161">
        <v>600</v>
      </c>
      <c r="M161" t="s">
        <v>374</v>
      </c>
      <c r="N161" t="s">
        <v>324</v>
      </c>
      <c r="P161" t="s">
        <v>377</v>
      </c>
      <c r="R161" t="s">
        <v>378</v>
      </c>
      <c r="U161">
        <v>4</v>
      </c>
    </row>
    <row r="162" spans="1:23" x14ac:dyDescent="0.2">
      <c r="A162" t="s">
        <v>38</v>
      </c>
      <c r="B162">
        <v>1</v>
      </c>
      <c r="C162">
        <v>-40</v>
      </c>
      <c r="D162">
        <v>5</v>
      </c>
      <c r="E162" t="s">
        <v>214</v>
      </c>
      <c r="F162">
        <v>1840</v>
      </c>
      <c r="J162" t="s">
        <v>213</v>
      </c>
      <c r="L162">
        <v>600</v>
      </c>
      <c r="M162" t="s">
        <v>374</v>
      </c>
      <c r="N162" t="s">
        <v>324</v>
      </c>
      <c r="P162" t="s">
        <v>377</v>
      </c>
      <c r="R162" t="s">
        <v>378</v>
      </c>
      <c r="U162">
        <v>4</v>
      </c>
    </row>
    <row r="163" spans="1:23" x14ac:dyDescent="0.2">
      <c r="A163" t="s">
        <v>38</v>
      </c>
      <c r="B163">
        <v>1</v>
      </c>
      <c r="C163">
        <v>500</v>
      </c>
      <c r="D163">
        <v>20</v>
      </c>
      <c r="E163" t="s">
        <v>214</v>
      </c>
      <c r="F163">
        <v>814</v>
      </c>
      <c r="J163" t="s">
        <v>213</v>
      </c>
      <c r="L163">
        <v>600</v>
      </c>
      <c r="M163" t="s">
        <v>374</v>
      </c>
      <c r="N163" t="s">
        <v>324</v>
      </c>
      <c r="P163" t="s">
        <v>377</v>
      </c>
      <c r="R163" t="s">
        <v>378</v>
      </c>
      <c r="T163">
        <v>145</v>
      </c>
      <c r="U163">
        <v>4</v>
      </c>
      <c r="V163">
        <v>-236.7</v>
      </c>
      <c r="W163">
        <v>-368.8</v>
      </c>
    </row>
    <row r="164" spans="1:23" x14ac:dyDescent="0.2">
      <c r="A164" t="s">
        <v>38</v>
      </c>
      <c r="B164">
        <v>1</v>
      </c>
      <c r="C164">
        <v>502</v>
      </c>
      <c r="D164">
        <v>20</v>
      </c>
      <c r="E164" t="s">
        <v>214</v>
      </c>
      <c r="F164">
        <v>1350</v>
      </c>
      <c r="J164" t="s">
        <v>213</v>
      </c>
      <c r="L164">
        <v>600</v>
      </c>
      <c r="M164" t="s">
        <v>374</v>
      </c>
      <c r="N164" t="s">
        <v>324</v>
      </c>
      <c r="P164" t="s">
        <v>377</v>
      </c>
      <c r="R164" t="s">
        <v>378</v>
      </c>
      <c r="T164">
        <v>140</v>
      </c>
      <c r="U164">
        <v>4</v>
      </c>
      <c r="V164">
        <v>-241</v>
      </c>
      <c r="W164">
        <v>-514.9</v>
      </c>
    </row>
    <row r="165" spans="1:23" x14ac:dyDescent="0.2">
      <c r="A165" t="s">
        <v>38</v>
      </c>
      <c r="B165">
        <v>1</v>
      </c>
      <c r="C165">
        <v>498</v>
      </c>
      <c r="D165">
        <v>20</v>
      </c>
      <c r="E165" t="s">
        <v>214</v>
      </c>
      <c r="F165">
        <v>1840</v>
      </c>
      <c r="J165" t="s">
        <v>213</v>
      </c>
      <c r="L165">
        <v>600</v>
      </c>
      <c r="M165" t="s">
        <v>374</v>
      </c>
      <c r="N165" t="s">
        <v>324</v>
      </c>
      <c r="P165" t="s">
        <v>377</v>
      </c>
      <c r="R165" t="s">
        <v>378</v>
      </c>
      <c r="U165">
        <v>4</v>
      </c>
    </row>
    <row r="166" spans="1:23" x14ac:dyDescent="0.2">
      <c r="A166" t="s">
        <v>38</v>
      </c>
      <c r="B166">
        <v>1</v>
      </c>
      <c r="C166">
        <v>993</v>
      </c>
      <c r="D166">
        <v>20</v>
      </c>
      <c r="E166" t="s">
        <v>214</v>
      </c>
      <c r="F166">
        <v>814</v>
      </c>
      <c r="J166" t="s">
        <v>213</v>
      </c>
      <c r="L166">
        <v>600</v>
      </c>
      <c r="M166" t="s">
        <v>374</v>
      </c>
      <c r="N166" t="s">
        <v>324</v>
      </c>
      <c r="P166" t="s">
        <v>377</v>
      </c>
      <c r="R166" t="s">
        <v>378</v>
      </c>
      <c r="T166">
        <v>494</v>
      </c>
      <c r="U166">
        <v>4</v>
      </c>
      <c r="V166">
        <v>-250.4</v>
      </c>
      <c r="W166">
        <v>-176.4</v>
      </c>
    </row>
    <row r="167" spans="1:23" x14ac:dyDescent="0.2">
      <c r="A167" t="s">
        <v>38</v>
      </c>
      <c r="B167">
        <v>1</v>
      </c>
      <c r="C167">
        <v>966</v>
      </c>
      <c r="D167">
        <v>20</v>
      </c>
      <c r="E167" t="s">
        <v>214</v>
      </c>
      <c r="F167">
        <v>1350</v>
      </c>
      <c r="J167" t="s">
        <v>213</v>
      </c>
      <c r="L167">
        <v>600</v>
      </c>
      <c r="M167" t="s">
        <v>374</v>
      </c>
      <c r="N167" t="s">
        <v>324</v>
      </c>
      <c r="P167" t="s">
        <v>377</v>
      </c>
      <c r="R167" t="s">
        <v>378</v>
      </c>
      <c r="U167">
        <v>4</v>
      </c>
    </row>
    <row r="168" spans="1:23" x14ac:dyDescent="0.2">
      <c r="A168" t="s">
        <v>38</v>
      </c>
      <c r="B168">
        <v>1</v>
      </c>
      <c r="C168">
        <v>986</v>
      </c>
      <c r="D168">
        <v>20</v>
      </c>
      <c r="E168" t="s">
        <v>214</v>
      </c>
      <c r="F168">
        <v>1840</v>
      </c>
      <c r="J168" t="s">
        <v>213</v>
      </c>
      <c r="L168">
        <v>600</v>
      </c>
      <c r="M168" t="s">
        <v>374</v>
      </c>
      <c r="N168" t="s">
        <v>324</v>
      </c>
      <c r="P168" t="s">
        <v>377</v>
      </c>
      <c r="R168" t="s">
        <v>378</v>
      </c>
      <c r="T168">
        <v>494</v>
      </c>
      <c r="U168">
        <v>4</v>
      </c>
      <c r="V168">
        <v>-247.7</v>
      </c>
      <c r="W168">
        <v>-473.9</v>
      </c>
    </row>
    <row r="169" spans="1:23" x14ac:dyDescent="0.2">
      <c r="A169" t="s">
        <v>38</v>
      </c>
      <c r="B169">
        <v>1</v>
      </c>
      <c r="C169">
        <v>-37</v>
      </c>
      <c r="D169">
        <v>5</v>
      </c>
      <c r="E169" t="s">
        <v>214</v>
      </c>
      <c r="F169">
        <v>814</v>
      </c>
      <c r="J169" t="s">
        <v>213</v>
      </c>
      <c r="L169">
        <v>600</v>
      </c>
      <c r="M169" t="s">
        <v>374</v>
      </c>
      <c r="N169" t="s">
        <v>324</v>
      </c>
      <c r="P169" t="s">
        <v>379</v>
      </c>
      <c r="R169" t="s">
        <v>380</v>
      </c>
      <c r="T169">
        <v>-306</v>
      </c>
      <c r="U169">
        <v>4</v>
      </c>
      <c r="V169">
        <v>-279.3</v>
      </c>
      <c r="W169">
        <v>-617.4</v>
      </c>
    </row>
    <row r="170" spans="1:23" x14ac:dyDescent="0.2">
      <c r="A170" t="s">
        <v>38</v>
      </c>
      <c r="B170">
        <v>1</v>
      </c>
      <c r="C170">
        <v>-39</v>
      </c>
      <c r="D170">
        <v>5</v>
      </c>
      <c r="E170" t="s">
        <v>214</v>
      </c>
      <c r="F170">
        <v>1350</v>
      </c>
      <c r="J170" t="s">
        <v>213</v>
      </c>
      <c r="L170">
        <v>600</v>
      </c>
      <c r="M170" t="s">
        <v>374</v>
      </c>
      <c r="N170" t="s">
        <v>324</v>
      </c>
      <c r="P170" t="s">
        <v>379</v>
      </c>
      <c r="R170" t="s">
        <v>380</v>
      </c>
      <c r="T170">
        <v>-305</v>
      </c>
      <c r="U170">
        <v>4</v>
      </c>
      <c r="V170">
        <v>-276.8</v>
      </c>
      <c r="W170">
        <v>-704.3</v>
      </c>
    </row>
    <row r="171" spans="1:23" x14ac:dyDescent="0.2">
      <c r="A171" t="s">
        <v>38</v>
      </c>
      <c r="B171">
        <v>1</v>
      </c>
      <c r="C171">
        <v>-40</v>
      </c>
      <c r="D171">
        <v>5</v>
      </c>
      <c r="E171" t="s">
        <v>214</v>
      </c>
      <c r="F171">
        <v>1840</v>
      </c>
      <c r="J171" t="s">
        <v>213</v>
      </c>
      <c r="L171">
        <v>600</v>
      </c>
      <c r="M171" t="s">
        <v>374</v>
      </c>
      <c r="N171" t="s">
        <v>324</v>
      </c>
      <c r="P171" t="s">
        <v>379</v>
      </c>
      <c r="R171" t="s">
        <v>380</v>
      </c>
      <c r="T171">
        <v>-350</v>
      </c>
      <c r="U171">
        <v>4</v>
      </c>
      <c r="V171">
        <v>-322.89999999999998</v>
      </c>
      <c r="W171">
        <v>-771.1</v>
      </c>
    </row>
    <row r="172" spans="1:23" x14ac:dyDescent="0.2">
      <c r="A172" t="s">
        <v>38</v>
      </c>
      <c r="B172">
        <v>1</v>
      </c>
      <c r="C172">
        <v>500</v>
      </c>
      <c r="D172">
        <v>20</v>
      </c>
      <c r="E172" t="s">
        <v>214</v>
      </c>
      <c r="F172">
        <v>814</v>
      </c>
      <c r="J172" t="s">
        <v>213</v>
      </c>
      <c r="L172">
        <v>600</v>
      </c>
      <c r="M172" t="s">
        <v>374</v>
      </c>
      <c r="N172" t="s">
        <v>324</v>
      </c>
      <c r="P172" t="s">
        <v>379</v>
      </c>
      <c r="R172" t="s">
        <v>380</v>
      </c>
      <c r="T172">
        <v>36</v>
      </c>
      <c r="U172">
        <v>4</v>
      </c>
      <c r="V172">
        <v>-309.3</v>
      </c>
      <c r="W172">
        <v>-428.9</v>
      </c>
    </row>
    <row r="173" spans="1:23" x14ac:dyDescent="0.2">
      <c r="A173" t="s">
        <v>38</v>
      </c>
      <c r="B173">
        <v>1</v>
      </c>
      <c r="C173">
        <v>502</v>
      </c>
      <c r="D173">
        <v>20</v>
      </c>
      <c r="E173" t="s">
        <v>214</v>
      </c>
      <c r="F173">
        <v>1350</v>
      </c>
      <c r="J173" t="s">
        <v>213</v>
      </c>
      <c r="L173">
        <v>600</v>
      </c>
      <c r="M173" t="s">
        <v>374</v>
      </c>
      <c r="N173" t="s">
        <v>324</v>
      </c>
      <c r="P173" t="s">
        <v>379</v>
      </c>
      <c r="R173" t="s">
        <v>380</v>
      </c>
      <c r="T173">
        <v>36</v>
      </c>
      <c r="U173">
        <v>4</v>
      </c>
      <c r="V173">
        <v>-310.3</v>
      </c>
      <c r="W173">
        <v>-559.1</v>
      </c>
    </row>
    <row r="174" spans="1:23" x14ac:dyDescent="0.2">
      <c r="A174" t="s">
        <v>38</v>
      </c>
      <c r="B174">
        <v>1</v>
      </c>
      <c r="C174">
        <v>498</v>
      </c>
      <c r="D174">
        <v>20</v>
      </c>
      <c r="E174" t="s">
        <v>214</v>
      </c>
      <c r="F174">
        <v>1840</v>
      </c>
      <c r="J174" t="s">
        <v>213</v>
      </c>
      <c r="L174">
        <v>600</v>
      </c>
      <c r="M174" t="s">
        <v>374</v>
      </c>
      <c r="N174" t="s">
        <v>324</v>
      </c>
      <c r="P174" t="s">
        <v>379</v>
      </c>
      <c r="R174" t="s">
        <v>380</v>
      </c>
      <c r="T174">
        <v>-7</v>
      </c>
      <c r="U174">
        <v>4</v>
      </c>
      <c r="V174">
        <v>-337.1</v>
      </c>
      <c r="W174">
        <v>-650.4</v>
      </c>
    </row>
    <row r="175" spans="1:23" x14ac:dyDescent="0.2">
      <c r="A175" t="s">
        <v>38</v>
      </c>
      <c r="B175">
        <v>1</v>
      </c>
      <c r="C175">
        <v>993</v>
      </c>
      <c r="D175">
        <v>20</v>
      </c>
      <c r="E175" t="s">
        <v>214</v>
      </c>
      <c r="F175">
        <v>814</v>
      </c>
      <c r="J175" t="s">
        <v>213</v>
      </c>
      <c r="L175">
        <v>600</v>
      </c>
      <c r="M175" t="s">
        <v>374</v>
      </c>
      <c r="N175" t="s">
        <v>324</v>
      </c>
      <c r="P175" t="s">
        <v>379</v>
      </c>
      <c r="R175" t="s">
        <v>380</v>
      </c>
      <c r="T175">
        <v>362</v>
      </c>
      <c r="U175">
        <v>4</v>
      </c>
      <c r="V175">
        <v>-316.60000000000002</v>
      </c>
      <c r="W175">
        <v>-249.2</v>
      </c>
    </row>
    <row r="176" spans="1:23" x14ac:dyDescent="0.2">
      <c r="A176" t="s">
        <v>38</v>
      </c>
      <c r="B176">
        <v>1</v>
      </c>
      <c r="C176">
        <v>966</v>
      </c>
      <c r="D176">
        <v>20</v>
      </c>
      <c r="E176" t="s">
        <v>214</v>
      </c>
      <c r="F176">
        <v>1350</v>
      </c>
      <c r="J176" t="s">
        <v>213</v>
      </c>
      <c r="L176">
        <v>600</v>
      </c>
      <c r="M176" t="s">
        <v>374</v>
      </c>
      <c r="N176" t="s">
        <v>324</v>
      </c>
      <c r="P176" t="s">
        <v>379</v>
      </c>
      <c r="R176" t="s">
        <v>380</v>
      </c>
      <c r="T176">
        <v>265</v>
      </c>
      <c r="U176">
        <v>4</v>
      </c>
      <c r="V176">
        <v>-356.6</v>
      </c>
      <c r="W176">
        <v>-461.7</v>
      </c>
    </row>
    <row r="177" spans="1:23" x14ac:dyDescent="0.2">
      <c r="A177" t="s">
        <v>38</v>
      </c>
      <c r="B177">
        <v>1</v>
      </c>
      <c r="C177">
        <v>986</v>
      </c>
      <c r="D177">
        <v>20</v>
      </c>
      <c r="E177" t="s">
        <v>214</v>
      </c>
      <c r="F177">
        <v>1840</v>
      </c>
      <c r="J177" t="s">
        <v>213</v>
      </c>
      <c r="L177">
        <v>600</v>
      </c>
      <c r="M177" t="s">
        <v>374</v>
      </c>
      <c r="N177" t="s">
        <v>324</v>
      </c>
      <c r="P177" t="s">
        <v>379</v>
      </c>
      <c r="R177" t="s">
        <v>380</v>
      </c>
      <c r="T177">
        <v>367</v>
      </c>
      <c r="U177">
        <v>4</v>
      </c>
      <c r="V177">
        <v>-311.7</v>
      </c>
      <c r="W177">
        <v>-518.70000000000005</v>
      </c>
    </row>
    <row r="178" spans="1:23" x14ac:dyDescent="0.2">
      <c r="A178" t="s">
        <v>38</v>
      </c>
      <c r="B178">
        <v>1</v>
      </c>
      <c r="C178">
        <v>-37</v>
      </c>
      <c r="D178">
        <v>5</v>
      </c>
      <c r="E178" t="s">
        <v>214</v>
      </c>
      <c r="F178">
        <v>814</v>
      </c>
      <c r="J178" t="s">
        <v>213</v>
      </c>
      <c r="L178">
        <v>600</v>
      </c>
      <c r="M178" t="s">
        <v>374</v>
      </c>
      <c r="N178" t="s">
        <v>324</v>
      </c>
      <c r="P178" t="s">
        <v>381</v>
      </c>
      <c r="R178" t="s">
        <v>382</v>
      </c>
      <c r="U178">
        <v>4</v>
      </c>
    </row>
    <row r="179" spans="1:23" x14ac:dyDescent="0.2">
      <c r="A179" t="s">
        <v>38</v>
      </c>
      <c r="B179">
        <v>1</v>
      </c>
      <c r="C179">
        <v>-39</v>
      </c>
      <c r="D179">
        <v>5</v>
      </c>
      <c r="E179" t="s">
        <v>214</v>
      </c>
      <c r="F179">
        <v>1350</v>
      </c>
      <c r="J179" t="s">
        <v>213</v>
      </c>
      <c r="L179">
        <v>600</v>
      </c>
      <c r="M179" t="s">
        <v>374</v>
      </c>
      <c r="N179" t="s">
        <v>324</v>
      </c>
      <c r="P179" t="s">
        <v>381</v>
      </c>
      <c r="R179" t="s">
        <v>382</v>
      </c>
      <c r="U179">
        <v>4</v>
      </c>
    </row>
    <row r="180" spans="1:23" x14ac:dyDescent="0.2">
      <c r="A180" t="s">
        <v>38</v>
      </c>
      <c r="B180">
        <v>1</v>
      </c>
      <c r="C180">
        <v>-40</v>
      </c>
      <c r="D180">
        <v>5</v>
      </c>
      <c r="E180" t="s">
        <v>214</v>
      </c>
      <c r="F180">
        <v>1840</v>
      </c>
      <c r="J180" t="s">
        <v>213</v>
      </c>
      <c r="L180">
        <v>600</v>
      </c>
      <c r="M180" t="s">
        <v>374</v>
      </c>
      <c r="N180" t="s">
        <v>324</v>
      </c>
      <c r="P180" t="s">
        <v>381</v>
      </c>
      <c r="R180" t="s">
        <v>382</v>
      </c>
      <c r="U180">
        <v>4</v>
      </c>
    </row>
    <row r="181" spans="1:23" x14ac:dyDescent="0.2">
      <c r="A181" t="s">
        <v>38</v>
      </c>
      <c r="B181">
        <v>1</v>
      </c>
      <c r="C181">
        <v>500</v>
      </c>
      <c r="D181">
        <v>20</v>
      </c>
      <c r="E181" t="s">
        <v>214</v>
      </c>
      <c r="F181">
        <v>814</v>
      </c>
      <c r="J181" t="s">
        <v>213</v>
      </c>
      <c r="L181">
        <v>600</v>
      </c>
      <c r="M181" t="s">
        <v>374</v>
      </c>
      <c r="N181" t="s">
        <v>324</v>
      </c>
      <c r="P181" t="s">
        <v>381</v>
      </c>
      <c r="R181" t="s">
        <v>382</v>
      </c>
      <c r="U181">
        <v>4</v>
      </c>
    </row>
    <row r="182" spans="1:23" x14ac:dyDescent="0.2">
      <c r="A182" t="s">
        <v>38</v>
      </c>
      <c r="B182">
        <v>1</v>
      </c>
      <c r="C182">
        <v>502</v>
      </c>
      <c r="D182">
        <v>20</v>
      </c>
      <c r="E182" t="s">
        <v>214</v>
      </c>
      <c r="F182">
        <v>1350</v>
      </c>
      <c r="J182" t="s">
        <v>213</v>
      </c>
      <c r="L182">
        <v>600</v>
      </c>
      <c r="M182" t="s">
        <v>374</v>
      </c>
      <c r="N182" t="s">
        <v>324</v>
      </c>
      <c r="P182" t="s">
        <v>381</v>
      </c>
      <c r="R182" t="s">
        <v>382</v>
      </c>
      <c r="U182">
        <v>4</v>
      </c>
    </row>
    <row r="183" spans="1:23" x14ac:dyDescent="0.2">
      <c r="A183" t="s">
        <v>38</v>
      </c>
      <c r="B183">
        <v>1</v>
      </c>
      <c r="C183">
        <v>498</v>
      </c>
      <c r="D183">
        <v>20</v>
      </c>
      <c r="E183" t="s">
        <v>214</v>
      </c>
      <c r="F183">
        <v>1840</v>
      </c>
      <c r="J183" t="s">
        <v>213</v>
      </c>
      <c r="L183">
        <v>600</v>
      </c>
      <c r="M183" t="s">
        <v>374</v>
      </c>
      <c r="N183" t="s">
        <v>324</v>
      </c>
      <c r="P183" t="s">
        <v>381</v>
      </c>
      <c r="R183" t="s">
        <v>382</v>
      </c>
      <c r="U183">
        <v>4</v>
      </c>
    </row>
    <row r="184" spans="1:23" x14ac:dyDescent="0.2">
      <c r="A184" t="s">
        <v>38</v>
      </c>
      <c r="B184">
        <v>1</v>
      </c>
      <c r="C184">
        <v>993</v>
      </c>
      <c r="D184">
        <v>20</v>
      </c>
      <c r="E184" t="s">
        <v>214</v>
      </c>
      <c r="F184">
        <v>814</v>
      </c>
      <c r="J184" t="s">
        <v>213</v>
      </c>
      <c r="L184">
        <v>600</v>
      </c>
      <c r="M184" t="s">
        <v>374</v>
      </c>
      <c r="N184" t="s">
        <v>324</v>
      </c>
      <c r="P184" t="s">
        <v>381</v>
      </c>
      <c r="R184" t="s">
        <v>382</v>
      </c>
      <c r="U184">
        <v>4</v>
      </c>
    </row>
    <row r="185" spans="1:23" x14ac:dyDescent="0.2">
      <c r="A185" t="s">
        <v>38</v>
      </c>
      <c r="B185">
        <v>1</v>
      </c>
      <c r="C185">
        <v>966</v>
      </c>
      <c r="D185">
        <v>20</v>
      </c>
      <c r="E185" t="s">
        <v>214</v>
      </c>
      <c r="F185">
        <v>1350</v>
      </c>
      <c r="J185" t="s">
        <v>213</v>
      </c>
      <c r="L185">
        <v>600</v>
      </c>
      <c r="M185" t="s">
        <v>374</v>
      </c>
      <c r="N185" t="s">
        <v>324</v>
      </c>
      <c r="P185" t="s">
        <v>381</v>
      </c>
      <c r="R185" t="s">
        <v>382</v>
      </c>
      <c r="U185">
        <v>4</v>
      </c>
    </row>
    <row r="186" spans="1:23" x14ac:dyDescent="0.2">
      <c r="A186" t="s">
        <v>38</v>
      </c>
      <c r="B186">
        <v>1</v>
      </c>
      <c r="C186">
        <v>986</v>
      </c>
      <c r="D186">
        <v>20</v>
      </c>
      <c r="E186" t="s">
        <v>214</v>
      </c>
      <c r="F186">
        <v>1840</v>
      </c>
      <c r="J186" t="s">
        <v>213</v>
      </c>
      <c r="L186">
        <v>600</v>
      </c>
      <c r="M186" t="s">
        <v>374</v>
      </c>
      <c r="N186" t="s">
        <v>324</v>
      </c>
      <c r="P186" t="s">
        <v>381</v>
      </c>
      <c r="R186" t="s">
        <v>382</v>
      </c>
      <c r="U186">
        <v>4</v>
      </c>
    </row>
    <row r="187" spans="1:23" x14ac:dyDescent="0.2">
      <c r="A187" t="s">
        <v>38</v>
      </c>
      <c r="B187">
        <v>1</v>
      </c>
      <c r="C187">
        <v>-37</v>
      </c>
      <c r="D187">
        <v>5</v>
      </c>
      <c r="E187" t="s">
        <v>214</v>
      </c>
      <c r="F187">
        <v>814</v>
      </c>
      <c r="J187" t="s">
        <v>213</v>
      </c>
      <c r="L187">
        <v>600</v>
      </c>
      <c r="M187" t="s">
        <v>374</v>
      </c>
      <c r="N187" t="s">
        <v>324</v>
      </c>
      <c r="P187" t="s">
        <v>383</v>
      </c>
      <c r="R187" t="s">
        <v>384</v>
      </c>
      <c r="T187">
        <v>-292</v>
      </c>
      <c r="U187">
        <v>4</v>
      </c>
      <c r="V187">
        <v>-264.8</v>
      </c>
      <c r="W187">
        <v>-609.70000000000005</v>
      </c>
    </row>
    <row r="188" spans="1:23" x14ac:dyDescent="0.2">
      <c r="A188" t="s">
        <v>38</v>
      </c>
      <c r="B188">
        <v>1</v>
      </c>
      <c r="C188">
        <v>-39</v>
      </c>
      <c r="D188">
        <v>5</v>
      </c>
      <c r="E188" t="s">
        <v>214</v>
      </c>
      <c r="F188">
        <v>1350</v>
      </c>
      <c r="J188" t="s">
        <v>213</v>
      </c>
      <c r="L188">
        <v>600</v>
      </c>
      <c r="M188" t="s">
        <v>374</v>
      </c>
      <c r="N188" t="s">
        <v>324</v>
      </c>
      <c r="P188" t="s">
        <v>383</v>
      </c>
      <c r="R188" t="s">
        <v>384</v>
      </c>
      <c r="T188">
        <v>-288</v>
      </c>
      <c r="U188">
        <v>4</v>
      </c>
      <c r="V188">
        <v>-259.10000000000002</v>
      </c>
      <c r="W188">
        <v>-697</v>
      </c>
    </row>
    <row r="189" spans="1:23" x14ac:dyDescent="0.2">
      <c r="A189" t="s">
        <v>38</v>
      </c>
      <c r="B189">
        <v>1</v>
      </c>
      <c r="C189">
        <v>-40</v>
      </c>
      <c r="D189">
        <v>5</v>
      </c>
      <c r="E189" t="s">
        <v>214</v>
      </c>
      <c r="F189">
        <v>1840</v>
      </c>
      <c r="J189" t="s">
        <v>213</v>
      </c>
      <c r="L189">
        <v>600</v>
      </c>
      <c r="M189" t="s">
        <v>374</v>
      </c>
      <c r="N189" t="s">
        <v>324</v>
      </c>
      <c r="P189" t="s">
        <v>383</v>
      </c>
      <c r="R189" t="s">
        <v>384</v>
      </c>
      <c r="T189">
        <v>-292</v>
      </c>
      <c r="U189">
        <v>4</v>
      </c>
      <c r="V189">
        <v>-262.5</v>
      </c>
      <c r="W189">
        <v>-750.7</v>
      </c>
    </row>
    <row r="190" spans="1:23" x14ac:dyDescent="0.2">
      <c r="A190" t="s">
        <v>38</v>
      </c>
      <c r="B190">
        <v>1</v>
      </c>
      <c r="C190">
        <v>500</v>
      </c>
      <c r="D190">
        <v>20</v>
      </c>
      <c r="E190" t="s">
        <v>214</v>
      </c>
      <c r="F190">
        <v>814</v>
      </c>
      <c r="J190" t="s">
        <v>213</v>
      </c>
      <c r="L190">
        <v>600</v>
      </c>
      <c r="M190" t="s">
        <v>374</v>
      </c>
      <c r="N190" t="s">
        <v>324</v>
      </c>
      <c r="P190" t="s">
        <v>383</v>
      </c>
      <c r="R190" t="s">
        <v>384</v>
      </c>
      <c r="T190">
        <v>62</v>
      </c>
      <c r="U190">
        <v>4</v>
      </c>
      <c r="V190">
        <v>-292</v>
      </c>
      <c r="W190">
        <v>-414.6</v>
      </c>
    </row>
    <row r="191" spans="1:23" x14ac:dyDescent="0.2">
      <c r="A191" t="s">
        <v>38</v>
      </c>
      <c r="B191">
        <v>1</v>
      </c>
      <c r="C191">
        <v>502</v>
      </c>
      <c r="D191">
        <v>20</v>
      </c>
      <c r="E191" t="s">
        <v>214</v>
      </c>
      <c r="F191">
        <v>1350</v>
      </c>
      <c r="J191" t="s">
        <v>213</v>
      </c>
      <c r="L191">
        <v>600</v>
      </c>
      <c r="M191" t="s">
        <v>374</v>
      </c>
      <c r="N191" t="s">
        <v>324</v>
      </c>
      <c r="P191" t="s">
        <v>383</v>
      </c>
      <c r="R191" t="s">
        <v>384</v>
      </c>
      <c r="T191">
        <v>54</v>
      </c>
      <c r="U191">
        <v>4</v>
      </c>
      <c r="V191">
        <v>-298.3</v>
      </c>
      <c r="W191">
        <v>-551.5</v>
      </c>
    </row>
    <row r="192" spans="1:23" x14ac:dyDescent="0.2">
      <c r="A192" t="s">
        <v>38</v>
      </c>
      <c r="B192">
        <v>1</v>
      </c>
      <c r="C192">
        <v>498</v>
      </c>
      <c r="D192">
        <v>20</v>
      </c>
      <c r="E192" t="s">
        <v>214</v>
      </c>
      <c r="F192">
        <v>1840</v>
      </c>
      <c r="J192" t="s">
        <v>213</v>
      </c>
      <c r="L192">
        <v>600</v>
      </c>
      <c r="M192" t="s">
        <v>374</v>
      </c>
      <c r="N192" t="s">
        <v>324</v>
      </c>
      <c r="P192" t="s">
        <v>383</v>
      </c>
      <c r="R192" t="s">
        <v>384</v>
      </c>
      <c r="T192">
        <v>62</v>
      </c>
      <c r="U192">
        <v>4</v>
      </c>
      <c r="V192">
        <v>-291.10000000000002</v>
      </c>
      <c r="W192">
        <v>-626.1</v>
      </c>
    </row>
    <row r="193" spans="1:23" x14ac:dyDescent="0.2">
      <c r="A193" t="s">
        <v>38</v>
      </c>
      <c r="B193">
        <v>1</v>
      </c>
      <c r="C193">
        <v>993</v>
      </c>
      <c r="D193">
        <v>20</v>
      </c>
      <c r="E193" t="s">
        <v>214</v>
      </c>
      <c r="F193">
        <v>814</v>
      </c>
      <c r="J193" t="s">
        <v>213</v>
      </c>
      <c r="L193">
        <v>600</v>
      </c>
      <c r="M193" t="s">
        <v>374</v>
      </c>
      <c r="N193" t="s">
        <v>324</v>
      </c>
      <c r="P193" t="s">
        <v>383</v>
      </c>
      <c r="R193" t="s">
        <v>384</v>
      </c>
      <c r="T193">
        <v>386</v>
      </c>
      <c r="U193">
        <v>4</v>
      </c>
      <c r="V193">
        <v>-304.60000000000002</v>
      </c>
      <c r="W193">
        <v>-235.9</v>
      </c>
    </row>
    <row r="194" spans="1:23" x14ac:dyDescent="0.2">
      <c r="A194" t="s">
        <v>38</v>
      </c>
      <c r="B194">
        <v>1</v>
      </c>
      <c r="C194">
        <v>966</v>
      </c>
      <c r="D194">
        <v>20</v>
      </c>
      <c r="E194" t="s">
        <v>214</v>
      </c>
      <c r="F194">
        <v>1350</v>
      </c>
      <c r="J194" t="s">
        <v>213</v>
      </c>
      <c r="L194">
        <v>600</v>
      </c>
      <c r="M194" t="s">
        <v>374</v>
      </c>
      <c r="N194" t="s">
        <v>324</v>
      </c>
      <c r="P194" t="s">
        <v>383</v>
      </c>
      <c r="R194" t="s">
        <v>384</v>
      </c>
      <c r="T194">
        <v>399</v>
      </c>
      <c r="U194">
        <v>4</v>
      </c>
      <c r="V194">
        <v>-288.39999999999998</v>
      </c>
      <c r="W194">
        <v>-404.7</v>
      </c>
    </row>
    <row r="195" spans="1:23" x14ac:dyDescent="0.2">
      <c r="A195" t="s">
        <v>38</v>
      </c>
      <c r="B195">
        <v>1</v>
      </c>
      <c r="C195">
        <v>986</v>
      </c>
      <c r="D195">
        <v>20</v>
      </c>
      <c r="E195" t="s">
        <v>214</v>
      </c>
      <c r="F195">
        <v>1840</v>
      </c>
      <c r="J195" t="s">
        <v>213</v>
      </c>
      <c r="L195">
        <v>600</v>
      </c>
      <c r="M195" t="s">
        <v>374</v>
      </c>
      <c r="N195" t="s">
        <v>324</v>
      </c>
      <c r="P195" t="s">
        <v>383</v>
      </c>
      <c r="R195" t="s">
        <v>384</v>
      </c>
      <c r="T195">
        <v>385</v>
      </c>
      <c r="U195">
        <v>4</v>
      </c>
      <c r="V195">
        <v>-302.60000000000002</v>
      </c>
      <c r="W195">
        <v>-512.29999999999995</v>
      </c>
    </row>
    <row r="196" spans="1:23" x14ac:dyDescent="0.2">
      <c r="A196" t="s">
        <v>38</v>
      </c>
      <c r="B196">
        <v>1</v>
      </c>
      <c r="C196">
        <v>-37</v>
      </c>
      <c r="D196">
        <v>5</v>
      </c>
      <c r="E196" t="s">
        <v>214</v>
      </c>
      <c r="F196">
        <v>814</v>
      </c>
      <c r="J196" t="s">
        <v>213</v>
      </c>
      <c r="L196">
        <v>600</v>
      </c>
      <c r="M196" t="s">
        <v>374</v>
      </c>
      <c r="N196" t="s">
        <v>324</v>
      </c>
      <c r="P196" t="s">
        <v>385</v>
      </c>
      <c r="R196" t="s">
        <v>386</v>
      </c>
      <c r="T196">
        <v>-248</v>
      </c>
      <c r="U196">
        <v>4</v>
      </c>
      <c r="V196">
        <v>-219.1</v>
      </c>
      <c r="W196">
        <v>-585.4</v>
      </c>
    </row>
    <row r="197" spans="1:23" x14ac:dyDescent="0.2">
      <c r="A197" t="s">
        <v>38</v>
      </c>
      <c r="B197">
        <v>1</v>
      </c>
      <c r="C197">
        <v>-39</v>
      </c>
      <c r="D197">
        <v>5</v>
      </c>
      <c r="E197" t="s">
        <v>214</v>
      </c>
      <c r="F197">
        <v>1350</v>
      </c>
      <c r="J197" t="s">
        <v>213</v>
      </c>
      <c r="L197">
        <v>600</v>
      </c>
      <c r="M197" t="s">
        <v>374</v>
      </c>
      <c r="N197" t="s">
        <v>324</v>
      </c>
      <c r="P197" t="s">
        <v>385</v>
      </c>
      <c r="R197" t="s">
        <v>386</v>
      </c>
      <c r="T197">
        <v>-239</v>
      </c>
      <c r="U197">
        <v>4</v>
      </c>
      <c r="V197">
        <v>-208.1</v>
      </c>
      <c r="W197">
        <v>-676.2</v>
      </c>
    </row>
    <row r="198" spans="1:23" x14ac:dyDescent="0.2">
      <c r="A198" t="s">
        <v>38</v>
      </c>
      <c r="B198">
        <v>1</v>
      </c>
      <c r="C198">
        <v>-40</v>
      </c>
      <c r="D198">
        <v>5</v>
      </c>
      <c r="E198" t="s">
        <v>214</v>
      </c>
      <c r="F198">
        <v>1840</v>
      </c>
      <c r="J198" t="s">
        <v>213</v>
      </c>
      <c r="L198">
        <v>600</v>
      </c>
      <c r="M198" t="s">
        <v>374</v>
      </c>
      <c r="N198" t="s">
        <v>324</v>
      </c>
      <c r="P198" t="s">
        <v>385</v>
      </c>
      <c r="R198" t="s">
        <v>386</v>
      </c>
      <c r="T198">
        <v>-248</v>
      </c>
      <c r="U198">
        <v>4</v>
      </c>
      <c r="V198">
        <v>-216.7</v>
      </c>
      <c r="W198">
        <v>-735.2</v>
      </c>
    </row>
    <row r="199" spans="1:23" x14ac:dyDescent="0.2">
      <c r="A199" t="s">
        <v>38</v>
      </c>
      <c r="B199">
        <v>1</v>
      </c>
      <c r="C199">
        <v>500</v>
      </c>
      <c r="D199">
        <v>20</v>
      </c>
      <c r="E199" t="s">
        <v>214</v>
      </c>
      <c r="F199">
        <v>814</v>
      </c>
      <c r="J199" t="s">
        <v>213</v>
      </c>
      <c r="L199">
        <v>600</v>
      </c>
      <c r="M199" t="s">
        <v>374</v>
      </c>
      <c r="N199" t="s">
        <v>324</v>
      </c>
      <c r="P199" t="s">
        <v>385</v>
      </c>
      <c r="R199" t="s">
        <v>386</v>
      </c>
      <c r="T199">
        <v>115</v>
      </c>
      <c r="U199">
        <v>4</v>
      </c>
      <c r="V199">
        <v>-256.7</v>
      </c>
      <c r="W199">
        <v>-385.3</v>
      </c>
    </row>
    <row r="200" spans="1:23" x14ac:dyDescent="0.2">
      <c r="A200" t="s">
        <v>38</v>
      </c>
      <c r="B200">
        <v>1</v>
      </c>
      <c r="C200">
        <v>502</v>
      </c>
      <c r="D200">
        <v>20</v>
      </c>
      <c r="E200" t="s">
        <v>214</v>
      </c>
      <c r="F200">
        <v>1350</v>
      </c>
      <c r="J200" t="s">
        <v>213</v>
      </c>
      <c r="L200">
        <v>600</v>
      </c>
      <c r="M200" t="s">
        <v>374</v>
      </c>
      <c r="N200" t="s">
        <v>324</v>
      </c>
      <c r="P200" t="s">
        <v>385</v>
      </c>
      <c r="R200" t="s">
        <v>386</v>
      </c>
      <c r="T200">
        <v>103</v>
      </c>
      <c r="U200">
        <v>4</v>
      </c>
      <c r="V200">
        <v>-265.60000000000002</v>
      </c>
      <c r="W200">
        <v>-530.6</v>
      </c>
    </row>
    <row r="201" spans="1:23" x14ac:dyDescent="0.2">
      <c r="A201" t="s">
        <v>38</v>
      </c>
      <c r="B201">
        <v>1</v>
      </c>
      <c r="C201">
        <v>498</v>
      </c>
      <c r="D201">
        <v>20</v>
      </c>
      <c r="E201" t="s">
        <v>214</v>
      </c>
      <c r="F201">
        <v>1840</v>
      </c>
      <c r="J201" t="s">
        <v>213</v>
      </c>
      <c r="L201">
        <v>600</v>
      </c>
      <c r="M201" t="s">
        <v>374</v>
      </c>
      <c r="N201" t="s">
        <v>324</v>
      </c>
      <c r="P201" t="s">
        <v>385</v>
      </c>
      <c r="R201" t="s">
        <v>386</v>
      </c>
      <c r="T201">
        <v>114</v>
      </c>
      <c r="U201">
        <v>4</v>
      </c>
      <c r="V201">
        <v>-256.3</v>
      </c>
      <c r="W201">
        <v>-607.70000000000005</v>
      </c>
    </row>
    <row r="202" spans="1:23" x14ac:dyDescent="0.2">
      <c r="A202" t="s">
        <v>38</v>
      </c>
      <c r="B202">
        <v>1</v>
      </c>
      <c r="C202">
        <v>993</v>
      </c>
      <c r="D202">
        <v>20</v>
      </c>
      <c r="E202" t="s">
        <v>214</v>
      </c>
      <c r="F202">
        <v>814</v>
      </c>
      <c r="J202" t="s">
        <v>213</v>
      </c>
      <c r="L202">
        <v>600</v>
      </c>
      <c r="M202" t="s">
        <v>374</v>
      </c>
      <c r="N202" t="s">
        <v>324</v>
      </c>
      <c r="P202" t="s">
        <v>385</v>
      </c>
      <c r="R202" t="s">
        <v>386</v>
      </c>
      <c r="T202">
        <v>456</v>
      </c>
      <c r="U202">
        <v>4</v>
      </c>
      <c r="V202">
        <v>-269.39999999999998</v>
      </c>
      <c r="W202">
        <v>-197.4</v>
      </c>
    </row>
    <row r="203" spans="1:23" x14ac:dyDescent="0.2">
      <c r="A203" t="s">
        <v>38</v>
      </c>
      <c r="B203">
        <v>1</v>
      </c>
      <c r="C203">
        <v>966</v>
      </c>
      <c r="D203">
        <v>20</v>
      </c>
      <c r="E203" t="s">
        <v>214</v>
      </c>
      <c r="F203">
        <v>1350</v>
      </c>
      <c r="J203" t="s">
        <v>213</v>
      </c>
      <c r="L203">
        <v>600</v>
      </c>
      <c r="M203" t="s">
        <v>374</v>
      </c>
      <c r="N203" t="s">
        <v>324</v>
      </c>
      <c r="P203" t="s">
        <v>385</v>
      </c>
      <c r="R203" t="s">
        <v>386</v>
      </c>
      <c r="T203">
        <v>460</v>
      </c>
      <c r="U203">
        <v>4</v>
      </c>
      <c r="V203">
        <v>-257.39999999999998</v>
      </c>
      <c r="W203">
        <v>-378.7</v>
      </c>
    </row>
    <row r="204" spans="1:23" x14ac:dyDescent="0.2">
      <c r="A204" t="s">
        <v>38</v>
      </c>
      <c r="B204">
        <v>1</v>
      </c>
      <c r="C204">
        <v>986</v>
      </c>
      <c r="D204">
        <v>20</v>
      </c>
      <c r="E204" t="s">
        <v>214</v>
      </c>
      <c r="F204">
        <v>1840</v>
      </c>
      <c r="J204" t="s">
        <v>213</v>
      </c>
      <c r="L204">
        <v>600</v>
      </c>
      <c r="M204" t="s">
        <v>374</v>
      </c>
      <c r="N204" t="s">
        <v>324</v>
      </c>
      <c r="P204" t="s">
        <v>385</v>
      </c>
      <c r="R204" t="s">
        <v>386</v>
      </c>
      <c r="T204">
        <v>447</v>
      </c>
      <c r="U204">
        <v>4</v>
      </c>
      <c r="V204">
        <v>-271.39999999999998</v>
      </c>
      <c r="W204">
        <v>-490.5</v>
      </c>
    </row>
    <row r="205" spans="1:23" x14ac:dyDescent="0.2">
      <c r="A205" t="s">
        <v>38</v>
      </c>
      <c r="B205">
        <v>1</v>
      </c>
      <c r="C205">
        <v>-37</v>
      </c>
      <c r="D205">
        <v>5</v>
      </c>
      <c r="E205" t="s">
        <v>214</v>
      </c>
      <c r="F205">
        <v>814</v>
      </c>
      <c r="J205" t="s">
        <v>213</v>
      </c>
      <c r="L205">
        <v>600</v>
      </c>
      <c r="M205" t="s">
        <v>374</v>
      </c>
      <c r="N205" t="s">
        <v>324</v>
      </c>
      <c r="P205" t="s">
        <v>387</v>
      </c>
      <c r="R205" t="s">
        <v>388</v>
      </c>
      <c r="T205">
        <v>-370</v>
      </c>
      <c r="U205">
        <v>4</v>
      </c>
      <c r="V205">
        <v>-345.8</v>
      </c>
      <c r="W205">
        <v>-652.70000000000005</v>
      </c>
    </row>
    <row r="206" spans="1:23" x14ac:dyDescent="0.2">
      <c r="A206" t="s">
        <v>38</v>
      </c>
      <c r="B206">
        <v>1</v>
      </c>
      <c r="C206">
        <v>-39</v>
      </c>
      <c r="D206">
        <v>5</v>
      </c>
      <c r="E206" t="s">
        <v>214</v>
      </c>
      <c r="F206">
        <v>1350</v>
      </c>
      <c r="J206" t="s">
        <v>213</v>
      </c>
      <c r="L206">
        <v>600</v>
      </c>
      <c r="M206" t="s">
        <v>374</v>
      </c>
      <c r="N206" t="s">
        <v>324</v>
      </c>
      <c r="P206" t="s">
        <v>387</v>
      </c>
      <c r="R206" t="s">
        <v>388</v>
      </c>
      <c r="T206">
        <v>-358</v>
      </c>
      <c r="U206">
        <v>4</v>
      </c>
      <c r="V206">
        <v>-331.9</v>
      </c>
      <c r="W206">
        <v>-726.8</v>
      </c>
    </row>
    <row r="207" spans="1:23" x14ac:dyDescent="0.2">
      <c r="A207" t="s">
        <v>38</v>
      </c>
      <c r="B207">
        <v>1</v>
      </c>
      <c r="C207">
        <v>-40</v>
      </c>
      <c r="D207">
        <v>5</v>
      </c>
      <c r="E207" t="s">
        <v>214</v>
      </c>
      <c r="F207">
        <v>1840</v>
      </c>
      <c r="J207" t="s">
        <v>213</v>
      </c>
      <c r="L207">
        <v>600</v>
      </c>
      <c r="M207" t="s">
        <v>374</v>
      </c>
      <c r="N207" t="s">
        <v>324</v>
      </c>
      <c r="P207" t="s">
        <v>387</v>
      </c>
      <c r="R207" t="s">
        <v>388</v>
      </c>
      <c r="T207">
        <v>-358</v>
      </c>
      <c r="U207">
        <v>4</v>
      </c>
      <c r="V207">
        <v>-331.3</v>
      </c>
      <c r="W207">
        <v>-773.9</v>
      </c>
    </row>
    <row r="208" spans="1:23" x14ac:dyDescent="0.2">
      <c r="A208" t="s">
        <v>38</v>
      </c>
      <c r="B208">
        <v>1</v>
      </c>
      <c r="C208">
        <v>500</v>
      </c>
      <c r="D208">
        <v>20</v>
      </c>
      <c r="E208" t="s">
        <v>214</v>
      </c>
      <c r="F208">
        <v>814</v>
      </c>
      <c r="J208" t="s">
        <v>213</v>
      </c>
      <c r="L208">
        <v>600</v>
      </c>
      <c r="M208" t="s">
        <v>374</v>
      </c>
      <c r="N208" t="s">
        <v>324</v>
      </c>
      <c r="P208" t="s">
        <v>387</v>
      </c>
      <c r="R208" t="s">
        <v>388</v>
      </c>
      <c r="T208">
        <v>-43</v>
      </c>
      <c r="U208">
        <v>4</v>
      </c>
      <c r="V208">
        <v>-362</v>
      </c>
      <c r="W208">
        <v>-472.4</v>
      </c>
    </row>
    <row r="209" spans="1:23" x14ac:dyDescent="0.2">
      <c r="A209" t="s">
        <v>38</v>
      </c>
      <c r="B209">
        <v>1</v>
      </c>
      <c r="C209">
        <v>502</v>
      </c>
      <c r="D209">
        <v>20</v>
      </c>
      <c r="E209" t="s">
        <v>214</v>
      </c>
      <c r="F209">
        <v>1350</v>
      </c>
      <c r="J209" t="s">
        <v>213</v>
      </c>
      <c r="L209">
        <v>600</v>
      </c>
      <c r="M209" t="s">
        <v>374</v>
      </c>
      <c r="N209" t="s">
        <v>324</v>
      </c>
      <c r="P209" t="s">
        <v>387</v>
      </c>
      <c r="R209" t="s">
        <v>388</v>
      </c>
      <c r="T209">
        <v>-43</v>
      </c>
      <c r="U209">
        <v>4</v>
      </c>
      <c r="V209">
        <v>-362.8</v>
      </c>
      <c r="W209">
        <v>-592.79999999999995</v>
      </c>
    </row>
    <row r="210" spans="1:23" x14ac:dyDescent="0.2">
      <c r="A210" t="s">
        <v>38</v>
      </c>
      <c r="B210">
        <v>1</v>
      </c>
      <c r="C210">
        <v>498</v>
      </c>
      <c r="D210">
        <v>20</v>
      </c>
      <c r="E210" t="s">
        <v>214</v>
      </c>
      <c r="F210">
        <v>1840</v>
      </c>
      <c r="J210" t="s">
        <v>213</v>
      </c>
      <c r="L210">
        <v>600</v>
      </c>
      <c r="M210" t="s">
        <v>374</v>
      </c>
      <c r="N210" t="s">
        <v>324</v>
      </c>
      <c r="P210" t="s">
        <v>387</v>
      </c>
      <c r="R210" t="s">
        <v>388</v>
      </c>
      <c r="T210">
        <v>-11</v>
      </c>
      <c r="U210">
        <v>4</v>
      </c>
      <c r="V210">
        <v>-339.8</v>
      </c>
      <c r="W210">
        <v>-651.79999999999995</v>
      </c>
    </row>
    <row r="211" spans="1:23" x14ac:dyDescent="0.2">
      <c r="A211" t="s">
        <v>38</v>
      </c>
      <c r="B211">
        <v>1</v>
      </c>
      <c r="C211">
        <v>993</v>
      </c>
      <c r="D211">
        <v>20</v>
      </c>
      <c r="E211" t="s">
        <v>214</v>
      </c>
      <c r="F211">
        <v>814</v>
      </c>
      <c r="J211" t="s">
        <v>213</v>
      </c>
      <c r="L211">
        <v>600</v>
      </c>
      <c r="M211" t="s">
        <v>374</v>
      </c>
      <c r="N211" t="s">
        <v>324</v>
      </c>
      <c r="P211" t="s">
        <v>387</v>
      </c>
      <c r="R211" t="s">
        <v>388</v>
      </c>
      <c r="T211">
        <v>301</v>
      </c>
      <c r="U211">
        <v>4</v>
      </c>
      <c r="V211">
        <v>-347.2</v>
      </c>
      <c r="W211">
        <v>-282.8</v>
      </c>
    </row>
    <row r="212" spans="1:23" x14ac:dyDescent="0.2">
      <c r="A212" t="s">
        <v>38</v>
      </c>
      <c r="B212">
        <v>1</v>
      </c>
      <c r="C212">
        <v>966</v>
      </c>
      <c r="D212">
        <v>20</v>
      </c>
      <c r="E212" t="s">
        <v>214</v>
      </c>
      <c r="F212">
        <v>1350</v>
      </c>
      <c r="J212" t="s">
        <v>213</v>
      </c>
      <c r="L212">
        <v>600</v>
      </c>
      <c r="M212" t="s">
        <v>374</v>
      </c>
      <c r="N212" t="s">
        <v>324</v>
      </c>
      <c r="P212" t="s">
        <v>387</v>
      </c>
      <c r="R212" t="s">
        <v>388</v>
      </c>
      <c r="T212">
        <v>348</v>
      </c>
      <c r="U212">
        <v>4</v>
      </c>
      <c r="V212">
        <v>-314.3</v>
      </c>
      <c r="W212">
        <v>-426.4</v>
      </c>
    </row>
    <row r="213" spans="1:23" x14ac:dyDescent="0.2">
      <c r="A213" t="s">
        <v>38</v>
      </c>
      <c r="B213">
        <v>1</v>
      </c>
      <c r="C213">
        <v>986</v>
      </c>
      <c r="D213">
        <v>20</v>
      </c>
      <c r="E213" t="s">
        <v>214</v>
      </c>
      <c r="F213">
        <v>1840</v>
      </c>
      <c r="J213" t="s">
        <v>213</v>
      </c>
      <c r="L213">
        <v>600</v>
      </c>
      <c r="M213" t="s">
        <v>374</v>
      </c>
      <c r="N213" t="s">
        <v>324</v>
      </c>
      <c r="P213" t="s">
        <v>387</v>
      </c>
      <c r="R213" t="s">
        <v>388</v>
      </c>
      <c r="T213">
        <v>328</v>
      </c>
      <c r="U213">
        <v>4</v>
      </c>
      <c r="V213">
        <v>-331.3</v>
      </c>
      <c r="W213">
        <v>-532.4</v>
      </c>
    </row>
    <row r="214" spans="1:23" x14ac:dyDescent="0.2">
      <c r="A214" t="s">
        <v>38</v>
      </c>
      <c r="B214">
        <v>1</v>
      </c>
      <c r="C214">
        <v>-37</v>
      </c>
      <c r="D214">
        <v>5</v>
      </c>
      <c r="E214" t="s">
        <v>214</v>
      </c>
      <c r="F214">
        <v>814</v>
      </c>
      <c r="J214" t="s">
        <v>213</v>
      </c>
      <c r="L214">
        <v>600</v>
      </c>
      <c r="M214" t="s">
        <v>374</v>
      </c>
      <c r="N214" t="s">
        <v>324</v>
      </c>
      <c r="P214" t="s">
        <v>389</v>
      </c>
      <c r="R214" t="s">
        <v>390</v>
      </c>
      <c r="T214">
        <v>-269</v>
      </c>
      <c r="U214">
        <v>4</v>
      </c>
      <c r="V214">
        <v>-240.9</v>
      </c>
      <c r="W214">
        <v>-597</v>
      </c>
    </row>
    <row r="215" spans="1:23" x14ac:dyDescent="0.2">
      <c r="A215" t="s">
        <v>38</v>
      </c>
      <c r="B215">
        <v>1</v>
      </c>
      <c r="C215">
        <v>-39</v>
      </c>
      <c r="D215">
        <v>5</v>
      </c>
      <c r="E215" t="s">
        <v>214</v>
      </c>
      <c r="F215">
        <v>1350</v>
      </c>
      <c r="J215" t="s">
        <v>213</v>
      </c>
      <c r="L215">
        <v>600</v>
      </c>
      <c r="M215" t="s">
        <v>374</v>
      </c>
      <c r="N215" t="s">
        <v>324</v>
      </c>
      <c r="P215" t="s">
        <v>389</v>
      </c>
      <c r="R215" t="s">
        <v>390</v>
      </c>
      <c r="T215">
        <v>-267</v>
      </c>
      <c r="U215">
        <v>4</v>
      </c>
      <c r="V215">
        <v>-237.3</v>
      </c>
      <c r="W215">
        <v>-688.1</v>
      </c>
    </row>
    <row r="216" spans="1:23" x14ac:dyDescent="0.2">
      <c r="A216" t="s">
        <v>38</v>
      </c>
      <c r="B216">
        <v>1</v>
      </c>
      <c r="C216">
        <v>-40</v>
      </c>
      <c r="D216">
        <v>5</v>
      </c>
      <c r="E216" t="s">
        <v>214</v>
      </c>
      <c r="F216">
        <v>1840</v>
      </c>
      <c r="J216" t="s">
        <v>213</v>
      </c>
      <c r="L216">
        <v>600</v>
      </c>
      <c r="M216" t="s">
        <v>374</v>
      </c>
      <c r="N216" t="s">
        <v>324</v>
      </c>
      <c r="P216" t="s">
        <v>389</v>
      </c>
      <c r="R216" t="s">
        <v>390</v>
      </c>
      <c r="T216">
        <v>-275</v>
      </c>
      <c r="U216">
        <v>4</v>
      </c>
      <c r="V216">
        <v>-244.8</v>
      </c>
      <c r="W216">
        <v>-744.7</v>
      </c>
    </row>
    <row r="217" spans="1:23" x14ac:dyDescent="0.2">
      <c r="A217" t="s">
        <v>38</v>
      </c>
      <c r="B217">
        <v>1</v>
      </c>
      <c r="C217">
        <v>500</v>
      </c>
      <c r="D217">
        <v>20</v>
      </c>
      <c r="E217" t="s">
        <v>214</v>
      </c>
      <c r="F217">
        <v>814</v>
      </c>
      <c r="J217" t="s">
        <v>213</v>
      </c>
      <c r="L217">
        <v>600</v>
      </c>
      <c r="M217" t="s">
        <v>374</v>
      </c>
      <c r="N217" t="s">
        <v>324</v>
      </c>
      <c r="P217" t="s">
        <v>389</v>
      </c>
      <c r="R217" t="s">
        <v>390</v>
      </c>
      <c r="T217">
        <v>91</v>
      </c>
      <c r="U217">
        <v>4</v>
      </c>
      <c r="V217">
        <v>-272.7</v>
      </c>
      <c r="W217">
        <v>-398.6</v>
      </c>
    </row>
    <row r="218" spans="1:23" x14ac:dyDescent="0.2">
      <c r="A218" t="s">
        <v>38</v>
      </c>
      <c r="B218">
        <v>1</v>
      </c>
      <c r="C218">
        <v>502</v>
      </c>
      <c r="D218">
        <v>20</v>
      </c>
      <c r="E218" t="s">
        <v>214</v>
      </c>
      <c r="F218">
        <v>1350</v>
      </c>
      <c r="J218" t="s">
        <v>213</v>
      </c>
      <c r="L218">
        <v>600</v>
      </c>
      <c r="M218" t="s">
        <v>374</v>
      </c>
      <c r="N218" t="s">
        <v>324</v>
      </c>
      <c r="P218" t="s">
        <v>389</v>
      </c>
      <c r="R218" t="s">
        <v>390</v>
      </c>
      <c r="T218">
        <v>89</v>
      </c>
      <c r="U218">
        <v>4</v>
      </c>
      <c r="V218">
        <v>-275</v>
      </c>
      <c r="W218">
        <v>-536.6</v>
      </c>
    </row>
    <row r="219" spans="1:23" x14ac:dyDescent="0.2">
      <c r="A219" t="s">
        <v>38</v>
      </c>
      <c r="B219">
        <v>1</v>
      </c>
      <c r="C219">
        <v>498</v>
      </c>
      <c r="D219">
        <v>20</v>
      </c>
      <c r="E219" t="s">
        <v>214</v>
      </c>
      <c r="F219">
        <v>1840</v>
      </c>
      <c r="J219" t="s">
        <v>213</v>
      </c>
      <c r="L219">
        <v>600</v>
      </c>
      <c r="M219" t="s">
        <v>374</v>
      </c>
      <c r="N219" t="s">
        <v>324</v>
      </c>
      <c r="P219" t="s">
        <v>389</v>
      </c>
      <c r="R219" t="s">
        <v>390</v>
      </c>
      <c r="T219">
        <v>93</v>
      </c>
      <c r="U219">
        <v>4</v>
      </c>
      <c r="V219">
        <v>-270.39999999999998</v>
      </c>
      <c r="W219">
        <v>-615.1</v>
      </c>
    </row>
    <row r="220" spans="1:23" x14ac:dyDescent="0.2">
      <c r="A220" t="s">
        <v>38</v>
      </c>
      <c r="B220">
        <v>1</v>
      </c>
      <c r="C220">
        <v>993</v>
      </c>
      <c r="D220">
        <v>20</v>
      </c>
      <c r="E220" t="s">
        <v>214</v>
      </c>
      <c r="F220">
        <v>814</v>
      </c>
      <c r="J220" t="s">
        <v>213</v>
      </c>
      <c r="L220">
        <v>600</v>
      </c>
      <c r="M220" t="s">
        <v>374</v>
      </c>
      <c r="N220" t="s">
        <v>324</v>
      </c>
      <c r="P220" t="s">
        <v>389</v>
      </c>
      <c r="R220" t="s">
        <v>390</v>
      </c>
      <c r="T220">
        <v>444</v>
      </c>
      <c r="U220">
        <v>4</v>
      </c>
      <c r="V220">
        <v>-275.5</v>
      </c>
      <c r="W220">
        <v>-204</v>
      </c>
    </row>
    <row r="221" spans="1:23" x14ac:dyDescent="0.2">
      <c r="A221" t="s">
        <v>38</v>
      </c>
      <c r="B221">
        <v>1</v>
      </c>
      <c r="C221">
        <v>966</v>
      </c>
      <c r="D221">
        <v>20</v>
      </c>
      <c r="E221" t="s">
        <v>214</v>
      </c>
      <c r="F221">
        <v>1350</v>
      </c>
      <c r="J221" t="s">
        <v>213</v>
      </c>
      <c r="L221">
        <v>600</v>
      </c>
      <c r="M221" t="s">
        <v>374</v>
      </c>
      <c r="N221" t="s">
        <v>324</v>
      </c>
      <c r="P221" t="s">
        <v>389</v>
      </c>
      <c r="R221" t="s">
        <v>390</v>
      </c>
      <c r="T221">
        <v>452</v>
      </c>
      <c r="U221">
        <v>4</v>
      </c>
      <c r="V221">
        <v>-261.39999999999998</v>
      </c>
      <c r="W221">
        <v>-382.1</v>
      </c>
    </row>
    <row r="222" spans="1:23" x14ac:dyDescent="0.2">
      <c r="A222" t="s">
        <v>38</v>
      </c>
      <c r="B222">
        <v>1</v>
      </c>
      <c r="C222">
        <v>986</v>
      </c>
      <c r="D222">
        <v>20</v>
      </c>
      <c r="E222" t="s">
        <v>214</v>
      </c>
      <c r="F222">
        <v>1840</v>
      </c>
      <c r="J222" t="s">
        <v>213</v>
      </c>
      <c r="L222">
        <v>600</v>
      </c>
      <c r="M222" t="s">
        <v>374</v>
      </c>
      <c r="N222" t="s">
        <v>324</v>
      </c>
      <c r="P222" t="s">
        <v>389</v>
      </c>
      <c r="R222" t="s">
        <v>390</v>
      </c>
      <c r="T222">
        <v>431</v>
      </c>
      <c r="U222">
        <v>4</v>
      </c>
      <c r="V222">
        <v>-279.5</v>
      </c>
      <c r="W222">
        <v>-496.1</v>
      </c>
    </row>
    <row r="223" spans="1:23" x14ac:dyDescent="0.2">
      <c r="A223" t="s">
        <v>38</v>
      </c>
      <c r="B223">
        <v>1</v>
      </c>
      <c r="C223">
        <v>-37</v>
      </c>
      <c r="D223">
        <v>5</v>
      </c>
      <c r="E223" t="s">
        <v>214</v>
      </c>
      <c r="F223">
        <v>814</v>
      </c>
      <c r="J223" t="s">
        <v>213</v>
      </c>
      <c r="L223">
        <v>600</v>
      </c>
      <c r="M223" t="s">
        <v>374</v>
      </c>
      <c r="N223" t="s">
        <v>324</v>
      </c>
      <c r="P223" t="s">
        <v>391</v>
      </c>
      <c r="R223" t="s">
        <v>392</v>
      </c>
      <c r="U223">
        <v>4</v>
      </c>
    </row>
    <row r="224" spans="1:23" x14ac:dyDescent="0.2">
      <c r="A224" t="s">
        <v>38</v>
      </c>
      <c r="B224">
        <v>1</v>
      </c>
      <c r="C224">
        <v>-39</v>
      </c>
      <c r="D224">
        <v>5</v>
      </c>
      <c r="E224" t="s">
        <v>214</v>
      </c>
      <c r="F224">
        <v>1350</v>
      </c>
      <c r="J224" t="s">
        <v>213</v>
      </c>
      <c r="L224">
        <v>600</v>
      </c>
      <c r="M224" t="s">
        <v>374</v>
      </c>
      <c r="N224" t="s">
        <v>324</v>
      </c>
      <c r="P224" t="s">
        <v>391</v>
      </c>
      <c r="R224" t="s">
        <v>392</v>
      </c>
      <c r="U224">
        <v>4</v>
      </c>
    </row>
    <row r="225" spans="1:23" x14ac:dyDescent="0.2">
      <c r="A225" t="s">
        <v>38</v>
      </c>
      <c r="B225">
        <v>1</v>
      </c>
      <c r="C225">
        <v>-40</v>
      </c>
      <c r="D225">
        <v>5</v>
      </c>
      <c r="E225" t="s">
        <v>214</v>
      </c>
      <c r="F225">
        <v>1840</v>
      </c>
      <c r="J225" t="s">
        <v>213</v>
      </c>
      <c r="L225">
        <v>600</v>
      </c>
      <c r="M225" t="s">
        <v>374</v>
      </c>
      <c r="N225" t="s">
        <v>324</v>
      </c>
      <c r="P225" t="s">
        <v>391</v>
      </c>
      <c r="R225" t="s">
        <v>392</v>
      </c>
      <c r="U225">
        <v>4</v>
      </c>
    </row>
    <row r="226" spans="1:23" x14ac:dyDescent="0.2">
      <c r="A226" t="s">
        <v>38</v>
      </c>
      <c r="B226">
        <v>1</v>
      </c>
      <c r="C226">
        <v>500</v>
      </c>
      <c r="D226">
        <v>20</v>
      </c>
      <c r="E226" t="s">
        <v>214</v>
      </c>
      <c r="F226">
        <v>814</v>
      </c>
      <c r="J226" t="s">
        <v>213</v>
      </c>
      <c r="L226">
        <v>600</v>
      </c>
      <c r="M226" t="s">
        <v>374</v>
      </c>
      <c r="N226" t="s">
        <v>324</v>
      </c>
      <c r="P226" t="s">
        <v>391</v>
      </c>
      <c r="R226" t="s">
        <v>392</v>
      </c>
      <c r="U226">
        <v>4</v>
      </c>
    </row>
    <row r="227" spans="1:23" x14ac:dyDescent="0.2">
      <c r="A227" t="s">
        <v>38</v>
      </c>
      <c r="B227">
        <v>1</v>
      </c>
      <c r="C227">
        <v>502</v>
      </c>
      <c r="D227">
        <v>20</v>
      </c>
      <c r="E227" t="s">
        <v>214</v>
      </c>
      <c r="F227">
        <v>1350</v>
      </c>
      <c r="J227" t="s">
        <v>213</v>
      </c>
      <c r="L227">
        <v>600</v>
      </c>
      <c r="M227" t="s">
        <v>374</v>
      </c>
      <c r="N227" t="s">
        <v>324</v>
      </c>
      <c r="P227" t="s">
        <v>391</v>
      </c>
      <c r="R227" t="s">
        <v>392</v>
      </c>
      <c r="U227">
        <v>4</v>
      </c>
    </row>
    <row r="228" spans="1:23" x14ac:dyDescent="0.2">
      <c r="A228" t="s">
        <v>38</v>
      </c>
      <c r="B228">
        <v>1</v>
      </c>
      <c r="C228">
        <v>498</v>
      </c>
      <c r="D228">
        <v>20</v>
      </c>
      <c r="E228" t="s">
        <v>214</v>
      </c>
      <c r="F228">
        <v>1840</v>
      </c>
      <c r="J228" t="s">
        <v>213</v>
      </c>
      <c r="L228">
        <v>600</v>
      </c>
      <c r="M228" t="s">
        <v>374</v>
      </c>
      <c r="N228" t="s">
        <v>324</v>
      </c>
      <c r="P228" t="s">
        <v>391</v>
      </c>
      <c r="R228" t="s">
        <v>392</v>
      </c>
      <c r="U228">
        <v>4</v>
      </c>
    </row>
    <row r="229" spans="1:23" x14ac:dyDescent="0.2">
      <c r="A229" t="s">
        <v>38</v>
      </c>
      <c r="B229">
        <v>1</v>
      </c>
      <c r="C229">
        <v>993</v>
      </c>
      <c r="D229">
        <v>20</v>
      </c>
      <c r="E229" t="s">
        <v>214</v>
      </c>
      <c r="F229">
        <v>814</v>
      </c>
      <c r="J229" t="s">
        <v>213</v>
      </c>
      <c r="L229">
        <v>600</v>
      </c>
      <c r="M229" t="s">
        <v>374</v>
      </c>
      <c r="N229" t="s">
        <v>324</v>
      </c>
      <c r="P229" t="s">
        <v>391</v>
      </c>
      <c r="R229" t="s">
        <v>392</v>
      </c>
      <c r="U229">
        <v>4</v>
      </c>
    </row>
    <row r="230" spans="1:23" x14ac:dyDescent="0.2">
      <c r="A230" t="s">
        <v>38</v>
      </c>
      <c r="B230">
        <v>1</v>
      </c>
      <c r="C230">
        <v>966</v>
      </c>
      <c r="D230">
        <v>20</v>
      </c>
      <c r="E230" t="s">
        <v>214</v>
      </c>
      <c r="F230">
        <v>1350</v>
      </c>
      <c r="J230" t="s">
        <v>213</v>
      </c>
      <c r="L230">
        <v>600</v>
      </c>
      <c r="M230" t="s">
        <v>374</v>
      </c>
      <c r="N230" t="s">
        <v>324</v>
      </c>
      <c r="P230" t="s">
        <v>391</v>
      </c>
      <c r="R230" t="s">
        <v>392</v>
      </c>
      <c r="U230">
        <v>4</v>
      </c>
    </row>
    <row r="231" spans="1:23" x14ac:dyDescent="0.2">
      <c r="A231" t="s">
        <v>38</v>
      </c>
      <c r="B231">
        <v>1</v>
      </c>
      <c r="C231">
        <v>986</v>
      </c>
      <c r="D231">
        <v>20</v>
      </c>
      <c r="E231" t="s">
        <v>214</v>
      </c>
      <c r="F231">
        <v>1840</v>
      </c>
      <c r="J231" t="s">
        <v>213</v>
      </c>
      <c r="L231">
        <v>600</v>
      </c>
      <c r="M231" t="s">
        <v>374</v>
      </c>
      <c r="N231" t="s">
        <v>324</v>
      </c>
      <c r="P231" t="s">
        <v>391</v>
      </c>
      <c r="R231" t="s">
        <v>392</v>
      </c>
      <c r="U231">
        <v>4</v>
      </c>
    </row>
    <row r="232" spans="1:23" x14ac:dyDescent="0.2">
      <c r="A232" t="s">
        <v>38</v>
      </c>
      <c r="B232">
        <v>1</v>
      </c>
      <c r="C232">
        <v>-37</v>
      </c>
      <c r="D232">
        <v>5</v>
      </c>
      <c r="E232" t="s">
        <v>214</v>
      </c>
      <c r="F232">
        <v>814</v>
      </c>
      <c r="J232" t="s">
        <v>213</v>
      </c>
      <c r="L232">
        <v>600</v>
      </c>
      <c r="M232" t="s">
        <v>374</v>
      </c>
      <c r="N232" t="s">
        <v>324</v>
      </c>
      <c r="P232" t="s">
        <v>393</v>
      </c>
      <c r="R232" t="s">
        <v>394</v>
      </c>
      <c r="T232">
        <v>-284</v>
      </c>
      <c r="U232">
        <v>4</v>
      </c>
      <c r="V232">
        <v>-256.5</v>
      </c>
      <c r="W232">
        <v>-605.29999999999995</v>
      </c>
    </row>
    <row r="233" spans="1:23" x14ac:dyDescent="0.2">
      <c r="A233" t="s">
        <v>38</v>
      </c>
      <c r="B233">
        <v>1</v>
      </c>
      <c r="C233">
        <v>-39</v>
      </c>
      <c r="D233">
        <v>5</v>
      </c>
      <c r="E233" t="s">
        <v>214</v>
      </c>
      <c r="F233">
        <v>1350</v>
      </c>
      <c r="J233" t="s">
        <v>213</v>
      </c>
      <c r="L233">
        <v>600</v>
      </c>
      <c r="M233" t="s">
        <v>374</v>
      </c>
      <c r="N233" t="s">
        <v>324</v>
      </c>
      <c r="P233" t="s">
        <v>393</v>
      </c>
      <c r="R233" t="s">
        <v>394</v>
      </c>
      <c r="U233">
        <v>4</v>
      </c>
    </row>
    <row r="234" spans="1:23" x14ac:dyDescent="0.2">
      <c r="A234" t="s">
        <v>38</v>
      </c>
      <c r="B234">
        <v>1</v>
      </c>
      <c r="C234">
        <v>-40</v>
      </c>
      <c r="D234">
        <v>5</v>
      </c>
      <c r="E234" t="s">
        <v>214</v>
      </c>
      <c r="F234">
        <v>1840</v>
      </c>
      <c r="J234" t="s">
        <v>213</v>
      </c>
      <c r="L234">
        <v>600</v>
      </c>
      <c r="M234" t="s">
        <v>374</v>
      </c>
      <c r="N234" t="s">
        <v>324</v>
      </c>
      <c r="P234" t="s">
        <v>393</v>
      </c>
      <c r="R234" t="s">
        <v>394</v>
      </c>
      <c r="T234">
        <v>-266</v>
      </c>
      <c r="U234">
        <v>4</v>
      </c>
      <c r="V234">
        <v>-235.4</v>
      </c>
      <c r="W234">
        <v>-741.5</v>
      </c>
    </row>
    <row r="235" spans="1:23" x14ac:dyDescent="0.2">
      <c r="A235" t="s">
        <v>38</v>
      </c>
      <c r="B235">
        <v>1</v>
      </c>
      <c r="C235">
        <v>500</v>
      </c>
      <c r="D235">
        <v>20</v>
      </c>
      <c r="E235" t="s">
        <v>214</v>
      </c>
      <c r="F235">
        <v>814</v>
      </c>
      <c r="J235" t="s">
        <v>213</v>
      </c>
      <c r="L235">
        <v>600</v>
      </c>
      <c r="M235" t="s">
        <v>374</v>
      </c>
      <c r="N235" t="s">
        <v>324</v>
      </c>
      <c r="P235" t="s">
        <v>393</v>
      </c>
      <c r="R235" t="s">
        <v>394</v>
      </c>
      <c r="T235">
        <v>68</v>
      </c>
      <c r="U235">
        <v>4</v>
      </c>
      <c r="V235">
        <v>-288</v>
      </c>
      <c r="W235">
        <v>-411.2</v>
      </c>
    </row>
    <row r="236" spans="1:23" x14ac:dyDescent="0.2">
      <c r="A236" t="s">
        <v>38</v>
      </c>
      <c r="B236">
        <v>1</v>
      </c>
      <c r="C236">
        <v>502</v>
      </c>
      <c r="D236">
        <v>20</v>
      </c>
      <c r="E236" t="s">
        <v>214</v>
      </c>
      <c r="F236">
        <v>1350</v>
      </c>
      <c r="J236" t="s">
        <v>213</v>
      </c>
      <c r="L236">
        <v>600</v>
      </c>
      <c r="M236" t="s">
        <v>374</v>
      </c>
      <c r="N236" t="s">
        <v>324</v>
      </c>
      <c r="P236" t="s">
        <v>393</v>
      </c>
      <c r="R236" t="s">
        <v>394</v>
      </c>
      <c r="T236">
        <v>59</v>
      </c>
      <c r="U236">
        <v>4</v>
      </c>
      <c r="V236">
        <v>-294.89999999999998</v>
      </c>
      <c r="W236">
        <v>-549.4</v>
      </c>
    </row>
    <row r="237" spans="1:23" x14ac:dyDescent="0.2">
      <c r="A237" t="s">
        <v>38</v>
      </c>
      <c r="B237">
        <v>1</v>
      </c>
      <c r="C237">
        <v>498</v>
      </c>
      <c r="D237">
        <v>20</v>
      </c>
      <c r="E237" t="s">
        <v>214</v>
      </c>
      <c r="F237">
        <v>1840</v>
      </c>
      <c r="J237" t="s">
        <v>213</v>
      </c>
      <c r="L237">
        <v>600</v>
      </c>
      <c r="M237" t="s">
        <v>374</v>
      </c>
      <c r="N237" t="s">
        <v>324</v>
      </c>
      <c r="P237" t="s">
        <v>393</v>
      </c>
      <c r="R237" t="s">
        <v>394</v>
      </c>
      <c r="T237">
        <v>58</v>
      </c>
      <c r="U237">
        <v>4</v>
      </c>
      <c r="V237">
        <v>-293.7</v>
      </c>
      <c r="W237">
        <v>-627.5</v>
      </c>
    </row>
    <row r="238" spans="1:23" x14ac:dyDescent="0.2">
      <c r="A238" t="s">
        <v>38</v>
      </c>
      <c r="B238">
        <v>1</v>
      </c>
      <c r="C238">
        <v>993</v>
      </c>
      <c r="D238">
        <v>20</v>
      </c>
      <c r="E238" t="s">
        <v>214</v>
      </c>
      <c r="F238">
        <v>814</v>
      </c>
      <c r="J238" t="s">
        <v>213</v>
      </c>
      <c r="L238">
        <v>600</v>
      </c>
      <c r="M238" t="s">
        <v>374</v>
      </c>
      <c r="N238" t="s">
        <v>324</v>
      </c>
      <c r="P238" t="s">
        <v>393</v>
      </c>
      <c r="R238" t="s">
        <v>394</v>
      </c>
      <c r="T238">
        <v>394</v>
      </c>
      <c r="U238">
        <v>4</v>
      </c>
      <c r="V238">
        <v>-300.60000000000002</v>
      </c>
      <c r="W238">
        <v>-231.5</v>
      </c>
    </row>
    <row r="239" spans="1:23" x14ac:dyDescent="0.2">
      <c r="A239" t="s">
        <v>38</v>
      </c>
      <c r="B239">
        <v>1</v>
      </c>
      <c r="C239">
        <v>966</v>
      </c>
      <c r="D239">
        <v>20</v>
      </c>
      <c r="E239" t="s">
        <v>214</v>
      </c>
      <c r="F239">
        <v>1350</v>
      </c>
      <c r="J239" t="s">
        <v>213</v>
      </c>
      <c r="L239">
        <v>600</v>
      </c>
      <c r="M239" t="s">
        <v>374</v>
      </c>
      <c r="N239" t="s">
        <v>324</v>
      </c>
      <c r="P239" t="s">
        <v>393</v>
      </c>
      <c r="R239" t="s">
        <v>394</v>
      </c>
      <c r="T239">
        <v>405</v>
      </c>
      <c r="U239">
        <v>4</v>
      </c>
      <c r="V239">
        <v>-285.39999999999998</v>
      </c>
      <c r="W239">
        <v>-402.1</v>
      </c>
    </row>
    <row r="240" spans="1:23" x14ac:dyDescent="0.2">
      <c r="A240" t="s">
        <v>38</v>
      </c>
      <c r="B240">
        <v>1</v>
      </c>
      <c r="C240">
        <v>986</v>
      </c>
      <c r="D240">
        <v>20</v>
      </c>
      <c r="E240" t="s">
        <v>214</v>
      </c>
      <c r="F240">
        <v>1840</v>
      </c>
      <c r="J240" t="s">
        <v>213</v>
      </c>
      <c r="L240">
        <v>600</v>
      </c>
      <c r="M240" t="s">
        <v>374</v>
      </c>
      <c r="N240" t="s">
        <v>324</v>
      </c>
      <c r="P240" t="s">
        <v>393</v>
      </c>
      <c r="R240" t="s">
        <v>394</v>
      </c>
      <c r="T240">
        <v>399</v>
      </c>
      <c r="U240">
        <v>4</v>
      </c>
      <c r="V240">
        <v>-295.60000000000002</v>
      </c>
      <c r="W240">
        <v>-507.4</v>
      </c>
    </row>
    <row r="241" spans="1:23" x14ac:dyDescent="0.2">
      <c r="A241" t="s">
        <v>38</v>
      </c>
      <c r="B241">
        <v>1</v>
      </c>
      <c r="C241">
        <v>-37</v>
      </c>
      <c r="D241">
        <v>5</v>
      </c>
      <c r="E241" t="s">
        <v>214</v>
      </c>
      <c r="F241">
        <v>814</v>
      </c>
      <c r="J241" t="s">
        <v>213</v>
      </c>
      <c r="L241">
        <v>600</v>
      </c>
      <c r="M241" t="s">
        <v>374</v>
      </c>
      <c r="N241" t="s">
        <v>324</v>
      </c>
      <c r="P241" t="s">
        <v>332</v>
      </c>
      <c r="R241" t="s">
        <v>395</v>
      </c>
      <c r="T241">
        <v>-309</v>
      </c>
      <c r="U241">
        <v>4</v>
      </c>
      <c r="V241">
        <v>-282.5</v>
      </c>
      <c r="W241">
        <v>-619.1</v>
      </c>
    </row>
    <row r="242" spans="1:23" x14ac:dyDescent="0.2">
      <c r="A242" t="s">
        <v>38</v>
      </c>
      <c r="B242">
        <v>1</v>
      </c>
      <c r="C242">
        <v>-39</v>
      </c>
      <c r="D242">
        <v>5</v>
      </c>
      <c r="E242" t="s">
        <v>214</v>
      </c>
      <c r="F242">
        <v>1350</v>
      </c>
      <c r="J242" t="s">
        <v>213</v>
      </c>
      <c r="L242">
        <v>600</v>
      </c>
      <c r="M242" t="s">
        <v>374</v>
      </c>
      <c r="N242" t="s">
        <v>324</v>
      </c>
      <c r="P242" t="s">
        <v>332</v>
      </c>
      <c r="R242" t="s">
        <v>395</v>
      </c>
      <c r="T242">
        <v>-310</v>
      </c>
      <c r="U242">
        <v>4</v>
      </c>
      <c r="V242">
        <v>-282</v>
      </c>
      <c r="W242">
        <v>-706.4</v>
      </c>
    </row>
    <row r="243" spans="1:23" x14ac:dyDescent="0.2">
      <c r="A243" t="s">
        <v>38</v>
      </c>
      <c r="B243">
        <v>1</v>
      </c>
      <c r="C243">
        <v>-40</v>
      </c>
      <c r="D243">
        <v>5</v>
      </c>
      <c r="E243" t="s">
        <v>214</v>
      </c>
      <c r="F243">
        <v>1840</v>
      </c>
      <c r="J243" t="s">
        <v>213</v>
      </c>
      <c r="L243">
        <v>600</v>
      </c>
      <c r="M243" t="s">
        <v>374</v>
      </c>
      <c r="N243" t="s">
        <v>324</v>
      </c>
      <c r="P243" t="s">
        <v>332</v>
      </c>
      <c r="R243" t="s">
        <v>395</v>
      </c>
      <c r="T243">
        <v>-304</v>
      </c>
      <c r="U243">
        <v>4</v>
      </c>
      <c r="V243">
        <v>-275</v>
      </c>
      <c r="W243">
        <v>-754.9</v>
      </c>
    </row>
    <row r="244" spans="1:23" x14ac:dyDescent="0.2">
      <c r="A244" t="s">
        <v>38</v>
      </c>
      <c r="B244">
        <v>1</v>
      </c>
      <c r="C244">
        <v>500</v>
      </c>
      <c r="D244">
        <v>20</v>
      </c>
      <c r="E244" t="s">
        <v>214</v>
      </c>
      <c r="F244">
        <v>814</v>
      </c>
      <c r="J244" t="s">
        <v>213</v>
      </c>
      <c r="L244">
        <v>600</v>
      </c>
      <c r="M244" t="s">
        <v>374</v>
      </c>
      <c r="N244" t="s">
        <v>324</v>
      </c>
      <c r="P244" t="s">
        <v>332</v>
      </c>
      <c r="R244" t="s">
        <v>395</v>
      </c>
      <c r="T244">
        <v>-3</v>
      </c>
      <c r="U244">
        <v>4</v>
      </c>
      <c r="V244">
        <v>-335.3</v>
      </c>
      <c r="W244">
        <v>-450.4</v>
      </c>
    </row>
    <row r="245" spans="1:23" x14ac:dyDescent="0.2">
      <c r="A245" t="s">
        <v>38</v>
      </c>
      <c r="B245">
        <v>1</v>
      </c>
      <c r="C245">
        <v>502</v>
      </c>
      <c r="D245">
        <v>20</v>
      </c>
      <c r="E245" t="s">
        <v>214</v>
      </c>
      <c r="F245">
        <v>1350</v>
      </c>
      <c r="J245" t="s">
        <v>213</v>
      </c>
      <c r="L245">
        <v>600</v>
      </c>
      <c r="M245" t="s">
        <v>374</v>
      </c>
      <c r="N245" t="s">
        <v>324</v>
      </c>
      <c r="P245" t="s">
        <v>332</v>
      </c>
      <c r="R245" t="s">
        <v>395</v>
      </c>
      <c r="T245">
        <v>-6</v>
      </c>
      <c r="U245">
        <v>4</v>
      </c>
      <c r="V245">
        <v>-338.2</v>
      </c>
      <c r="W245">
        <v>-577</v>
      </c>
    </row>
    <row r="246" spans="1:23" x14ac:dyDescent="0.2">
      <c r="A246" t="s">
        <v>38</v>
      </c>
      <c r="B246">
        <v>1</v>
      </c>
      <c r="C246">
        <v>498</v>
      </c>
      <c r="D246">
        <v>20</v>
      </c>
      <c r="E246" t="s">
        <v>214</v>
      </c>
      <c r="F246">
        <v>1840</v>
      </c>
      <c r="J246" t="s">
        <v>213</v>
      </c>
      <c r="L246">
        <v>600</v>
      </c>
      <c r="M246" t="s">
        <v>374</v>
      </c>
      <c r="N246" t="s">
        <v>324</v>
      </c>
      <c r="P246" t="s">
        <v>332</v>
      </c>
      <c r="R246" t="s">
        <v>395</v>
      </c>
      <c r="T246">
        <v>-13</v>
      </c>
      <c r="U246">
        <v>4</v>
      </c>
      <c r="V246">
        <v>-341.1</v>
      </c>
      <c r="W246">
        <v>-652.5</v>
      </c>
    </row>
    <row r="247" spans="1:23" x14ac:dyDescent="0.2">
      <c r="A247" t="s">
        <v>38</v>
      </c>
      <c r="B247">
        <v>1</v>
      </c>
      <c r="C247">
        <v>993</v>
      </c>
      <c r="D247">
        <v>20</v>
      </c>
      <c r="E247" t="s">
        <v>214</v>
      </c>
      <c r="F247">
        <v>814</v>
      </c>
      <c r="J247" t="s">
        <v>213</v>
      </c>
      <c r="L247">
        <v>600</v>
      </c>
      <c r="M247" t="s">
        <v>374</v>
      </c>
      <c r="N247" t="s">
        <v>324</v>
      </c>
      <c r="P247" t="s">
        <v>332</v>
      </c>
      <c r="R247" t="s">
        <v>395</v>
      </c>
      <c r="T247">
        <v>304</v>
      </c>
      <c r="U247">
        <v>4</v>
      </c>
      <c r="V247">
        <v>-345.7</v>
      </c>
      <c r="W247">
        <v>-281.10000000000002</v>
      </c>
    </row>
    <row r="248" spans="1:23" x14ac:dyDescent="0.2">
      <c r="A248" t="s">
        <v>38</v>
      </c>
      <c r="B248">
        <v>1</v>
      </c>
      <c r="C248">
        <v>966</v>
      </c>
      <c r="D248">
        <v>20</v>
      </c>
      <c r="E248" t="s">
        <v>214</v>
      </c>
      <c r="F248">
        <v>1350</v>
      </c>
      <c r="J248" t="s">
        <v>213</v>
      </c>
      <c r="L248">
        <v>600</v>
      </c>
      <c r="M248" t="s">
        <v>374</v>
      </c>
      <c r="N248" t="s">
        <v>324</v>
      </c>
      <c r="P248" t="s">
        <v>332</v>
      </c>
      <c r="R248" t="s">
        <v>395</v>
      </c>
      <c r="T248">
        <v>282</v>
      </c>
      <c r="U248">
        <v>4</v>
      </c>
      <c r="V248">
        <v>-347.9</v>
      </c>
      <c r="W248">
        <v>-454.5</v>
      </c>
    </row>
    <row r="249" spans="1:23" x14ac:dyDescent="0.2">
      <c r="A249" t="s">
        <v>38</v>
      </c>
      <c r="B249">
        <v>1</v>
      </c>
      <c r="C249">
        <v>986</v>
      </c>
      <c r="D249">
        <v>20</v>
      </c>
      <c r="E249" t="s">
        <v>214</v>
      </c>
      <c r="F249">
        <v>1840</v>
      </c>
      <c r="J249" t="s">
        <v>213</v>
      </c>
      <c r="L249">
        <v>600</v>
      </c>
      <c r="M249" t="s">
        <v>374</v>
      </c>
      <c r="N249" t="s">
        <v>324</v>
      </c>
      <c r="P249" t="s">
        <v>332</v>
      </c>
      <c r="R249" t="s">
        <v>395</v>
      </c>
      <c r="T249">
        <v>307</v>
      </c>
      <c r="U249">
        <v>4</v>
      </c>
      <c r="V249">
        <v>-341.9</v>
      </c>
      <c r="W249">
        <v>-539.79999999999995</v>
      </c>
    </row>
    <row r="250" spans="1:23" x14ac:dyDescent="0.2">
      <c r="A250" t="s">
        <v>38</v>
      </c>
      <c r="B250">
        <v>1</v>
      </c>
      <c r="C250">
        <v>-37</v>
      </c>
      <c r="D250">
        <v>5</v>
      </c>
      <c r="E250" t="s">
        <v>214</v>
      </c>
      <c r="F250">
        <v>814</v>
      </c>
      <c r="J250" t="s">
        <v>213</v>
      </c>
      <c r="L250">
        <v>600</v>
      </c>
      <c r="M250" t="s">
        <v>374</v>
      </c>
      <c r="N250" t="s">
        <v>324</v>
      </c>
      <c r="P250" t="s">
        <v>396</v>
      </c>
      <c r="R250" t="s">
        <v>397</v>
      </c>
      <c r="U250">
        <v>4</v>
      </c>
    </row>
    <row r="251" spans="1:23" x14ac:dyDescent="0.2">
      <c r="A251" t="s">
        <v>38</v>
      </c>
      <c r="B251">
        <v>1</v>
      </c>
      <c r="C251">
        <v>-39</v>
      </c>
      <c r="D251">
        <v>5</v>
      </c>
      <c r="E251" t="s">
        <v>214</v>
      </c>
      <c r="F251">
        <v>1350</v>
      </c>
      <c r="J251" t="s">
        <v>213</v>
      </c>
      <c r="L251">
        <v>600</v>
      </c>
      <c r="M251" t="s">
        <v>374</v>
      </c>
      <c r="N251" t="s">
        <v>324</v>
      </c>
      <c r="P251" t="s">
        <v>396</v>
      </c>
      <c r="R251" t="s">
        <v>397</v>
      </c>
      <c r="U251">
        <v>4</v>
      </c>
    </row>
    <row r="252" spans="1:23" x14ac:dyDescent="0.2">
      <c r="A252" t="s">
        <v>38</v>
      </c>
      <c r="B252">
        <v>1</v>
      </c>
      <c r="C252">
        <v>-40</v>
      </c>
      <c r="D252">
        <v>5</v>
      </c>
      <c r="E252" t="s">
        <v>214</v>
      </c>
      <c r="F252">
        <v>1840</v>
      </c>
      <c r="J252" t="s">
        <v>213</v>
      </c>
      <c r="L252">
        <v>600</v>
      </c>
      <c r="M252" t="s">
        <v>374</v>
      </c>
      <c r="N252" t="s">
        <v>324</v>
      </c>
      <c r="P252" t="s">
        <v>396</v>
      </c>
      <c r="R252" t="s">
        <v>397</v>
      </c>
      <c r="U252">
        <v>4</v>
      </c>
    </row>
    <row r="253" spans="1:23" x14ac:dyDescent="0.2">
      <c r="A253" t="s">
        <v>38</v>
      </c>
      <c r="B253">
        <v>1</v>
      </c>
      <c r="C253">
        <v>500</v>
      </c>
      <c r="D253">
        <v>20</v>
      </c>
      <c r="E253" t="s">
        <v>214</v>
      </c>
      <c r="F253">
        <v>814</v>
      </c>
      <c r="J253" t="s">
        <v>213</v>
      </c>
      <c r="L253">
        <v>600</v>
      </c>
      <c r="M253" t="s">
        <v>374</v>
      </c>
      <c r="N253" t="s">
        <v>324</v>
      </c>
      <c r="P253" t="s">
        <v>396</v>
      </c>
      <c r="R253" t="s">
        <v>397</v>
      </c>
      <c r="U253">
        <v>4</v>
      </c>
    </row>
    <row r="254" spans="1:23" x14ac:dyDescent="0.2">
      <c r="A254" t="s">
        <v>38</v>
      </c>
      <c r="B254">
        <v>1</v>
      </c>
      <c r="C254">
        <v>502</v>
      </c>
      <c r="D254">
        <v>20</v>
      </c>
      <c r="E254" t="s">
        <v>214</v>
      </c>
      <c r="F254">
        <v>1350</v>
      </c>
      <c r="J254" t="s">
        <v>213</v>
      </c>
      <c r="L254">
        <v>600</v>
      </c>
      <c r="M254" t="s">
        <v>374</v>
      </c>
      <c r="N254" t="s">
        <v>324</v>
      </c>
      <c r="P254" t="s">
        <v>396</v>
      </c>
      <c r="R254" t="s">
        <v>397</v>
      </c>
      <c r="U254">
        <v>4</v>
      </c>
    </row>
    <row r="255" spans="1:23" x14ac:dyDescent="0.2">
      <c r="A255" t="s">
        <v>38</v>
      </c>
      <c r="B255">
        <v>1</v>
      </c>
      <c r="C255">
        <v>498</v>
      </c>
      <c r="D255">
        <v>20</v>
      </c>
      <c r="E255" t="s">
        <v>214</v>
      </c>
      <c r="F255">
        <v>1840</v>
      </c>
      <c r="J255" t="s">
        <v>213</v>
      </c>
      <c r="L255">
        <v>600</v>
      </c>
      <c r="M255" t="s">
        <v>374</v>
      </c>
      <c r="N255" t="s">
        <v>324</v>
      </c>
      <c r="P255" t="s">
        <v>396</v>
      </c>
      <c r="R255" t="s">
        <v>397</v>
      </c>
      <c r="U255">
        <v>4</v>
      </c>
    </row>
    <row r="256" spans="1:23" x14ac:dyDescent="0.2">
      <c r="A256" t="s">
        <v>38</v>
      </c>
      <c r="B256">
        <v>1</v>
      </c>
      <c r="C256">
        <v>993</v>
      </c>
      <c r="D256">
        <v>20</v>
      </c>
      <c r="E256" t="s">
        <v>214</v>
      </c>
      <c r="F256">
        <v>814</v>
      </c>
      <c r="J256" t="s">
        <v>213</v>
      </c>
      <c r="L256">
        <v>600</v>
      </c>
      <c r="M256" t="s">
        <v>374</v>
      </c>
      <c r="N256" t="s">
        <v>324</v>
      </c>
      <c r="P256" t="s">
        <v>396</v>
      </c>
      <c r="R256" t="s">
        <v>397</v>
      </c>
      <c r="U256">
        <v>4</v>
      </c>
    </row>
    <row r="257" spans="1:23" x14ac:dyDescent="0.2">
      <c r="A257" t="s">
        <v>38</v>
      </c>
      <c r="B257">
        <v>1</v>
      </c>
      <c r="C257">
        <v>966</v>
      </c>
      <c r="D257">
        <v>20</v>
      </c>
      <c r="E257" t="s">
        <v>214</v>
      </c>
      <c r="F257">
        <v>1350</v>
      </c>
      <c r="J257" t="s">
        <v>213</v>
      </c>
      <c r="L257">
        <v>600</v>
      </c>
      <c r="M257" t="s">
        <v>374</v>
      </c>
      <c r="N257" t="s">
        <v>324</v>
      </c>
      <c r="P257" t="s">
        <v>396</v>
      </c>
      <c r="R257" t="s">
        <v>397</v>
      </c>
      <c r="U257">
        <v>4</v>
      </c>
    </row>
    <row r="258" spans="1:23" x14ac:dyDescent="0.2">
      <c r="A258" t="s">
        <v>38</v>
      </c>
      <c r="B258">
        <v>1</v>
      </c>
      <c r="C258">
        <v>986</v>
      </c>
      <c r="D258">
        <v>20</v>
      </c>
      <c r="E258" t="s">
        <v>214</v>
      </c>
      <c r="F258">
        <v>1840</v>
      </c>
      <c r="J258" t="s">
        <v>213</v>
      </c>
      <c r="L258">
        <v>600</v>
      </c>
      <c r="M258" t="s">
        <v>374</v>
      </c>
      <c r="N258" t="s">
        <v>324</v>
      </c>
      <c r="P258" t="s">
        <v>396</v>
      </c>
      <c r="R258" t="s">
        <v>397</v>
      </c>
      <c r="U258">
        <v>4</v>
      </c>
    </row>
    <row r="259" spans="1:23" x14ac:dyDescent="0.2">
      <c r="A259" t="s">
        <v>38</v>
      </c>
      <c r="B259">
        <v>1</v>
      </c>
      <c r="C259">
        <v>-37</v>
      </c>
      <c r="D259">
        <v>5</v>
      </c>
      <c r="E259" t="s">
        <v>214</v>
      </c>
      <c r="F259">
        <v>814</v>
      </c>
      <c r="J259" t="s">
        <v>213</v>
      </c>
      <c r="L259">
        <v>600</v>
      </c>
      <c r="M259" t="s">
        <v>374</v>
      </c>
      <c r="N259" t="s">
        <v>324</v>
      </c>
      <c r="P259" t="s">
        <v>334</v>
      </c>
      <c r="R259" t="s">
        <v>398</v>
      </c>
      <c r="T259">
        <v>-294</v>
      </c>
      <c r="U259">
        <v>4</v>
      </c>
      <c r="V259">
        <v>-266.89999999999998</v>
      </c>
      <c r="W259">
        <v>-610.79999999999995</v>
      </c>
    </row>
    <row r="260" spans="1:23" x14ac:dyDescent="0.2">
      <c r="A260" t="s">
        <v>38</v>
      </c>
      <c r="B260">
        <v>1</v>
      </c>
      <c r="C260">
        <v>-39</v>
      </c>
      <c r="D260">
        <v>5</v>
      </c>
      <c r="E260" t="s">
        <v>214</v>
      </c>
      <c r="F260">
        <v>1350</v>
      </c>
      <c r="J260" t="s">
        <v>213</v>
      </c>
      <c r="L260">
        <v>600</v>
      </c>
      <c r="M260" t="s">
        <v>374</v>
      </c>
      <c r="N260" t="s">
        <v>324</v>
      </c>
      <c r="P260" t="s">
        <v>334</v>
      </c>
      <c r="R260" t="s">
        <v>398</v>
      </c>
      <c r="T260">
        <v>-288</v>
      </c>
      <c r="U260">
        <v>4</v>
      </c>
      <c r="V260">
        <v>-259.10000000000002</v>
      </c>
      <c r="W260">
        <v>-697</v>
      </c>
    </row>
    <row r="261" spans="1:23" x14ac:dyDescent="0.2">
      <c r="A261" t="s">
        <v>38</v>
      </c>
      <c r="B261">
        <v>1</v>
      </c>
      <c r="C261">
        <v>-40</v>
      </c>
      <c r="D261">
        <v>5</v>
      </c>
      <c r="E261" t="s">
        <v>214</v>
      </c>
      <c r="F261">
        <v>1840</v>
      </c>
      <c r="J261" t="s">
        <v>213</v>
      </c>
      <c r="L261">
        <v>600</v>
      </c>
      <c r="M261" t="s">
        <v>374</v>
      </c>
      <c r="N261" t="s">
        <v>324</v>
      </c>
      <c r="P261" t="s">
        <v>334</v>
      </c>
      <c r="R261" t="s">
        <v>398</v>
      </c>
      <c r="T261">
        <v>-292</v>
      </c>
      <c r="U261">
        <v>4</v>
      </c>
      <c r="V261">
        <v>-262.5</v>
      </c>
      <c r="W261">
        <v>-750.7</v>
      </c>
    </row>
    <row r="262" spans="1:23" x14ac:dyDescent="0.2">
      <c r="A262" t="s">
        <v>38</v>
      </c>
      <c r="B262">
        <v>1</v>
      </c>
      <c r="C262">
        <v>500</v>
      </c>
      <c r="D262">
        <v>20</v>
      </c>
      <c r="E262" t="s">
        <v>214</v>
      </c>
      <c r="F262">
        <v>814</v>
      </c>
      <c r="J262" t="s">
        <v>213</v>
      </c>
      <c r="L262">
        <v>600</v>
      </c>
      <c r="M262" t="s">
        <v>374</v>
      </c>
      <c r="N262" t="s">
        <v>324</v>
      </c>
      <c r="P262" t="s">
        <v>334</v>
      </c>
      <c r="R262" t="s">
        <v>398</v>
      </c>
      <c r="T262">
        <v>42</v>
      </c>
      <c r="U262">
        <v>4</v>
      </c>
      <c r="V262">
        <v>-305.3</v>
      </c>
      <c r="W262">
        <v>-425.6</v>
      </c>
    </row>
    <row r="263" spans="1:23" x14ac:dyDescent="0.2">
      <c r="A263" t="s">
        <v>38</v>
      </c>
      <c r="B263">
        <v>1</v>
      </c>
      <c r="C263">
        <v>502</v>
      </c>
      <c r="D263">
        <v>20</v>
      </c>
      <c r="E263" t="s">
        <v>214</v>
      </c>
      <c r="F263">
        <v>1350</v>
      </c>
      <c r="J263" t="s">
        <v>213</v>
      </c>
      <c r="L263">
        <v>600</v>
      </c>
      <c r="M263" t="s">
        <v>374</v>
      </c>
      <c r="N263" t="s">
        <v>324</v>
      </c>
      <c r="P263" t="s">
        <v>334</v>
      </c>
      <c r="R263" t="s">
        <v>398</v>
      </c>
      <c r="T263">
        <v>40</v>
      </c>
      <c r="U263">
        <v>4</v>
      </c>
      <c r="V263">
        <v>-307.60000000000002</v>
      </c>
      <c r="W263">
        <v>-557.4</v>
      </c>
    </row>
    <row r="264" spans="1:23" x14ac:dyDescent="0.2">
      <c r="A264" t="s">
        <v>38</v>
      </c>
      <c r="B264">
        <v>1</v>
      </c>
      <c r="C264">
        <v>498</v>
      </c>
      <c r="D264">
        <v>20</v>
      </c>
      <c r="E264" t="s">
        <v>214</v>
      </c>
      <c r="F264">
        <v>1840</v>
      </c>
      <c r="J264" t="s">
        <v>213</v>
      </c>
      <c r="L264">
        <v>600</v>
      </c>
      <c r="M264" t="s">
        <v>374</v>
      </c>
      <c r="N264" t="s">
        <v>324</v>
      </c>
      <c r="P264" t="s">
        <v>334</v>
      </c>
      <c r="R264" t="s">
        <v>398</v>
      </c>
      <c r="T264">
        <v>43</v>
      </c>
      <c r="U264">
        <v>4</v>
      </c>
      <c r="V264">
        <v>-303.7</v>
      </c>
      <c r="W264">
        <v>-632.70000000000005</v>
      </c>
    </row>
    <row r="265" spans="1:23" x14ac:dyDescent="0.2">
      <c r="A265" t="s">
        <v>38</v>
      </c>
      <c r="B265">
        <v>1</v>
      </c>
      <c r="C265">
        <v>993</v>
      </c>
      <c r="D265">
        <v>20</v>
      </c>
      <c r="E265" t="s">
        <v>214</v>
      </c>
      <c r="F265">
        <v>814</v>
      </c>
      <c r="J265" t="s">
        <v>213</v>
      </c>
      <c r="L265">
        <v>600</v>
      </c>
      <c r="M265" t="s">
        <v>374</v>
      </c>
      <c r="N265" t="s">
        <v>324</v>
      </c>
      <c r="P265" t="s">
        <v>334</v>
      </c>
      <c r="R265" t="s">
        <v>398</v>
      </c>
      <c r="T265">
        <v>371</v>
      </c>
      <c r="U265">
        <v>4</v>
      </c>
      <c r="V265">
        <v>-312.10000000000002</v>
      </c>
      <c r="W265">
        <v>-244.2</v>
      </c>
    </row>
    <row r="266" spans="1:23" x14ac:dyDescent="0.2">
      <c r="A266" t="s">
        <v>38</v>
      </c>
      <c r="B266">
        <v>1</v>
      </c>
      <c r="C266">
        <v>966</v>
      </c>
      <c r="D266">
        <v>20</v>
      </c>
      <c r="E266" t="s">
        <v>214</v>
      </c>
      <c r="F266">
        <v>1350</v>
      </c>
      <c r="J266" t="s">
        <v>213</v>
      </c>
      <c r="L266">
        <v>600</v>
      </c>
      <c r="M266" t="s">
        <v>374</v>
      </c>
      <c r="N266" t="s">
        <v>324</v>
      </c>
      <c r="P266" t="s">
        <v>334</v>
      </c>
      <c r="R266" t="s">
        <v>398</v>
      </c>
      <c r="T266">
        <v>478</v>
      </c>
      <c r="U266">
        <v>4</v>
      </c>
      <c r="V266">
        <v>-248.2</v>
      </c>
      <c r="W266">
        <v>-371.1</v>
      </c>
    </row>
    <row r="267" spans="1:23" x14ac:dyDescent="0.2">
      <c r="A267" t="s">
        <v>38</v>
      </c>
      <c r="B267">
        <v>1</v>
      </c>
      <c r="C267">
        <v>986</v>
      </c>
      <c r="D267">
        <v>20</v>
      </c>
      <c r="E267" t="s">
        <v>214</v>
      </c>
      <c r="F267">
        <v>1840</v>
      </c>
      <c r="J267" t="s">
        <v>213</v>
      </c>
      <c r="L267">
        <v>600</v>
      </c>
      <c r="M267" t="s">
        <v>374</v>
      </c>
      <c r="N267" t="s">
        <v>324</v>
      </c>
      <c r="P267" t="s">
        <v>334</v>
      </c>
      <c r="R267" t="s">
        <v>398</v>
      </c>
      <c r="T267">
        <v>359</v>
      </c>
      <c r="U267">
        <v>4</v>
      </c>
      <c r="V267">
        <v>-315.7</v>
      </c>
      <c r="W267">
        <v>-521.5</v>
      </c>
    </row>
    <row r="268" spans="1:23" x14ac:dyDescent="0.2">
      <c r="A268" t="s">
        <v>38</v>
      </c>
      <c r="B268">
        <v>1</v>
      </c>
      <c r="C268">
        <v>-37</v>
      </c>
      <c r="D268">
        <v>5</v>
      </c>
      <c r="E268" t="s">
        <v>214</v>
      </c>
      <c r="F268">
        <v>814</v>
      </c>
      <c r="J268" t="s">
        <v>213</v>
      </c>
      <c r="L268">
        <v>600</v>
      </c>
      <c r="M268" t="s">
        <v>374</v>
      </c>
      <c r="N268" t="s">
        <v>324</v>
      </c>
      <c r="P268" t="s">
        <v>399</v>
      </c>
      <c r="R268" t="s">
        <v>400</v>
      </c>
      <c r="T268">
        <v>-298</v>
      </c>
      <c r="U268">
        <v>4</v>
      </c>
      <c r="V268">
        <v>-271</v>
      </c>
      <c r="W268">
        <v>-613</v>
      </c>
    </row>
    <row r="269" spans="1:23" x14ac:dyDescent="0.2">
      <c r="A269" t="s">
        <v>38</v>
      </c>
      <c r="B269">
        <v>1</v>
      </c>
      <c r="C269">
        <v>-39</v>
      </c>
      <c r="D269">
        <v>5</v>
      </c>
      <c r="E269" t="s">
        <v>214</v>
      </c>
      <c r="F269">
        <v>1350</v>
      </c>
      <c r="J269" t="s">
        <v>213</v>
      </c>
      <c r="L269">
        <v>600</v>
      </c>
      <c r="M269" t="s">
        <v>374</v>
      </c>
      <c r="N269" t="s">
        <v>324</v>
      </c>
      <c r="P269" t="s">
        <v>399</v>
      </c>
      <c r="R269" t="s">
        <v>400</v>
      </c>
      <c r="T269">
        <v>-293</v>
      </c>
      <c r="U269">
        <v>4</v>
      </c>
      <c r="V269">
        <v>-264.3</v>
      </c>
      <c r="W269">
        <v>-699.1</v>
      </c>
    </row>
    <row r="270" spans="1:23" x14ac:dyDescent="0.2">
      <c r="A270" t="s">
        <v>38</v>
      </c>
      <c r="B270">
        <v>1</v>
      </c>
      <c r="C270">
        <v>-40</v>
      </c>
      <c r="D270">
        <v>5</v>
      </c>
      <c r="E270" t="s">
        <v>214</v>
      </c>
      <c r="F270">
        <v>1840</v>
      </c>
      <c r="J270" t="s">
        <v>213</v>
      </c>
      <c r="L270">
        <v>600</v>
      </c>
      <c r="M270" t="s">
        <v>374</v>
      </c>
      <c r="N270" t="s">
        <v>324</v>
      </c>
      <c r="P270" t="s">
        <v>399</v>
      </c>
      <c r="R270" t="s">
        <v>400</v>
      </c>
      <c r="T270">
        <v>-291</v>
      </c>
      <c r="U270">
        <v>4</v>
      </c>
      <c r="V270">
        <v>-261.5</v>
      </c>
      <c r="W270">
        <v>-750.4</v>
      </c>
    </row>
    <row r="271" spans="1:23" x14ac:dyDescent="0.2">
      <c r="A271" t="s">
        <v>38</v>
      </c>
      <c r="B271">
        <v>1</v>
      </c>
      <c r="C271">
        <v>500</v>
      </c>
      <c r="D271">
        <v>20</v>
      </c>
      <c r="E271" t="s">
        <v>214</v>
      </c>
      <c r="F271">
        <v>814</v>
      </c>
      <c r="J271" t="s">
        <v>213</v>
      </c>
      <c r="L271">
        <v>600</v>
      </c>
      <c r="M271" t="s">
        <v>374</v>
      </c>
      <c r="N271" t="s">
        <v>324</v>
      </c>
      <c r="P271" t="s">
        <v>399</v>
      </c>
      <c r="R271" t="s">
        <v>400</v>
      </c>
      <c r="T271">
        <v>62</v>
      </c>
      <c r="U271">
        <v>4</v>
      </c>
      <c r="V271">
        <v>-292</v>
      </c>
      <c r="W271">
        <v>-414.6</v>
      </c>
    </row>
    <row r="272" spans="1:23" x14ac:dyDescent="0.2">
      <c r="A272" t="s">
        <v>38</v>
      </c>
      <c r="B272">
        <v>1</v>
      </c>
      <c r="C272">
        <v>502</v>
      </c>
      <c r="D272">
        <v>20</v>
      </c>
      <c r="E272" t="s">
        <v>214</v>
      </c>
      <c r="F272">
        <v>1350</v>
      </c>
      <c r="J272" t="s">
        <v>213</v>
      </c>
      <c r="L272">
        <v>600</v>
      </c>
      <c r="M272" t="s">
        <v>374</v>
      </c>
      <c r="N272" t="s">
        <v>324</v>
      </c>
      <c r="P272" t="s">
        <v>399</v>
      </c>
      <c r="R272" t="s">
        <v>400</v>
      </c>
      <c r="T272">
        <v>56</v>
      </c>
      <c r="U272">
        <v>4</v>
      </c>
      <c r="V272">
        <v>-296.89999999999998</v>
      </c>
      <c r="W272">
        <v>-550.6</v>
      </c>
    </row>
    <row r="273" spans="1:23" x14ac:dyDescent="0.2">
      <c r="A273" t="s">
        <v>38</v>
      </c>
      <c r="B273">
        <v>1</v>
      </c>
      <c r="C273">
        <v>498</v>
      </c>
      <c r="D273">
        <v>20</v>
      </c>
      <c r="E273" t="s">
        <v>214</v>
      </c>
      <c r="F273">
        <v>1840</v>
      </c>
      <c r="J273" t="s">
        <v>213</v>
      </c>
      <c r="L273">
        <v>600</v>
      </c>
      <c r="M273" t="s">
        <v>374</v>
      </c>
      <c r="N273" t="s">
        <v>324</v>
      </c>
      <c r="P273" t="s">
        <v>399</v>
      </c>
      <c r="R273" t="s">
        <v>400</v>
      </c>
      <c r="T273">
        <v>58</v>
      </c>
      <c r="U273">
        <v>4</v>
      </c>
      <c r="V273">
        <v>-293.7</v>
      </c>
      <c r="W273">
        <v>-627.5</v>
      </c>
    </row>
    <row r="274" spans="1:23" x14ac:dyDescent="0.2">
      <c r="A274" t="s">
        <v>38</v>
      </c>
      <c r="B274">
        <v>1</v>
      </c>
      <c r="C274">
        <v>993</v>
      </c>
      <c r="D274">
        <v>20</v>
      </c>
      <c r="E274" t="s">
        <v>214</v>
      </c>
      <c r="F274">
        <v>814</v>
      </c>
      <c r="J274" t="s">
        <v>213</v>
      </c>
      <c r="L274">
        <v>600</v>
      </c>
      <c r="M274" t="s">
        <v>374</v>
      </c>
      <c r="N274" t="s">
        <v>324</v>
      </c>
      <c r="P274" t="s">
        <v>399</v>
      </c>
      <c r="R274" t="s">
        <v>400</v>
      </c>
      <c r="T274">
        <v>392</v>
      </c>
      <c r="U274">
        <v>4</v>
      </c>
      <c r="V274">
        <v>-301.60000000000002</v>
      </c>
      <c r="W274">
        <v>-232.6</v>
      </c>
    </row>
    <row r="275" spans="1:23" x14ac:dyDescent="0.2">
      <c r="A275" t="s">
        <v>38</v>
      </c>
      <c r="B275">
        <v>1</v>
      </c>
      <c r="C275">
        <v>966</v>
      </c>
      <c r="D275">
        <v>20</v>
      </c>
      <c r="E275" t="s">
        <v>214</v>
      </c>
      <c r="F275">
        <v>1350</v>
      </c>
      <c r="J275" t="s">
        <v>213</v>
      </c>
      <c r="L275">
        <v>600</v>
      </c>
      <c r="M275" t="s">
        <v>374</v>
      </c>
      <c r="N275" t="s">
        <v>324</v>
      </c>
      <c r="P275" t="s">
        <v>399</v>
      </c>
      <c r="R275" t="s">
        <v>400</v>
      </c>
      <c r="T275">
        <v>403</v>
      </c>
      <c r="U275">
        <v>4</v>
      </c>
      <c r="V275">
        <v>-286.39999999999998</v>
      </c>
      <c r="W275">
        <v>-403</v>
      </c>
    </row>
    <row r="276" spans="1:23" x14ac:dyDescent="0.2">
      <c r="A276" t="s">
        <v>38</v>
      </c>
      <c r="B276">
        <v>1</v>
      </c>
      <c r="C276">
        <v>986</v>
      </c>
      <c r="D276">
        <v>20</v>
      </c>
      <c r="E276" t="s">
        <v>214</v>
      </c>
      <c r="F276">
        <v>1840</v>
      </c>
      <c r="J276" t="s">
        <v>213</v>
      </c>
      <c r="L276">
        <v>600</v>
      </c>
      <c r="M276" t="s">
        <v>374</v>
      </c>
      <c r="N276" t="s">
        <v>324</v>
      </c>
      <c r="P276" t="s">
        <v>399</v>
      </c>
      <c r="R276" t="s">
        <v>400</v>
      </c>
      <c r="T276">
        <v>395</v>
      </c>
      <c r="U276">
        <v>4</v>
      </c>
      <c r="V276">
        <v>-297.60000000000002</v>
      </c>
      <c r="W276">
        <v>-508.8</v>
      </c>
    </row>
    <row r="277" spans="1:23" x14ac:dyDescent="0.2">
      <c r="A277" t="s">
        <v>38</v>
      </c>
      <c r="B277">
        <v>1</v>
      </c>
      <c r="C277">
        <v>-37</v>
      </c>
      <c r="D277">
        <v>5</v>
      </c>
      <c r="E277" t="s">
        <v>214</v>
      </c>
      <c r="F277">
        <v>814</v>
      </c>
      <c r="J277" t="s">
        <v>213</v>
      </c>
      <c r="L277">
        <v>600</v>
      </c>
      <c r="M277" t="s">
        <v>374</v>
      </c>
      <c r="N277" t="s">
        <v>324</v>
      </c>
      <c r="P277" t="s">
        <v>401</v>
      </c>
      <c r="R277" t="s">
        <v>402</v>
      </c>
      <c r="T277">
        <v>-288</v>
      </c>
      <c r="U277">
        <v>4</v>
      </c>
      <c r="V277">
        <v>-260.60000000000002</v>
      </c>
      <c r="W277">
        <v>-607.5</v>
      </c>
    </row>
    <row r="278" spans="1:23" x14ac:dyDescent="0.2">
      <c r="A278" t="s">
        <v>38</v>
      </c>
      <c r="B278">
        <v>1</v>
      </c>
      <c r="C278">
        <v>-39</v>
      </c>
      <c r="D278">
        <v>5</v>
      </c>
      <c r="E278" t="s">
        <v>214</v>
      </c>
      <c r="F278">
        <v>1350</v>
      </c>
      <c r="J278" t="s">
        <v>213</v>
      </c>
      <c r="L278">
        <v>600</v>
      </c>
      <c r="M278" t="s">
        <v>374</v>
      </c>
      <c r="N278" t="s">
        <v>324</v>
      </c>
      <c r="P278" t="s">
        <v>401</v>
      </c>
      <c r="R278" t="s">
        <v>402</v>
      </c>
      <c r="T278">
        <v>-286</v>
      </c>
      <c r="U278">
        <v>4</v>
      </c>
      <c r="V278">
        <v>-257</v>
      </c>
      <c r="W278">
        <v>-696.2</v>
      </c>
    </row>
    <row r="279" spans="1:23" x14ac:dyDescent="0.2">
      <c r="A279" t="s">
        <v>38</v>
      </c>
      <c r="B279">
        <v>1</v>
      </c>
      <c r="C279">
        <v>-40</v>
      </c>
      <c r="D279">
        <v>5</v>
      </c>
      <c r="E279" t="s">
        <v>214</v>
      </c>
      <c r="F279">
        <v>1840</v>
      </c>
      <c r="J279" t="s">
        <v>213</v>
      </c>
      <c r="L279">
        <v>600</v>
      </c>
      <c r="M279" t="s">
        <v>374</v>
      </c>
      <c r="N279" t="s">
        <v>324</v>
      </c>
      <c r="P279" t="s">
        <v>401</v>
      </c>
      <c r="R279" t="s">
        <v>402</v>
      </c>
      <c r="T279">
        <v>-302</v>
      </c>
      <c r="U279">
        <v>4</v>
      </c>
      <c r="V279">
        <v>-272.89999999999998</v>
      </c>
      <c r="W279">
        <v>-754.2</v>
      </c>
    </row>
    <row r="280" spans="1:23" x14ac:dyDescent="0.2">
      <c r="A280" t="s">
        <v>38</v>
      </c>
      <c r="B280">
        <v>1</v>
      </c>
      <c r="C280">
        <v>500</v>
      </c>
      <c r="D280">
        <v>20</v>
      </c>
      <c r="E280" t="s">
        <v>214</v>
      </c>
      <c r="F280">
        <v>814</v>
      </c>
      <c r="J280" t="s">
        <v>213</v>
      </c>
      <c r="L280">
        <v>600</v>
      </c>
      <c r="M280" t="s">
        <v>374</v>
      </c>
      <c r="N280" t="s">
        <v>324</v>
      </c>
      <c r="P280" t="s">
        <v>401</v>
      </c>
      <c r="R280" t="s">
        <v>402</v>
      </c>
      <c r="T280">
        <v>43</v>
      </c>
      <c r="U280">
        <v>4</v>
      </c>
      <c r="V280">
        <v>-304.7</v>
      </c>
      <c r="W280">
        <v>-425</v>
      </c>
    </row>
    <row r="281" spans="1:23" x14ac:dyDescent="0.2">
      <c r="A281" t="s">
        <v>38</v>
      </c>
      <c r="B281">
        <v>1</v>
      </c>
      <c r="C281">
        <v>502</v>
      </c>
      <c r="D281">
        <v>20</v>
      </c>
      <c r="E281" t="s">
        <v>214</v>
      </c>
      <c r="F281">
        <v>1350</v>
      </c>
      <c r="J281" t="s">
        <v>213</v>
      </c>
      <c r="L281">
        <v>600</v>
      </c>
      <c r="M281" t="s">
        <v>374</v>
      </c>
      <c r="N281" t="s">
        <v>324</v>
      </c>
      <c r="P281" t="s">
        <v>401</v>
      </c>
      <c r="R281" t="s">
        <v>402</v>
      </c>
      <c r="T281">
        <v>44</v>
      </c>
      <c r="U281">
        <v>4</v>
      </c>
      <c r="V281">
        <v>-304.89999999999998</v>
      </c>
      <c r="W281">
        <v>-555.70000000000005</v>
      </c>
    </row>
    <row r="282" spans="1:23" x14ac:dyDescent="0.2">
      <c r="A282" t="s">
        <v>38</v>
      </c>
      <c r="B282">
        <v>1</v>
      </c>
      <c r="C282">
        <v>498</v>
      </c>
      <c r="D282">
        <v>20</v>
      </c>
      <c r="E282" t="s">
        <v>214</v>
      </c>
      <c r="F282">
        <v>1840</v>
      </c>
      <c r="J282" t="s">
        <v>213</v>
      </c>
      <c r="L282">
        <v>600</v>
      </c>
      <c r="M282" t="s">
        <v>374</v>
      </c>
      <c r="N282" t="s">
        <v>324</v>
      </c>
      <c r="P282" t="s">
        <v>401</v>
      </c>
      <c r="R282" t="s">
        <v>402</v>
      </c>
      <c r="T282">
        <v>46</v>
      </c>
      <c r="U282">
        <v>4</v>
      </c>
      <c r="V282">
        <v>-301.7</v>
      </c>
      <c r="W282">
        <v>-631.70000000000005</v>
      </c>
    </row>
    <row r="283" spans="1:23" x14ac:dyDescent="0.2">
      <c r="A283" t="s">
        <v>38</v>
      </c>
      <c r="B283">
        <v>1</v>
      </c>
      <c r="C283">
        <v>993</v>
      </c>
      <c r="D283">
        <v>20</v>
      </c>
      <c r="E283" t="s">
        <v>214</v>
      </c>
      <c r="F283">
        <v>814</v>
      </c>
      <c r="J283" t="s">
        <v>213</v>
      </c>
      <c r="L283">
        <v>600</v>
      </c>
      <c r="M283" t="s">
        <v>374</v>
      </c>
      <c r="N283" t="s">
        <v>324</v>
      </c>
      <c r="P283" t="s">
        <v>401</v>
      </c>
      <c r="R283" t="s">
        <v>402</v>
      </c>
      <c r="T283">
        <v>386</v>
      </c>
      <c r="U283">
        <v>4</v>
      </c>
      <c r="V283">
        <v>-304.60000000000002</v>
      </c>
      <c r="W283">
        <v>-235.9</v>
      </c>
    </row>
    <row r="284" spans="1:23" x14ac:dyDescent="0.2">
      <c r="A284" t="s">
        <v>38</v>
      </c>
      <c r="B284">
        <v>1</v>
      </c>
      <c r="C284">
        <v>966</v>
      </c>
      <c r="D284">
        <v>20</v>
      </c>
      <c r="E284" t="s">
        <v>214</v>
      </c>
      <c r="F284">
        <v>1350</v>
      </c>
      <c r="J284" t="s">
        <v>213</v>
      </c>
      <c r="L284">
        <v>600</v>
      </c>
      <c r="M284" t="s">
        <v>374</v>
      </c>
      <c r="N284" t="s">
        <v>324</v>
      </c>
      <c r="P284" t="s">
        <v>401</v>
      </c>
      <c r="R284" t="s">
        <v>402</v>
      </c>
      <c r="T284">
        <v>394</v>
      </c>
      <c r="U284">
        <v>4</v>
      </c>
      <c r="V284">
        <v>-290.89999999999998</v>
      </c>
      <c r="W284">
        <v>-406.8</v>
      </c>
    </row>
    <row r="285" spans="1:23" x14ac:dyDescent="0.2">
      <c r="A285" t="s">
        <v>38</v>
      </c>
      <c r="B285">
        <v>1</v>
      </c>
      <c r="C285">
        <v>986</v>
      </c>
      <c r="D285">
        <v>20</v>
      </c>
      <c r="E285" t="s">
        <v>214</v>
      </c>
      <c r="F285">
        <v>1840</v>
      </c>
      <c r="J285" t="s">
        <v>213</v>
      </c>
      <c r="L285">
        <v>600</v>
      </c>
      <c r="M285" t="s">
        <v>374</v>
      </c>
      <c r="N285" t="s">
        <v>324</v>
      </c>
      <c r="P285" t="s">
        <v>401</v>
      </c>
      <c r="R285" t="s">
        <v>402</v>
      </c>
      <c r="T285">
        <v>382</v>
      </c>
      <c r="U285">
        <v>4</v>
      </c>
      <c r="V285">
        <v>-304.10000000000002</v>
      </c>
      <c r="W285">
        <v>-513.4</v>
      </c>
    </row>
    <row r="286" spans="1:23" x14ac:dyDescent="0.2">
      <c r="A286" t="s">
        <v>38</v>
      </c>
      <c r="B286">
        <v>1</v>
      </c>
      <c r="C286">
        <v>-37</v>
      </c>
      <c r="D286">
        <v>5</v>
      </c>
      <c r="E286" t="s">
        <v>214</v>
      </c>
      <c r="F286">
        <v>814</v>
      </c>
      <c r="J286" t="s">
        <v>213</v>
      </c>
      <c r="L286">
        <v>600</v>
      </c>
      <c r="M286" t="s">
        <v>374</v>
      </c>
      <c r="N286" t="s">
        <v>324</v>
      </c>
      <c r="P286" t="s">
        <v>341</v>
      </c>
      <c r="R286" t="s">
        <v>403</v>
      </c>
      <c r="T286">
        <v>-247</v>
      </c>
      <c r="U286">
        <v>4</v>
      </c>
      <c r="V286">
        <v>-218.1</v>
      </c>
      <c r="W286">
        <v>-584.9</v>
      </c>
    </row>
    <row r="287" spans="1:23" x14ac:dyDescent="0.2">
      <c r="A287" t="s">
        <v>38</v>
      </c>
      <c r="B287">
        <v>1</v>
      </c>
      <c r="C287">
        <v>-39</v>
      </c>
      <c r="D287">
        <v>5</v>
      </c>
      <c r="E287" t="s">
        <v>214</v>
      </c>
      <c r="F287">
        <v>1350</v>
      </c>
      <c r="J287" t="s">
        <v>213</v>
      </c>
      <c r="L287">
        <v>600</v>
      </c>
      <c r="M287" t="s">
        <v>374</v>
      </c>
      <c r="N287" t="s">
        <v>324</v>
      </c>
      <c r="P287" t="s">
        <v>341</v>
      </c>
      <c r="R287" t="s">
        <v>403</v>
      </c>
      <c r="T287">
        <v>-234</v>
      </c>
      <c r="U287">
        <v>4</v>
      </c>
      <c r="V287">
        <v>-202.9</v>
      </c>
      <c r="W287">
        <v>-674</v>
      </c>
    </row>
    <row r="288" spans="1:23" x14ac:dyDescent="0.2">
      <c r="A288" t="s">
        <v>38</v>
      </c>
      <c r="B288">
        <v>1</v>
      </c>
      <c r="C288">
        <v>-40</v>
      </c>
      <c r="D288">
        <v>5</v>
      </c>
      <c r="E288" t="s">
        <v>214</v>
      </c>
      <c r="F288">
        <v>1840</v>
      </c>
      <c r="J288" t="s">
        <v>213</v>
      </c>
      <c r="L288">
        <v>600</v>
      </c>
      <c r="M288" t="s">
        <v>374</v>
      </c>
      <c r="N288" t="s">
        <v>324</v>
      </c>
      <c r="P288" t="s">
        <v>341</v>
      </c>
      <c r="R288" t="s">
        <v>403</v>
      </c>
      <c r="T288">
        <v>-240</v>
      </c>
      <c r="U288">
        <v>4</v>
      </c>
      <c r="V288">
        <v>-208.3</v>
      </c>
      <c r="W288">
        <v>-732.4</v>
      </c>
    </row>
    <row r="289" spans="1:23" x14ac:dyDescent="0.2">
      <c r="A289" t="s">
        <v>38</v>
      </c>
      <c r="B289">
        <v>1</v>
      </c>
      <c r="C289">
        <v>500</v>
      </c>
      <c r="D289">
        <v>20</v>
      </c>
      <c r="E289" t="s">
        <v>214</v>
      </c>
      <c r="F289">
        <v>814</v>
      </c>
      <c r="J289" t="s">
        <v>213</v>
      </c>
      <c r="L289">
        <v>600</v>
      </c>
      <c r="M289" t="s">
        <v>374</v>
      </c>
      <c r="N289" t="s">
        <v>324</v>
      </c>
      <c r="P289" t="s">
        <v>341</v>
      </c>
      <c r="R289" t="s">
        <v>403</v>
      </c>
      <c r="T289">
        <v>29</v>
      </c>
      <c r="U289">
        <v>4</v>
      </c>
      <c r="V289">
        <v>-314</v>
      </c>
      <c r="W289">
        <v>-432.7</v>
      </c>
    </row>
    <row r="290" spans="1:23" x14ac:dyDescent="0.2">
      <c r="A290" t="s">
        <v>38</v>
      </c>
      <c r="B290">
        <v>1</v>
      </c>
      <c r="C290">
        <v>502</v>
      </c>
      <c r="D290">
        <v>20</v>
      </c>
      <c r="E290" t="s">
        <v>214</v>
      </c>
      <c r="F290">
        <v>1350</v>
      </c>
      <c r="J290" t="s">
        <v>213</v>
      </c>
      <c r="L290">
        <v>600</v>
      </c>
      <c r="M290" t="s">
        <v>374</v>
      </c>
      <c r="N290" t="s">
        <v>324</v>
      </c>
      <c r="P290" t="s">
        <v>341</v>
      </c>
      <c r="R290" t="s">
        <v>403</v>
      </c>
      <c r="T290">
        <v>41</v>
      </c>
      <c r="U290">
        <v>4</v>
      </c>
      <c r="V290">
        <v>-306.89999999999998</v>
      </c>
      <c r="W290">
        <v>-557</v>
      </c>
    </row>
    <row r="291" spans="1:23" x14ac:dyDescent="0.2">
      <c r="A291" t="s">
        <v>38</v>
      </c>
      <c r="B291">
        <v>1</v>
      </c>
      <c r="C291">
        <v>498</v>
      </c>
      <c r="D291">
        <v>20</v>
      </c>
      <c r="E291" t="s">
        <v>214</v>
      </c>
      <c r="F291">
        <v>1840</v>
      </c>
      <c r="J291" t="s">
        <v>213</v>
      </c>
      <c r="L291">
        <v>600</v>
      </c>
      <c r="M291" t="s">
        <v>374</v>
      </c>
      <c r="N291" t="s">
        <v>324</v>
      </c>
      <c r="P291" t="s">
        <v>341</v>
      </c>
      <c r="R291" t="s">
        <v>403</v>
      </c>
      <c r="T291">
        <v>52</v>
      </c>
      <c r="U291">
        <v>4</v>
      </c>
      <c r="V291">
        <v>-297.7</v>
      </c>
      <c r="W291">
        <v>-629.6</v>
      </c>
    </row>
    <row r="292" spans="1:23" x14ac:dyDescent="0.2">
      <c r="A292" t="s">
        <v>38</v>
      </c>
      <c r="B292">
        <v>1</v>
      </c>
      <c r="C292">
        <v>993</v>
      </c>
      <c r="D292">
        <v>20</v>
      </c>
      <c r="E292" t="s">
        <v>214</v>
      </c>
      <c r="F292">
        <v>814</v>
      </c>
      <c r="J292" t="s">
        <v>213</v>
      </c>
      <c r="L292">
        <v>600</v>
      </c>
      <c r="M292" t="s">
        <v>374</v>
      </c>
      <c r="N292" t="s">
        <v>324</v>
      </c>
      <c r="P292" t="s">
        <v>341</v>
      </c>
      <c r="R292" t="s">
        <v>403</v>
      </c>
      <c r="T292">
        <v>292</v>
      </c>
      <c r="U292">
        <v>4</v>
      </c>
      <c r="V292">
        <v>-351.7</v>
      </c>
      <c r="W292">
        <v>-287.8</v>
      </c>
    </row>
    <row r="293" spans="1:23" x14ac:dyDescent="0.2">
      <c r="A293" t="s">
        <v>38</v>
      </c>
      <c r="B293">
        <v>1</v>
      </c>
      <c r="C293">
        <v>966</v>
      </c>
      <c r="D293">
        <v>20</v>
      </c>
      <c r="E293" t="s">
        <v>214</v>
      </c>
      <c r="F293">
        <v>1350</v>
      </c>
      <c r="J293" t="s">
        <v>213</v>
      </c>
      <c r="L293">
        <v>600</v>
      </c>
      <c r="M293" t="s">
        <v>374</v>
      </c>
      <c r="N293" t="s">
        <v>324</v>
      </c>
      <c r="P293" t="s">
        <v>341</v>
      </c>
      <c r="R293" t="s">
        <v>403</v>
      </c>
      <c r="T293">
        <v>284</v>
      </c>
      <c r="U293">
        <v>4</v>
      </c>
      <c r="V293">
        <v>-346.9</v>
      </c>
      <c r="W293">
        <v>-453.6</v>
      </c>
    </row>
    <row r="294" spans="1:23" x14ac:dyDescent="0.2">
      <c r="A294" t="s">
        <v>38</v>
      </c>
      <c r="B294">
        <v>1</v>
      </c>
      <c r="C294">
        <v>986</v>
      </c>
      <c r="D294">
        <v>20</v>
      </c>
      <c r="E294" t="s">
        <v>214</v>
      </c>
      <c r="F294">
        <v>1840</v>
      </c>
      <c r="J294" t="s">
        <v>213</v>
      </c>
      <c r="L294">
        <v>600</v>
      </c>
      <c r="M294" t="s">
        <v>374</v>
      </c>
      <c r="N294" t="s">
        <v>324</v>
      </c>
      <c r="P294" t="s">
        <v>341</v>
      </c>
      <c r="R294" t="s">
        <v>403</v>
      </c>
      <c r="T294">
        <v>267</v>
      </c>
      <c r="U294">
        <v>4</v>
      </c>
      <c r="V294">
        <v>-362</v>
      </c>
      <c r="W294">
        <v>-553.9</v>
      </c>
    </row>
    <row r="295" spans="1:23" x14ac:dyDescent="0.2">
      <c r="A295" t="s">
        <v>38</v>
      </c>
      <c r="B295">
        <v>1</v>
      </c>
      <c r="C295">
        <v>-37</v>
      </c>
      <c r="D295">
        <v>5</v>
      </c>
      <c r="E295" t="s">
        <v>214</v>
      </c>
      <c r="F295">
        <v>814</v>
      </c>
      <c r="J295" t="s">
        <v>213</v>
      </c>
      <c r="L295">
        <v>600</v>
      </c>
      <c r="M295" t="s">
        <v>374</v>
      </c>
      <c r="N295" t="s">
        <v>324</v>
      </c>
      <c r="P295" t="s">
        <v>404</v>
      </c>
      <c r="R295" t="s">
        <v>405</v>
      </c>
      <c r="U295">
        <v>4</v>
      </c>
    </row>
    <row r="296" spans="1:23" x14ac:dyDescent="0.2">
      <c r="A296" t="s">
        <v>38</v>
      </c>
      <c r="B296">
        <v>1</v>
      </c>
      <c r="C296">
        <v>-39</v>
      </c>
      <c r="D296">
        <v>5</v>
      </c>
      <c r="E296" t="s">
        <v>214</v>
      </c>
      <c r="F296">
        <v>1350</v>
      </c>
      <c r="J296" t="s">
        <v>213</v>
      </c>
      <c r="L296">
        <v>600</v>
      </c>
      <c r="M296" t="s">
        <v>374</v>
      </c>
      <c r="N296" t="s">
        <v>324</v>
      </c>
      <c r="P296" t="s">
        <v>404</v>
      </c>
      <c r="R296" t="s">
        <v>405</v>
      </c>
      <c r="U296">
        <v>4</v>
      </c>
    </row>
    <row r="297" spans="1:23" x14ac:dyDescent="0.2">
      <c r="A297" t="s">
        <v>38</v>
      </c>
      <c r="B297">
        <v>1</v>
      </c>
      <c r="C297">
        <v>-40</v>
      </c>
      <c r="D297">
        <v>5</v>
      </c>
      <c r="E297" t="s">
        <v>214</v>
      </c>
      <c r="F297">
        <v>1840</v>
      </c>
      <c r="J297" t="s">
        <v>213</v>
      </c>
      <c r="L297">
        <v>600</v>
      </c>
      <c r="M297" t="s">
        <v>374</v>
      </c>
      <c r="N297" t="s">
        <v>324</v>
      </c>
      <c r="P297" t="s">
        <v>404</v>
      </c>
      <c r="R297" t="s">
        <v>405</v>
      </c>
      <c r="U297">
        <v>4</v>
      </c>
    </row>
    <row r="298" spans="1:23" x14ac:dyDescent="0.2">
      <c r="A298" t="s">
        <v>38</v>
      </c>
      <c r="B298">
        <v>1</v>
      </c>
      <c r="C298">
        <v>500</v>
      </c>
      <c r="D298">
        <v>20</v>
      </c>
      <c r="E298" t="s">
        <v>214</v>
      </c>
      <c r="F298">
        <v>814</v>
      </c>
      <c r="J298" t="s">
        <v>213</v>
      </c>
      <c r="L298">
        <v>600</v>
      </c>
      <c r="M298" t="s">
        <v>374</v>
      </c>
      <c r="N298" t="s">
        <v>324</v>
      </c>
      <c r="P298" t="s">
        <v>404</v>
      </c>
      <c r="R298" t="s">
        <v>405</v>
      </c>
      <c r="T298">
        <v>51</v>
      </c>
      <c r="U298">
        <v>4</v>
      </c>
      <c r="V298">
        <v>-299.3</v>
      </c>
      <c r="W298">
        <v>-420.6</v>
      </c>
    </row>
    <row r="299" spans="1:23" x14ac:dyDescent="0.2">
      <c r="A299" t="s">
        <v>38</v>
      </c>
      <c r="B299">
        <v>1</v>
      </c>
      <c r="C299">
        <v>502</v>
      </c>
      <c r="D299">
        <v>20</v>
      </c>
      <c r="E299" t="s">
        <v>214</v>
      </c>
      <c r="F299">
        <v>1350</v>
      </c>
      <c r="J299" t="s">
        <v>213</v>
      </c>
      <c r="L299">
        <v>600</v>
      </c>
      <c r="M299" t="s">
        <v>374</v>
      </c>
      <c r="N299" t="s">
        <v>324</v>
      </c>
      <c r="P299" t="s">
        <v>404</v>
      </c>
      <c r="R299" t="s">
        <v>405</v>
      </c>
      <c r="T299">
        <v>55</v>
      </c>
      <c r="U299">
        <v>4</v>
      </c>
      <c r="V299">
        <v>-297.60000000000002</v>
      </c>
      <c r="W299">
        <v>-551.1</v>
      </c>
    </row>
    <row r="300" spans="1:23" x14ac:dyDescent="0.2">
      <c r="A300" t="s">
        <v>38</v>
      </c>
      <c r="B300">
        <v>1</v>
      </c>
      <c r="C300">
        <v>498</v>
      </c>
      <c r="D300">
        <v>20</v>
      </c>
      <c r="E300" t="s">
        <v>214</v>
      </c>
      <c r="F300">
        <v>1840</v>
      </c>
      <c r="J300" t="s">
        <v>213</v>
      </c>
      <c r="L300">
        <v>600</v>
      </c>
      <c r="M300" t="s">
        <v>374</v>
      </c>
      <c r="N300" t="s">
        <v>324</v>
      </c>
      <c r="P300" t="s">
        <v>404</v>
      </c>
      <c r="R300" t="s">
        <v>405</v>
      </c>
      <c r="U300">
        <v>4</v>
      </c>
    </row>
    <row r="301" spans="1:23" x14ac:dyDescent="0.2">
      <c r="A301" t="s">
        <v>38</v>
      </c>
      <c r="B301">
        <v>1</v>
      </c>
      <c r="C301">
        <v>993</v>
      </c>
      <c r="D301">
        <v>20</v>
      </c>
      <c r="E301" t="s">
        <v>214</v>
      </c>
      <c r="F301">
        <v>814</v>
      </c>
      <c r="J301" t="s">
        <v>213</v>
      </c>
      <c r="L301">
        <v>600</v>
      </c>
      <c r="M301" t="s">
        <v>374</v>
      </c>
      <c r="N301" t="s">
        <v>324</v>
      </c>
      <c r="P301" t="s">
        <v>404</v>
      </c>
      <c r="R301" t="s">
        <v>405</v>
      </c>
      <c r="T301">
        <v>389</v>
      </c>
      <c r="U301">
        <v>4</v>
      </c>
      <c r="V301">
        <v>-303.10000000000002</v>
      </c>
      <c r="W301">
        <v>-234.3</v>
      </c>
    </row>
    <row r="302" spans="1:23" x14ac:dyDescent="0.2">
      <c r="A302" t="s">
        <v>38</v>
      </c>
      <c r="B302">
        <v>1</v>
      </c>
      <c r="C302">
        <v>966</v>
      </c>
      <c r="D302">
        <v>20</v>
      </c>
      <c r="E302" t="s">
        <v>214</v>
      </c>
      <c r="F302">
        <v>1350</v>
      </c>
      <c r="J302" t="s">
        <v>213</v>
      </c>
      <c r="L302">
        <v>600</v>
      </c>
      <c r="M302" t="s">
        <v>374</v>
      </c>
      <c r="N302" t="s">
        <v>324</v>
      </c>
      <c r="P302" t="s">
        <v>404</v>
      </c>
      <c r="R302" t="s">
        <v>405</v>
      </c>
      <c r="U302">
        <v>4</v>
      </c>
    </row>
    <row r="303" spans="1:23" x14ac:dyDescent="0.2">
      <c r="A303" t="s">
        <v>38</v>
      </c>
      <c r="B303">
        <v>1</v>
      </c>
      <c r="C303">
        <v>986</v>
      </c>
      <c r="D303">
        <v>20</v>
      </c>
      <c r="E303" t="s">
        <v>214</v>
      </c>
      <c r="F303">
        <v>1840</v>
      </c>
      <c r="J303" t="s">
        <v>213</v>
      </c>
      <c r="L303">
        <v>600</v>
      </c>
      <c r="M303" t="s">
        <v>374</v>
      </c>
      <c r="N303" t="s">
        <v>324</v>
      </c>
      <c r="P303" t="s">
        <v>404</v>
      </c>
      <c r="R303" t="s">
        <v>405</v>
      </c>
      <c r="T303">
        <v>396</v>
      </c>
      <c r="U303">
        <v>4</v>
      </c>
      <c r="V303">
        <v>-297.10000000000002</v>
      </c>
      <c r="W303">
        <v>-508.5</v>
      </c>
    </row>
    <row r="304" spans="1:23" x14ac:dyDescent="0.2">
      <c r="A304" t="s">
        <v>38</v>
      </c>
      <c r="B304">
        <v>2</v>
      </c>
      <c r="C304">
        <v>-38</v>
      </c>
      <c r="D304">
        <v>5</v>
      </c>
      <c r="E304" t="s">
        <v>217</v>
      </c>
      <c r="J304" t="s">
        <v>216</v>
      </c>
      <c r="M304" t="s">
        <v>406</v>
      </c>
      <c r="N304" t="s">
        <v>324</v>
      </c>
      <c r="P304" t="s">
        <v>375</v>
      </c>
      <c r="R304" t="s">
        <v>407</v>
      </c>
      <c r="U304">
        <v>4</v>
      </c>
    </row>
    <row r="305" spans="1:22" x14ac:dyDescent="0.2">
      <c r="A305" t="s">
        <v>38</v>
      </c>
      <c r="B305">
        <v>2</v>
      </c>
      <c r="C305">
        <v>-39</v>
      </c>
      <c r="D305">
        <v>5</v>
      </c>
      <c r="E305" t="s">
        <v>217</v>
      </c>
      <c r="J305" t="s">
        <v>216</v>
      </c>
      <c r="M305" t="s">
        <v>406</v>
      </c>
      <c r="N305" t="s">
        <v>324</v>
      </c>
      <c r="P305" t="s">
        <v>375</v>
      </c>
      <c r="R305" t="s">
        <v>407</v>
      </c>
      <c r="U305">
        <v>4</v>
      </c>
    </row>
    <row r="306" spans="1:22" x14ac:dyDescent="0.2">
      <c r="A306" t="s">
        <v>38</v>
      </c>
      <c r="B306">
        <v>2</v>
      </c>
      <c r="C306">
        <v>498</v>
      </c>
      <c r="D306">
        <v>20</v>
      </c>
      <c r="E306" t="s">
        <v>217</v>
      </c>
      <c r="J306" t="s">
        <v>216</v>
      </c>
      <c r="M306" t="s">
        <v>406</v>
      </c>
      <c r="N306" t="s">
        <v>324</v>
      </c>
      <c r="P306" t="s">
        <v>375</v>
      </c>
      <c r="R306" t="s">
        <v>407</v>
      </c>
      <c r="U306">
        <v>4</v>
      </c>
    </row>
    <row r="307" spans="1:22" x14ac:dyDescent="0.2">
      <c r="A307" t="s">
        <v>38</v>
      </c>
      <c r="B307">
        <v>2</v>
      </c>
      <c r="C307">
        <v>993</v>
      </c>
      <c r="D307">
        <v>20</v>
      </c>
      <c r="E307" t="s">
        <v>217</v>
      </c>
      <c r="J307" t="s">
        <v>216</v>
      </c>
      <c r="M307" t="s">
        <v>406</v>
      </c>
      <c r="N307" t="s">
        <v>324</v>
      </c>
      <c r="P307" t="s">
        <v>375</v>
      </c>
      <c r="R307" t="s">
        <v>407</v>
      </c>
      <c r="U307">
        <v>4</v>
      </c>
    </row>
    <row r="308" spans="1:22" x14ac:dyDescent="0.2">
      <c r="A308" t="s">
        <v>38</v>
      </c>
      <c r="B308">
        <v>2</v>
      </c>
      <c r="C308">
        <v>-38</v>
      </c>
      <c r="D308">
        <v>5</v>
      </c>
      <c r="E308" t="s">
        <v>217</v>
      </c>
      <c r="J308" t="s">
        <v>216</v>
      </c>
      <c r="M308" t="s">
        <v>406</v>
      </c>
      <c r="N308" t="s">
        <v>324</v>
      </c>
      <c r="P308" t="s">
        <v>377</v>
      </c>
      <c r="R308" t="s">
        <v>408</v>
      </c>
      <c r="U308">
        <v>4</v>
      </c>
    </row>
    <row r="309" spans="1:22" x14ac:dyDescent="0.2">
      <c r="A309" t="s">
        <v>38</v>
      </c>
      <c r="B309">
        <v>2</v>
      </c>
      <c r="C309">
        <v>-39</v>
      </c>
      <c r="D309">
        <v>5</v>
      </c>
      <c r="E309" t="s">
        <v>217</v>
      </c>
      <c r="J309" t="s">
        <v>216</v>
      </c>
      <c r="M309" t="s">
        <v>406</v>
      </c>
      <c r="N309" t="s">
        <v>324</v>
      </c>
      <c r="P309" t="s">
        <v>377</v>
      </c>
      <c r="R309" t="s">
        <v>408</v>
      </c>
      <c r="U309">
        <v>4</v>
      </c>
    </row>
    <row r="310" spans="1:22" x14ac:dyDescent="0.2">
      <c r="A310" t="s">
        <v>38</v>
      </c>
      <c r="B310">
        <v>2</v>
      </c>
      <c r="C310">
        <v>498</v>
      </c>
      <c r="D310">
        <v>20</v>
      </c>
      <c r="E310" t="s">
        <v>217</v>
      </c>
      <c r="J310" t="s">
        <v>216</v>
      </c>
      <c r="M310" t="s">
        <v>406</v>
      </c>
      <c r="N310" t="s">
        <v>324</v>
      </c>
      <c r="P310" t="s">
        <v>377</v>
      </c>
      <c r="R310" t="s">
        <v>408</v>
      </c>
      <c r="U310">
        <v>4</v>
      </c>
    </row>
    <row r="311" spans="1:22" x14ac:dyDescent="0.2">
      <c r="A311" t="s">
        <v>38</v>
      </c>
      <c r="B311">
        <v>2</v>
      </c>
      <c r="C311">
        <v>993</v>
      </c>
      <c r="D311">
        <v>20</v>
      </c>
      <c r="E311" t="s">
        <v>217</v>
      </c>
      <c r="J311" t="s">
        <v>216</v>
      </c>
      <c r="M311" t="s">
        <v>406</v>
      </c>
      <c r="N311" t="s">
        <v>324</v>
      </c>
      <c r="P311" t="s">
        <v>377</v>
      </c>
      <c r="R311" t="s">
        <v>408</v>
      </c>
      <c r="U311">
        <v>4</v>
      </c>
    </row>
    <row r="312" spans="1:22" x14ac:dyDescent="0.2">
      <c r="A312" t="s">
        <v>38</v>
      </c>
      <c r="B312">
        <v>2</v>
      </c>
      <c r="C312">
        <v>-38</v>
      </c>
      <c r="D312">
        <v>5</v>
      </c>
      <c r="E312" t="s">
        <v>217</v>
      </c>
      <c r="J312" t="s">
        <v>216</v>
      </c>
      <c r="M312" t="s">
        <v>406</v>
      </c>
      <c r="N312" t="s">
        <v>324</v>
      </c>
      <c r="P312" t="s">
        <v>379</v>
      </c>
      <c r="R312" t="s">
        <v>409</v>
      </c>
      <c r="T312">
        <v>-317</v>
      </c>
      <c r="U312">
        <v>4</v>
      </c>
      <c r="V312">
        <v>-290</v>
      </c>
    </row>
    <row r="313" spans="1:22" x14ac:dyDescent="0.2">
      <c r="A313" t="s">
        <v>38</v>
      </c>
      <c r="B313">
        <v>2</v>
      </c>
      <c r="C313">
        <v>-39</v>
      </c>
      <c r="D313">
        <v>5</v>
      </c>
      <c r="E313" t="s">
        <v>217</v>
      </c>
      <c r="J313" t="s">
        <v>216</v>
      </c>
      <c r="M313" t="s">
        <v>406</v>
      </c>
      <c r="N313" t="s">
        <v>324</v>
      </c>
      <c r="P313" t="s">
        <v>379</v>
      </c>
      <c r="R313" t="s">
        <v>409</v>
      </c>
      <c r="T313">
        <v>-318</v>
      </c>
      <c r="U313">
        <v>4</v>
      </c>
      <c r="V313">
        <v>-290.3</v>
      </c>
    </row>
    <row r="314" spans="1:22" x14ac:dyDescent="0.2">
      <c r="A314" t="s">
        <v>38</v>
      </c>
      <c r="B314">
        <v>2</v>
      </c>
      <c r="C314">
        <v>498</v>
      </c>
      <c r="D314">
        <v>20</v>
      </c>
      <c r="E314" t="s">
        <v>217</v>
      </c>
      <c r="J314" t="s">
        <v>216</v>
      </c>
      <c r="M314" t="s">
        <v>406</v>
      </c>
      <c r="N314" t="s">
        <v>324</v>
      </c>
      <c r="P314" t="s">
        <v>379</v>
      </c>
      <c r="R314" t="s">
        <v>409</v>
      </c>
      <c r="T314">
        <v>29</v>
      </c>
      <c r="U314">
        <v>4</v>
      </c>
      <c r="V314">
        <v>-313.10000000000002</v>
      </c>
    </row>
    <row r="315" spans="1:22" x14ac:dyDescent="0.2">
      <c r="A315" t="s">
        <v>38</v>
      </c>
      <c r="B315">
        <v>2</v>
      </c>
      <c r="C315">
        <v>993</v>
      </c>
      <c r="D315">
        <v>20</v>
      </c>
      <c r="E315" t="s">
        <v>217</v>
      </c>
      <c r="J315" t="s">
        <v>216</v>
      </c>
      <c r="M315" t="s">
        <v>406</v>
      </c>
      <c r="N315" t="s">
        <v>324</v>
      </c>
      <c r="P315" t="s">
        <v>379</v>
      </c>
      <c r="R315" t="s">
        <v>409</v>
      </c>
      <c r="T315">
        <v>371</v>
      </c>
      <c r="U315">
        <v>4</v>
      </c>
      <c r="V315">
        <v>-312.10000000000002</v>
      </c>
    </row>
    <row r="316" spans="1:22" x14ac:dyDescent="0.2">
      <c r="A316" t="s">
        <v>38</v>
      </c>
      <c r="B316">
        <v>2</v>
      </c>
      <c r="C316">
        <v>-38</v>
      </c>
      <c r="D316">
        <v>5</v>
      </c>
      <c r="E316" t="s">
        <v>217</v>
      </c>
      <c r="J316" t="s">
        <v>216</v>
      </c>
      <c r="M316" t="s">
        <v>406</v>
      </c>
      <c r="N316" t="s">
        <v>324</v>
      </c>
      <c r="P316" t="s">
        <v>381</v>
      </c>
      <c r="R316" t="s">
        <v>410</v>
      </c>
      <c r="U316">
        <v>4</v>
      </c>
    </row>
    <row r="317" spans="1:22" x14ac:dyDescent="0.2">
      <c r="A317" t="s">
        <v>38</v>
      </c>
      <c r="B317">
        <v>2</v>
      </c>
      <c r="C317">
        <v>-39</v>
      </c>
      <c r="D317">
        <v>5</v>
      </c>
      <c r="E317" t="s">
        <v>217</v>
      </c>
      <c r="J317" t="s">
        <v>216</v>
      </c>
      <c r="M317" t="s">
        <v>406</v>
      </c>
      <c r="N317" t="s">
        <v>324</v>
      </c>
      <c r="P317" t="s">
        <v>381</v>
      </c>
      <c r="R317" t="s">
        <v>410</v>
      </c>
      <c r="U317">
        <v>4</v>
      </c>
    </row>
    <row r="318" spans="1:22" x14ac:dyDescent="0.2">
      <c r="A318" t="s">
        <v>38</v>
      </c>
      <c r="B318">
        <v>2</v>
      </c>
      <c r="C318">
        <v>498</v>
      </c>
      <c r="D318">
        <v>20</v>
      </c>
      <c r="E318" t="s">
        <v>217</v>
      </c>
      <c r="J318" t="s">
        <v>216</v>
      </c>
      <c r="M318" t="s">
        <v>406</v>
      </c>
      <c r="N318" t="s">
        <v>324</v>
      </c>
      <c r="P318" t="s">
        <v>381</v>
      </c>
      <c r="R318" t="s">
        <v>410</v>
      </c>
      <c r="U318">
        <v>4</v>
      </c>
    </row>
    <row r="319" spans="1:22" x14ac:dyDescent="0.2">
      <c r="A319" t="s">
        <v>38</v>
      </c>
      <c r="B319">
        <v>2</v>
      </c>
      <c r="C319">
        <v>993</v>
      </c>
      <c r="D319">
        <v>20</v>
      </c>
      <c r="E319" t="s">
        <v>217</v>
      </c>
      <c r="J319" t="s">
        <v>216</v>
      </c>
      <c r="M319" t="s">
        <v>406</v>
      </c>
      <c r="N319" t="s">
        <v>324</v>
      </c>
      <c r="P319" t="s">
        <v>381</v>
      </c>
      <c r="R319" t="s">
        <v>410</v>
      </c>
      <c r="U319">
        <v>4</v>
      </c>
    </row>
    <row r="320" spans="1:22" x14ac:dyDescent="0.2">
      <c r="A320" t="s">
        <v>38</v>
      </c>
      <c r="B320">
        <v>2</v>
      </c>
      <c r="C320">
        <v>-38</v>
      </c>
      <c r="D320">
        <v>5</v>
      </c>
      <c r="E320" t="s">
        <v>217</v>
      </c>
      <c r="J320" t="s">
        <v>216</v>
      </c>
      <c r="M320" t="s">
        <v>406</v>
      </c>
      <c r="N320" t="s">
        <v>324</v>
      </c>
      <c r="P320" t="s">
        <v>383</v>
      </c>
      <c r="R320" t="s">
        <v>411</v>
      </c>
      <c r="T320">
        <v>-301</v>
      </c>
      <c r="U320">
        <v>4</v>
      </c>
      <c r="V320">
        <v>-273.39999999999998</v>
      </c>
    </row>
    <row r="321" spans="1:22" x14ac:dyDescent="0.2">
      <c r="A321" t="s">
        <v>38</v>
      </c>
      <c r="B321">
        <v>2</v>
      </c>
      <c r="C321">
        <v>-39</v>
      </c>
      <c r="D321">
        <v>5</v>
      </c>
      <c r="E321" t="s">
        <v>217</v>
      </c>
      <c r="J321" t="s">
        <v>216</v>
      </c>
      <c r="M321" t="s">
        <v>406</v>
      </c>
      <c r="N321" t="s">
        <v>324</v>
      </c>
      <c r="P321" t="s">
        <v>383</v>
      </c>
      <c r="R321" t="s">
        <v>411</v>
      </c>
      <c r="T321">
        <v>-282</v>
      </c>
      <c r="U321">
        <v>4</v>
      </c>
      <c r="V321">
        <v>-252.9</v>
      </c>
    </row>
    <row r="322" spans="1:22" x14ac:dyDescent="0.2">
      <c r="A322" t="s">
        <v>38</v>
      </c>
      <c r="B322">
        <v>2</v>
      </c>
      <c r="C322">
        <v>498</v>
      </c>
      <c r="D322">
        <v>20</v>
      </c>
      <c r="E322" t="s">
        <v>217</v>
      </c>
      <c r="J322" t="s">
        <v>216</v>
      </c>
      <c r="M322" t="s">
        <v>406</v>
      </c>
      <c r="N322" t="s">
        <v>324</v>
      </c>
      <c r="P322" t="s">
        <v>383</v>
      </c>
      <c r="R322" t="s">
        <v>411</v>
      </c>
      <c r="T322">
        <v>70</v>
      </c>
      <c r="U322">
        <v>4</v>
      </c>
      <c r="V322">
        <v>-285.7</v>
      </c>
    </row>
    <row r="323" spans="1:22" x14ac:dyDescent="0.2">
      <c r="A323" t="s">
        <v>38</v>
      </c>
      <c r="B323">
        <v>2</v>
      </c>
      <c r="C323">
        <v>993</v>
      </c>
      <c r="D323">
        <v>20</v>
      </c>
      <c r="E323" t="s">
        <v>217</v>
      </c>
      <c r="J323" t="s">
        <v>216</v>
      </c>
      <c r="M323" t="s">
        <v>406</v>
      </c>
      <c r="N323" t="s">
        <v>324</v>
      </c>
      <c r="P323" t="s">
        <v>383</v>
      </c>
      <c r="R323" t="s">
        <v>411</v>
      </c>
      <c r="T323">
        <v>418</v>
      </c>
      <c r="U323">
        <v>4</v>
      </c>
      <c r="V323">
        <v>-288.5</v>
      </c>
    </row>
    <row r="324" spans="1:22" x14ac:dyDescent="0.2">
      <c r="A324" t="s">
        <v>38</v>
      </c>
      <c r="B324">
        <v>2</v>
      </c>
      <c r="C324">
        <v>-38</v>
      </c>
      <c r="D324">
        <v>5</v>
      </c>
      <c r="E324" t="s">
        <v>217</v>
      </c>
      <c r="J324" t="s">
        <v>216</v>
      </c>
      <c r="M324" t="s">
        <v>406</v>
      </c>
      <c r="N324" t="s">
        <v>324</v>
      </c>
      <c r="P324" t="s">
        <v>385</v>
      </c>
      <c r="R324" t="s">
        <v>412</v>
      </c>
      <c r="T324">
        <v>-252</v>
      </c>
      <c r="U324">
        <v>4</v>
      </c>
      <c r="V324">
        <v>-222.5</v>
      </c>
    </row>
    <row r="325" spans="1:22" x14ac:dyDescent="0.2">
      <c r="A325" t="s">
        <v>38</v>
      </c>
      <c r="B325">
        <v>2</v>
      </c>
      <c r="C325">
        <v>-39</v>
      </c>
      <c r="D325">
        <v>5</v>
      </c>
      <c r="E325" t="s">
        <v>217</v>
      </c>
      <c r="J325" t="s">
        <v>216</v>
      </c>
      <c r="M325" t="s">
        <v>406</v>
      </c>
      <c r="N325" t="s">
        <v>324</v>
      </c>
      <c r="P325" t="s">
        <v>385</v>
      </c>
      <c r="R325" t="s">
        <v>412</v>
      </c>
      <c r="T325">
        <v>-238</v>
      </c>
      <c r="U325">
        <v>4</v>
      </c>
      <c r="V325">
        <v>-207.1</v>
      </c>
    </row>
    <row r="326" spans="1:22" x14ac:dyDescent="0.2">
      <c r="A326" t="s">
        <v>38</v>
      </c>
      <c r="B326">
        <v>2</v>
      </c>
      <c r="C326">
        <v>498</v>
      </c>
      <c r="D326">
        <v>20</v>
      </c>
      <c r="E326" t="s">
        <v>217</v>
      </c>
      <c r="J326" t="s">
        <v>216</v>
      </c>
      <c r="M326" t="s">
        <v>406</v>
      </c>
      <c r="N326" t="s">
        <v>324</v>
      </c>
      <c r="P326" t="s">
        <v>385</v>
      </c>
      <c r="R326" t="s">
        <v>412</v>
      </c>
      <c r="T326">
        <v>133</v>
      </c>
      <c r="U326">
        <v>4</v>
      </c>
      <c r="V326">
        <v>-243.7</v>
      </c>
    </row>
    <row r="327" spans="1:22" x14ac:dyDescent="0.2">
      <c r="A327" t="s">
        <v>38</v>
      </c>
      <c r="B327">
        <v>2</v>
      </c>
      <c r="C327">
        <v>993</v>
      </c>
      <c r="D327">
        <v>20</v>
      </c>
      <c r="E327" t="s">
        <v>217</v>
      </c>
      <c r="J327" t="s">
        <v>216</v>
      </c>
      <c r="M327" t="s">
        <v>406</v>
      </c>
      <c r="N327" t="s">
        <v>324</v>
      </c>
      <c r="P327" t="s">
        <v>385</v>
      </c>
      <c r="R327" t="s">
        <v>412</v>
      </c>
      <c r="T327">
        <v>519</v>
      </c>
      <c r="U327">
        <v>4</v>
      </c>
      <c r="V327">
        <v>-237.8</v>
      </c>
    </row>
    <row r="328" spans="1:22" x14ac:dyDescent="0.2">
      <c r="A328" t="s">
        <v>38</v>
      </c>
      <c r="B328">
        <v>2</v>
      </c>
      <c r="C328">
        <v>-38</v>
      </c>
      <c r="D328">
        <v>5</v>
      </c>
      <c r="E328" t="s">
        <v>217</v>
      </c>
      <c r="J328" t="s">
        <v>216</v>
      </c>
      <c r="M328" t="s">
        <v>406</v>
      </c>
      <c r="N328" t="s">
        <v>324</v>
      </c>
      <c r="P328" t="s">
        <v>387</v>
      </c>
      <c r="R328" t="s">
        <v>413</v>
      </c>
      <c r="T328">
        <v>-310</v>
      </c>
      <c r="U328">
        <v>4</v>
      </c>
      <c r="V328">
        <v>-282.7</v>
      </c>
    </row>
    <row r="329" spans="1:22" x14ac:dyDescent="0.2">
      <c r="A329" t="s">
        <v>38</v>
      </c>
      <c r="B329">
        <v>2</v>
      </c>
      <c r="C329">
        <v>-39</v>
      </c>
      <c r="D329">
        <v>5</v>
      </c>
      <c r="E329" t="s">
        <v>217</v>
      </c>
      <c r="J329" t="s">
        <v>216</v>
      </c>
      <c r="M329" t="s">
        <v>406</v>
      </c>
      <c r="N329" t="s">
        <v>324</v>
      </c>
      <c r="P329" t="s">
        <v>387</v>
      </c>
      <c r="R329" t="s">
        <v>413</v>
      </c>
      <c r="T329">
        <v>-312</v>
      </c>
      <c r="U329">
        <v>4</v>
      </c>
      <c r="V329">
        <v>-284.10000000000002</v>
      </c>
    </row>
    <row r="330" spans="1:22" x14ac:dyDescent="0.2">
      <c r="A330" t="s">
        <v>38</v>
      </c>
      <c r="B330">
        <v>2</v>
      </c>
      <c r="C330">
        <v>498</v>
      </c>
      <c r="D330">
        <v>20</v>
      </c>
      <c r="E330" t="s">
        <v>217</v>
      </c>
      <c r="J330" t="s">
        <v>216</v>
      </c>
      <c r="M330" t="s">
        <v>406</v>
      </c>
      <c r="N330" t="s">
        <v>324</v>
      </c>
      <c r="P330" t="s">
        <v>387</v>
      </c>
      <c r="R330" t="s">
        <v>413</v>
      </c>
      <c r="T330">
        <v>7</v>
      </c>
      <c r="U330">
        <v>4</v>
      </c>
      <c r="V330">
        <v>-327.8</v>
      </c>
    </row>
    <row r="331" spans="1:22" x14ac:dyDescent="0.2">
      <c r="A331" t="s">
        <v>38</v>
      </c>
      <c r="B331">
        <v>2</v>
      </c>
      <c r="C331">
        <v>993</v>
      </c>
      <c r="D331">
        <v>20</v>
      </c>
      <c r="E331" t="s">
        <v>217</v>
      </c>
      <c r="J331" t="s">
        <v>216</v>
      </c>
      <c r="M331" t="s">
        <v>406</v>
      </c>
      <c r="N331" t="s">
        <v>324</v>
      </c>
      <c r="P331" t="s">
        <v>387</v>
      </c>
      <c r="R331" t="s">
        <v>413</v>
      </c>
      <c r="T331">
        <v>370</v>
      </c>
      <c r="U331">
        <v>4</v>
      </c>
      <c r="V331">
        <v>-312.60000000000002</v>
      </c>
    </row>
    <row r="332" spans="1:22" x14ac:dyDescent="0.2">
      <c r="A332" t="s">
        <v>38</v>
      </c>
      <c r="B332">
        <v>2</v>
      </c>
      <c r="C332">
        <v>-38</v>
      </c>
      <c r="D332">
        <v>5</v>
      </c>
      <c r="E332" t="s">
        <v>217</v>
      </c>
      <c r="J332" t="s">
        <v>216</v>
      </c>
      <c r="M332" t="s">
        <v>406</v>
      </c>
      <c r="N332" t="s">
        <v>324</v>
      </c>
      <c r="P332" t="s">
        <v>389</v>
      </c>
      <c r="R332" t="s">
        <v>414</v>
      </c>
      <c r="T332">
        <v>-322</v>
      </c>
      <c r="U332">
        <v>4</v>
      </c>
      <c r="V332">
        <v>-295.2</v>
      </c>
    </row>
    <row r="333" spans="1:22" x14ac:dyDescent="0.2">
      <c r="A333" t="s">
        <v>38</v>
      </c>
      <c r="B333">
        <v>2</v>
      </c>
      <c r="C333">
        <v>-39</v>
      </c>
      <c r="D333">
        <v>5</v>
      </c>
      <c r="E333" t="s">
        <v>217</v>
      </c>
      <c r="J333" t="s">
        <v>216</v>
      </c>
      <c r="M333" t="s">
        <v>406</v>
      </c>
      <c r="N333" t="s">
        <v>324</v>
      </c>
      <c r="P333" t="s">
        <v>389</v>
      </c>
      <c r="R333" t="s">
        <v>414</v>
      </c>
      <c r="T333">
        <v>-296</v>
      </c>
      <c r="U333">
        <v>4</v>
      </c>
      <c r="V333">
        <v>-267.39999999999998</v>
      </c>
    </row>
    <row r="334" spans="1:22" x14ac:dyDescent="0.2">
      <c r="A334" t="s">
        <v>38</v>
      </c>
      <c r="B334">
        <v>2</v>
      </c>
      <c r="C334">
        <v>498</v>
      </c>
      <c r="D334">
        <v>20</v>
      </c>
      <c r="E334" t="s">
        <v>217</v>
      </c>
      <c r="J334" t="s">
        <v>216</v>
      </c>
      <c r="M334" t="s">
        <v>406</v>
      </c>
      <c r="N334" t="s">
        <v>324</v>
      </c>
      <c r="P334" t="s">
        <v>389</v>
      </c>
      <c r="R334" t="s">
        <v>414</v>
      </c>
      <c r="T334">
        <v>48</v>
      </c>
      <c r="U334">
        <v>4</v>
      </c>
      <c r="V334">
        <v>-300.39999999999998</v>
      </c>
    </row>
    <row r="335" spans="1:22" x14ac:dyDescent="0.2">
      <c r="A335" t="s">
        <v>38</v>
      </c>
      <c r="B335">
        <v>2</v>
      </c>
      <c r="C335">
        <v>993</v>
      </c>
      <c r="D335">
        <v>20</v>
      </c>
      <c r="E335" t="s">
        <v>217</v>
      </c>
      <c r="J335" t="s">
        <v>216</v>
      </c>
      <c r="M335" t="s">
        <v>406</v>
      </c>
      <c r="N335" t="s">
        <v>324</v>
      </c>
      <c r="P335" t="s">
        <v>389</v>
      </c>
      <c r="R335" t="s">
        <v>414</v>
      </c>
      <c r="T335">
        <v>370</v>
      </c>
      <c r="U335">
        <v>4</v>
      </c>
      <c r="V335">
        <v>-312.60000000000002</v>
      </c>
    </row>
    <row r="336" spans="1:22" x14ac:dyDescent="0.2">
      <c r="A336" t="s">
        <v>38</v>
      </c>
      <c r="B336">
        <v>2</v>
      </c>
      <c r="C336">
        <v>-38</v>
      </c>
      <c r="D336">
        <v>5</v>
      </c>
      <c r="E336" t="s">
        <v>217</v>
      </c>
      <c r="J336" t="s">
        <v>216</v>
      </c>
      <c r="M336" t="s">
        <v>406</v>
      </c>
      <c r="N336" t="s">
        <v>324</v>
      </c>
      <c r="P336" t="s">
        <v>391</v>
      </c>
      <c r="R336" t="s">
        <v>415</v>
      </c>
      <c r="T336">
        <v>-276</v>
      </c>
      <c r="U336">
        <v>4</v>
      </c>
      <c r="V336">
        <v>-247.4</v>
      </c>
    </row>
    <row r="337" spans="1:22" x14ac:dyDescent="0.2">
      <c r="A337" t="s">
        <v>38</v>
      </c>
      <c r="B337">
        <v>2</v>
      </c>
      <c r="C337">
        <v>-39</v>
      </c>
      <c r="D337">
        <v>5</v>
      </c>
      <c r="E337" t="s">
        <v>217</v>
      </c>
      <c r="J337" t="s">
        <v>216</v>
      </c>
      <c r="M337" t="s">
        <v>406</v>
      </c>
      <c r="N337" t="s">
        <v>324</v>
      </c>
      <c r="P337" t="s">
        <v>391</v>
      </c>
      <c r="R337" t="s">
        <v>415</v>
      </c>
      <c r="T337">
        <v>-275</v>
      </c>
      <c r="U337">
        <v>4</v>
      </c>
      <c r="V337">
        <v>-245.6</v>
      </c>
    </row>
    <row r="338" spans="1:22" x14ac:dyDescent="0.2">
      <c r="A338" t="s">
        <v>38</v>
      </c>
      <c r="B338">
        <v>2</v>
      </c>
      <c r="C338">
        <v>498</v>
      </c>
      <c r="D338">
        <v>20</v>
      </c>
      <c r="E338" t="s">
        <v>217</v>
      </c>
      <c r="J338" t="s">
        <v>216</v>
      </c>
      <c r="M338" t="s">
        <v>406</v>
      </c>
      <c r="N338" t="s">
        <v>324</v>
      </c>
      <c r="P338" t="s">
        <v>391</v>
      </c>
      <c r="R338" t="s">
        <v>415</v>
      </c>
      <c r="U338">
        <v>4</v>
      </c>
    </row>
    <row r="339" spans="1:22" x14ac:dyDescent="0.2">
      <c r="A339" t="s">
        <v>38</v>
      </c>
      <c r="B339">
        <v>2</v>
      </c>
      <c r="C339">
        <v>993</v>
      </c>
      <c r="D339">
        <v>20</v>
      </c>
      <c r="E339" t="s">
        <v>217</v>
      </c>
      <c r="J339" t="s">
        <v>216</v>
      </c>
      <c r="M339" t="s">
        <v>406</v>
      </c>
      <c r="N339" t="s">
        <v>324</v>
      </c>
      <c r="P339" t="s">
        <v>391</v>
      </c>
      <c r="R339" t="s">
        <v>415</v>
      </c>
      <c r="T339">
        <v>412</v>
      </c>
      <c r="U339">
        <v>4</v>
      </c>
      <c r="V339">
        <v>-291.5</v>
      </c>
    </row>
    <row r="340" spans="1:22" x14ac:dyDescent="0.2">
      <c r="A340" t="s">
        <v>38</v>
      </c>
      <c r="B340">
        <v>2</v>
      </c>
      <c r="C340">
        <v>-38</v>
      </c>
      <c r="D340">
        <v>5</v>
      </c>
      <c r="E340" t="s">
        <v>217</v>
      </c>
      <c r="J340" t="s">
        <v>216</v>
      </c>
      <c r="M340" t="s">
        <v>406</v>
      </c>
      <c r="N340" t="s">
        <v>324</v>
      </c>
      <c r="P340" t="s">
        <v>393</v>
      </c>
      <c r="R340" t="s">
        <v>416</v>
      </c>
      <c r="T340">
        <v>-297</v>
      </c>
      <c r="U340">
        <v>4</v>
      </c>
      <c r="V340">
        <v>-269.2</v>
      </c>
    </row>
    <row r="341" spans="1:22" x14ac:dyDescent="0.2">
      <c r="A341" t="s">
        <v>38</v>
      </c>
      <c r="B341">
        <v>2</v>
      </c>
      <c r="C341">
        <v>-39</v>
      </c>
      <c r="D341">
        <v>5</v>
      </c>
      <c r="E341" t="s">
        <v>217</v>
      </c>
      <c r="J341" t="s">
        <v>216</v>
      </c>
      <c r="M341" t="s">
        <v>406</v>
      </c>
      <c r="N341" t="s">
        <v>324</v>
      </c>
      <c r="P341" t="s">
        <v>393</v>
      </c>
      <c r="R341" t="s">
        <v>416</v>
      </c>
      <c r="T341">
        <v>-284</v>
      </c>
      <c r="U341">
        <v>4</v>
      </c>
      <c r="V341">
        <v>-254.9</v>
      </c>
    </row>
    <row r="342" spans="1:22" x14ac:dyDescent="0.2">
      <c r="A342" t="s">
        <v>38</v>
      </c>
      <c r="B342">
        <v>2</v>
      </c>
      <c r="C342">
        <v>498</v>
      </c>
      <c r="D342">
        <v>20</v>
      </c>
      <c r="E342" t="s">
        <v>217</v>
      </c>
      <c r="J342" t="s">
        <v>216</v>
      </c>
      <c r="M342" t="s">
        <v>406</v>
      </c>
      <c r="N342" t="s">
        <v>324</v>
      </c>
      <c r="P342" t="s">
        <v>393</v>
      </c>
      <c r="R342" t="s">
        <v>416</v>
      </c>
      <c r="T342">
        <v>65</v>
      </c>
      <c r="U342">
        <v>4</v>
      </c>
      <c r="V342">
        <v>-289.10000000000002</v>
      </c>
    </row>
    <row r="343" spans="1:22" x14ac:dyDescent="0.2">
      <c r="A343" t="s">
        <v>38</v>
      </c>
      <c r="B343">
        <v>2</v>
      </c>
      <c r="C343">
        <v>993</v>
      </c>
      <c r="D343">
        <v>20</v>
      </c>
      <c r="E343" t="s">
        <v>217</v>
      </c>
      <c r="J343" t="s">
        <v>216</v>
      </c>
      <c r="M343" t="s">
        <v>406</v>
      </c>
      <c r="N343" t="s">
        <v>324</v>
      </c>
      <c r="P343" t="s">
        <v>393</v>
      </c>
      <c r="R343" t="s">
        <v>416</v>
      </c>
      <c r="T343">
        <v>418</v>
      </c>
      <c r="U343">
        <v>4</v>
      </c>
      <c r="V343">
        <v>-288.5</v>
      </c>
    </row>
    <row r="344" spans="1:22" x14ac:dyDescent="0.2">
      <c r="A344" t="s">
        <v>38</v>
      </c>
      <c r="B344">
        <v>2</v>
      </c>
      <c r="C344">
        <v>-38</v>
      </c>
      <c r="D344">
        <v>5</v>
      </c>
      <c r="E344" t="s">
        <v>217</v>
      </c>
      <c r="J344" t="s">
        <v>216</v>
      </c>
      <c r="M344" t="s">
        <v>406</v>
      </c>
      <c r="N344" t="s">
        <v>324</v>
      </c>
      <c r="P344" t="s">
        <v>417</v>
      </c>
      <c r="R344" t="s">
        <v>418</v>
      </c>
      <c r="T344">
        <v>-257</v>
      </c>
      <c r="U344">
        <v>4</v>
      </c>
      <c r="V344">
        <v>-227.7</v>
      </c>
    </row>
    <row r="345" spans="1:22" x14ac:dyDescent="0.2">
      <c r="A345" t="s">
        <v>38</v>
      </c>
      <c r="B345">
        <v>2</v>
      </c>
      <c r="C345">
        <v>-39</v>
      </c>
      <c r="D345">
        <v>5</v>
      </c>
      <c r="E345" t="s">
        <v>217</v>
      </c>
      <c r="J345" t="s">
        <v>216</v>
      </c>
      <c r="M345" t="s">
        <v>406</v>
      </c>
      <c r="N345" t="s">
        <v>324</v>
      </c>
      <c r="P345" t="s">
        <v>417</v>
      </c>
      <c r="R345" t="s">
        <v>418</v>
      </c>
      <c r="U345">
        <v>4</v>
      </c>
    </row>
    <row r="346" spans="1:22" x14ac:dyDescent="0.2">
      <c r="A346" t="s">
        <v>38</v>
      </c>
      <c r="B346">
        <v>2</v>
      </c>
      <c r="C346">
        <v>498</v>
      </c>
      <c r="D346">
        <v>20</v>
      </c>
      <c r="E346" t="s">
        <v>217</v>
      </c>
      <c r="J346" t="s">
        <v>216</v>
      </c>
      <c r="M346" t="s">
        <v>406</v>
      </c>
      <c r="N346" t="s">
        <v>324</v>
      </c>
      <c r="P346" t="s">
        <v>417</v>
      </c>
      <c r="R346" t="s">
        <v>418</v>
      </c>
      <c r="U346">
        <v>4</v>
      </c>
    </row>
    <row r="347" spans="1:22" x14ac:dyDescent="0.2">
      <c r="A347" t="s">
        <v>38</v>
      </c>
      <c r="B347">
        <v>2</v>
      </c>
      <c r="C347">
        <v>993</v>
      </c>
      <c r="D347">
        <v>20</v>
      </c>
      <c r="E347" t="s">
        <v>217</v>
      </c>
      <c r="J347" t="s">
        <v>216</v>
      </c>
      <c r="M347" t="s">
        <v>406</v>
      </c>
      <c r="N347" t="s">
        <v>324</v>
      </c>
      <c r="P347" t="s">
        <v>417</v>
      </c>
      <c r="R347" t="s">
        <v>418</v>
      </c>
      <c r="T347">
        <v>503</v>
      </c>
      <c r="U347">
        <v>4</v>
      </c>
      <c r="V347">
        <v>-245.9</v>
      </c>
    </row>
    <row r="348" spans="1:22" x14ac:dyDescent="0.2">
      <c r="A348" t="s">
        <v>38</v>
      </c>
      <c r="B348">
        <v>2</v>
      </c>
      <c r="C348">
        <v>-38</v>
      </c>
      <c r="D348">
        <v>5</v>
      </c>
      <c r="E348" t="s">
        <v>217</v>
      </c>
      <c r="J348" t="s">
        <v>216</v>
      </c>
      <c r="M348" t="s">
        <v>406</v>
      </c>
      <c r="N348" t="s">
        <v>324</v>
      </c>
      <c r="P348" t="s">
        <v>332</v>
      </c>
      <c r="R348" t="s">
        <v>419</v>
      </c>
      <c r="T348">
        <v>-322</v>
      </c>
      <c r="U348">
        <v>4</v>
      </c>
      <c r="V348">
        <v>-295.2</v>
      </c>
    </row>
    <row r="349" spans="1:22" x14ac:dyDescent="0.2">
      <c r="A349" t="s">
        <v>38</v>
      </c>
      <c r="B349">
        <v>2</v>
      </c>
      <c r="C349">
        <v>-39</v>
      </c>
      <c r="D349">
        <v>5</v>
      </c>
      <c r="E349" t="s">
        <v>217</v>
      </c>
      <c r="J349" t="s">
        <v>216</v>
      </c>
      <c r="M349" t="s">
        <v>406</v>
      </c>
      <c r="N349" t="s">
        <v>324</v>
      </c>
      <c r="P349" t="s">
        <v>332</v>
      </c>
      <c r="R349" t="s">
        <v>419</v>
      </c>
      <c r="T349">
        <v>-325</v>
      </c>
      <c r="U349">
        <v>4</v>
      </c>
      <c r="V349">
        <v>-297.60000000000002</v>
      </c>
    </row>
    <row r="350" spans="1:22" x14ac:dyDescent="0.2">
      <c r="A350" t="s">
        <v>38</v>
      </c>
      <c r="B350">
        <v>2</v>
      </c>
      <c r="C350">
        <v>498</v>
      </c>
      <c r="D350">
        <v>20</v>
      </c>
      <c r="E350" t="s">
        <v>217</v>
      </c>
      <c r="J350" t="s">
        <v>216</v>
      </c>
      <c r="M350" t="s">
        <v>406</v>
      </c>
      <c r="N350" t="s">
        <v>324</v>
      </c>
      <c r="P350" t="s">
        <v>332</v>
      </c>
      <c r="R350" t="s">
        <v>419</v>
      </c>
      <c r="T350">
        <v>-21</v>
      </c>
      <c r="U350">
        <v>4</v>
      </c>
      <c r="V350">
        <v>-346.5</v>
      </c>
    </row>
    <row r="351" spans="1:22" x14ac:dyDescent="0.2">
      <c r="A351" t="s">
        <v>38</v>
      </c>
      <c r="B351">
        <v>2</v>
      </c>
      <c r="C351">
        <v>993</v>
      </c>
      <c r="D351">
        <v>20</v>
      </c>
      <c r="E351" t="s">
        <v>217</v>
      </c>
      <c r="J351" t="s">
        <v>216</v>
      </c>
      <c r="M351" t="s">
        <v>406</v>
      </c>
      <c r="N351" t="s">
        <v>324</v>
      </c>
      <c r="P351" t="s">
        <v>332</v>
      </c>
      <c r="R351" t="s">
        <v>419</v>
      </c>
      <c r="T351">
        <v>314</v>
      </c>
      <c r="U351">
        <v>4</v>
      </c>
      <c r="V351">
        <v>-340.7</v>
      </c>
    </row>
    <row r="352" spans="1:22" x14ac:dyDescent="0.2">
      <c r="A352" t="s">
        <v>38</v>
      </c>
      <c r="B352">
        <v>2</v>
      </c>
      <c r="C352">
        <v>-38</v>
      </c>
      <c r="D352">
        <v>5</v>
      </c>
      <c r="E352" t="s">
        <v>217</v>
      </c>
      <c r="J352" t="s">
        <v>216</v>
      </c>
      <c r="M352" t="s">
        <v>406</v>
      </c>
      <c r="N352" t="s">
        <v>324</v>
      </c>
      <c r="P352" t="s">
        <v>396</v>
      </c>
      <c r="R352" t="s">
        <v>420</v>
      </c>
      <c r="T352">
        <v>-221</v>
      </c>
      <c r="U352">
        <v>4</v>
      </c>
      <c r="V352">
        <v>-190.2</v>
      </c>
    </row>
    <row r="353" spans="1:22" x14ac:dyDescent="0.2">
      <c r="A353" t="s">
        <v>38</v>
      </c>
      <c r="B353">
        <v>2</v>
      </c>
      <c r="C353">
        <v>-39</v>
      </c>
      <c r="D353">
        <v>5</v>
      </c>
      <c r="E353" t="s">
        <v>217</v>
      </c>
      <c r="J353" t="s">
        <v>216</v>
      </c>
      <c r="M353" t="s">
        <v>406</v>
      </c>
      <c r="N353" t="s">
        <v>324</v>
      </c>
      <c r="P353" t="s">
        <v>396</v>
      </c>
      <c r="R353" t="s">
        <v>420</v>
      </c>
      <c r="U353">
        <v>4</v>
      </c>
    </row>
    <row r="354" spans="1:22" x14ac:dyDescent="0.2">
      <c r="A354" t="s">
        <v>38</v>
      </c>
      <c r="B354">
        <v>2</v>
      </c>
      <c r="C354">
        <v>498</v>
      </c>
      <c r="D354">
        <v>20</v>
      </c>
      <c r="E354" t="s">
        <v>217</v>
      </c>
      <c r="J354" t="s">
        <v>216</v>
      </c>
      <c r="M354" t="s">
        <v>406</v>
      </c>
      <c r="N354" t="s">
        <v>324</v>
      </c>
      <c r="P354" t="s">
        <v>396</v>
      </c>
      <c r="R354" t="s">
        <v>420</v>
      </c>
      <c r="U354">
        <v>4</v>
      </c>
    </row>
    <row r="355" spans="1:22" x14ac:dyDescent="0.2">
      <c r="A355" t="s">
        <v>38</v>
      </c>
      <c r="B355">
        <v>2</v>
      </c>
      <c r="C355">
        <v>993</v>
      </c>
      <c r="D355">
        <v>20</v>
      </c>
      <c r="E355" t="s">
        <v>217</v>
      </c>
      <c r="J355" t="s">
        <v>216</v>
      </c>
      <c r="M355" t="s">
        <v>406</v>
      </c>
      <c r="N355" t="s">
        <v>324</v>
      </c>
      <c r="P355" t="s">
        <v>396</v>
      </c>
      <c r="R355" t="s">
        <v>420</v>
      </c>
      <c r="T355">
        <v>479</v>
      </c>
      <c r="U355">
        <v>4</v>
      </c>
      <c r="V355">
        <v>-257.89999999999998</v>
      </c>
    </row>
    <row r="356" spans="1:22" x14ac:dyDescent="0.2">
      <c r="A356" t="s">
        <v>38</v>
      </c>
      <c r="B356">
        <v>2</v>
      </c>
      <c r="C356">
        <v>-38</v>
      </c>
      <c r="D356">
        <v>5</v>
      </c>
      <c r="E356" t="s">
        <v>217</v>
      </c>
      <c r="J356" t="s">
        <v>216</v>
      </c>
      <c r="M356" t="s">
        <v>406</v>
      </c>
      <c r="N356" t="s">
        <v>324</v>
      </c>
      <c r="P356" t="s">
        <v>334</v>
      </c>
      <c r="R356" t="s">
        <v>421</v>
      </c>
      <c r="T356">
        <v>-323</v>
      </c>
      <c r="U356">
        <v>4</v>
      </c>
      <c r="V356">
        <v>-296.3</v>
      </c>
    </row>
    <row r="357" spans="1:22" x14ac:dyDescent="0.2">
      <c r="A357" t="s">
        <v>38</v>
      </c>
      <c r="B357">
        <v>2</v>
      </c>
      <c r="C357">
        <v>-39</v>
      </c>
      <c r="D357">
        <v>5</v>
      </c>
      <c r="E357" t="s">
        <v>217</v>
      </c>
      <c r="J357" t="s">
        <v>216</v>
      </c>
      <c r="M357" t="s">
        <v>406</v>
      </c>
      <c r="N357" t="s">
        <v>324</v>
      </c>
      <c r="P357" t="s">
        <v>334</v>
      </c>
      <c r="R357" t="s">
        <v>421</v>
      </c>
      <c r="T357">
        <v>-313</v>
      </c>
      <c r="U357">
        <v>4</v>
      </c>
      <c r="V357">
        <v>-285.10000000000002</v>
      </c>
    </row>
    <row r="358" spans="1:22" x14ac:dyDescent="0.2">
      <c r="A358" t="s">
        <v>38</v>
      </c>
      <c r="B358">
        <v>2</v>
      </c>
      <c r="C358">
        <v>498</v>
      </c>
      <c r="D358">
        <v>20</v>
      </c>
      <c r="E358" t="s">
        <v>217</v>
      </c>
      <c r="J358" t="s">
        <v>216</v>
      </c>
      <c r="M358" t="s">
        <v>406</v>
      </c>
      <c r="N358" t="s">
        <v>324</v>
      </c>
      <c r="P358" t="s">
        <v>334</v>
      </c>
      <c r="R358" t="s">
        <v>421</v>
      </c>
      <c r="T358">
        <v>17</v>
      </c>
      <c r="U358">
        <v>4</v>
      </c>
      <c r="V358">
        <v>-321.10000000000002</v>
      </c>
    </row>
    <row r="359" spans="1:22" x14ac:dyDescent="0.2">
      <c r="A359" t="s">
        <v>38</v>
      </c>
      <c r="B359">
        <v>2</v>
      </c>
      <c r="C359">
        <v>993</v>
      </c>
      <c r="D359">
        <v>20</v>
      </c>
      <c r="E359" t="s">
        <v>217</v>
      </c>
      <c r="J359" t="s">
        <v>216</v>
      </c>
      <c r="M359" t="s">
        <v>406</v>
      </c>
      <c r="N359" t="s">
        <v>324</v>
      </c>
      <c r="P359" t="s">
        <v>334</v>
      </c>
      <c r="R359" t="s">
        <v>421</v>
      </c>
      <c r="T359">
        <v>347</v>
      </c>
      <c r="U359">
        <v>4</v>
      </c>
      <c r="V359">
        <v>-324.10000000000002</v>
      </c>
    </row>
    <row r="360" spans="1:22" x14ac:dyDescent="0.2">
      <c r="A360" t="s">
        <v>38</v>
      </c>
      <c r="B360">
        <v>2</v>
      </c>
      <c r="C360">
        <v>-38</v>
      </c>
      <c r="D360">
        <v>5</v>
      </c>
      <c r="E360" t="s">
        <v>217</v>
      </c>
      <c r="J360" t="s">
        <v>216</v>
      </c>
      <c r="M360" t="s">
        <v>406</v>
      </c>
      <c r="N360" t="s">
        <v>324</v>
      </c>
      <c r="P360" t="s">
        <v>399</v>
      </c>
      <c r="R360" t="s">
        <v>422</v>
      </c>
      <c r="T360">
        <v>-308</v>
      </c>
      <c r="U360">
        <v>4</v>
      </c>
      <c r="V360">
        <v>-280.7</v>
      </c>
    </row>
    <row r="361" spans="1:22" x14ac:dyDescent="0.2">
      <c r="A361" t="s">
        <v>38</v>
      </c>
      <c r="B361">
        <v>2</v>
      </c>
      <c r="C361">
        <v>-39</v>
      </c>
      <c r="D361">
        <v>5</v>
      </c>
      <c r="E361" t="s">
        <v>217</v>
      </c>
      <c r="J361" t="s">
        <v>216</v>
      </c>
      <c r="M361" t="s">
        <v>406</v>
      </c>
      <c r="N361" t="s">
        <v>324</v>
      </c>
      <c r="P361" t="s">
        <v>399</v>
      </c>
      <c r="R361" t="s">
        <v>422</v>
      </c>
      <c r="T361">
        <v>-289</v>
      </c>
      <c r="U361">
        <v>4</v>
      </c>
      <c r="V361">
        <v>-260.10000000000002</v>
      </c>
    </row>
    <row r="362" spans="1:22" x14ac:dyDescent="0.2">
      <c r="A362" t="s">
        <v>38</v>
      </c>
      <c r="B362">
        <v>2</v>
      </c>
      <c r="C362">
        <v>498</v>
      </c>
      <c r="D362">
        <v>20</v>
      </c>
      <c r="E362" t="s">
        <v>217</v>
      </c>
      <c r="J362" t="s">
        <v>216</v>
      </c>
      <c r="M362" t="s">
        <v>406</v>
      </c>
      <c r="N362" t="s">
        <v>324</v>
      </c>
      <c r="P362" t="s">
        <v>399</v>
      </c>
      <c r="R362" t="s">
        <v>422</v>
      </c>
      <c r="T362">
        <v>60</v>
      </c>
      <c r="U362">
        <v>4</v>
      </c>
      <c r="V362">
        <v>-292.39999999999998</v>
      </c>
    </row>
    <row r="363" spans="1:22" x14ac:dyDescent="0.2">
      <c r="A363" t="s">
        <v>38</v>
      </c>
      <c r="B363">
        <v>2</v>
      </c>
      <c r="C363">
        <v>993</v>
      </c>
      <c r="D363">
        <v>20</v>
      </c>
      <c r="E363" t="s">
        <v>217</v>
      </c>
      <c r="J363" t="s">
        <v>216</v>
      </c>
      <c r="M363" t="s">
        <v>406</v>
      </c>
      <c r="N363" t="s">
        <v>324</v>
      </c>
      <c r="P363" t="s">
        <v>399</v>
      </c>
      <c r="R363" t="s">
        <v>422</v>
      </c>
      <c r="T363">
        <v>402</v>
      </c>
      <c r="U363">
        <v>4</v>
      </c>
      <c r="V363">
        <v>-296.5</v>
      </c>
    </row>
    <row r="364" spans="1:22" x14ac:dyDescent="0.2">
      <c r="A364" t="s">
        <v>38</v>
      </c>
      <c r="B364">
        <v>2</v>
      </c>
      <c r="C364">
        <v>-38</v>
      </c>
      <c r="D364">
        <v>5</v>
      </c>
      <c r="E364" t="s">
        <v>217</v>
      </c>
      <c r="J364" t="s">
        <v>216</v>
      </c>
      <c r="M364" t="s">
        <v>406</v>
      </c>
      <c r="N364" t="s">
        <v>324</v>
      </c>
      <c r="P364" t="s">
        <v>401</v>
      </c>
      <c r="R364" t="s">
        <v>423</v>
      </c>
      <c r="T364">
        <v>-317</v>
      </c>
      <c r="U364">
        <v>4</v>
      </c>
      <c r="V364">
        <v>-290</v>
      </c>
    </row>
    <row r="365" spans="1:22" x14ac:dyDescent="0.2">
      <c r="A365" t="s">
        <v>38</v>
      </c>
      <c r="B365">
        <v>2</v>
      </c>
      <c r="C365">
        <v>-39</v>
      </c>
      <c r="D365">
        <v>5</v>
      </c>
      <c r="E365" t="s">
        <v>217</v>
      </c>
      <c r="J365" t="s">
        <v>216</v>
      </c>
      <c r="M365" t="s">
        <v>406</v>
      </c>
      <c r="N365" t="s">
        <v>324</v>
      </c>
      <c r="P365" t="s">
        <v>401</v>
      </c>
      <c r="R365" t="s">
        <v>423</v>
      </c>
      <c r="T365">
        <v>-304</v>
      </c>
      <c r="U365">
        <v>4</v>
      </c>
      <c r="V365">
        <v>-275.8</v>
      </c>
    </row>
    <row r="366" spans="1:22" x14ac:dyDescent="0.2">
      <c r="A366" t="s">
        <v>38</v>
      </c>
      <c r="B366">
        <v>2</v>
      </c>
      <c r="C366">
        <v>498</v>
      </c>
      <c r="D366">
        <v>20</v>
      </c>
      <c r="E366" t="s">
        <v>217</v>
      </c>
      <c r="J366" t="s">
        <v>216</v>
      </c>
      <c r="M366" t="s">
        <v>406</v>
      </c>
      <c r="N366" t="s">
        <v>324</v>
      </c>
      <c r="P366" t="s">
        <v>401</v>
      </c>
      <c r="R366" t="s">
        <v>423</v>
      </c>
      <c r="T366">
        <v>43</v>
      </c>
      <c r="U366">
        <v>4</v>
      </c>
      <c r="V366">
        <v>-303.7</v>
      </c>
    </row>
    <row r="367" spans="1:22" x14ac:dyDescent="0.2">
      <c r="A367" t="s">
        <v>38</v>
      </c>
      <c r="B367">
        <v>2</v>
      </c>
      <c r="C367">
        <v>993</v>
      </c>
      <c r="D367">
        <v>20</v>
      </c>
      <c r="E367" t="s">
        <v>217</v>
      </c>
      <c r="J367" t="s">
        <v>216</v>
      </c>
      <c r="M367" t="s">
        <v>406</v>
      </c>
      <c r="N367" t="s">
        <v>324</v>
      </c>
      <c r="P367" t="s">
        <v>401</v>
      </c>
      <c r="R367" t="s">
        <v>423</v>
      </c>
      <c r="T367">
        <v>377</v>
      </c>
      <c r="U367">
        <v>4</v>
      </c>
      <c r="V367">
        <v>-309.10000000000002</v>
      </c>
    </row>
    <row r="368" spans="1:22" x14ac:dyDescent="0.2">
      <c r="A368" t="s">
        <v>38</v>
      </c>
      <c r="B368">
        <v>2</v>
      </c>
      <c r="C368">
        <v>-38</v>
      </c>
      <c r="D368">
        <v>5</v>
      </c>
      <c r="E368" t="s">
        <v>217</v>
      </c>
      <c r="J368" t="s">
        <v>216</v>
      </c>
      <c r="M368" t="s">
        <v>406</v>
      </c>
      <c r="N368" t="s">
        <v>324</v>
      </c>
      <c r="P368" t="s">
        <v>341</v>
      </c>
      <c r="R368" t="s">
        <v>424</v>
      </c>
      <c r="T368">
        <v>-283</v>
      </c>
      <c r="U368">
        <v>4</v>
      </c>
      <c r="V368">
        <v>-254.7</v>
      </c>
    </row>
    <row r="369" spans="1:22" x14ac:dyDescent="0.2">
      <c r="A369" t="s">
        <v>38</v>
      </c>
      <c r="B369">
        <v>2</v>
      </c>
      <c r="C369">
        <v>-39</v>
      </c>
      <c r="D369">
        <v>5</v>
      </c>
      <c r="E369" t="s">
        <v>217</v>
      </c>
      <c r="J369" t="s">
        <v>216</v>
      </c>
      <c r="M369" t="s">
        <v>406</v>
      </c>
      <c r="N369" t="s">
        <v>324</v>
      </c>
      <c r="P369" t="s">
        <v>341</v>
      </c>
      <c r="R369" t="s">
        <v>424</v>
      </c>
      <c r="U369">
        <v>4</v>
      </c>
    </row>
    <row r="370" spans="1:22" x14ac:dyDescent="0.2">
      <c r="A370" t="s">
        <v>38</v>
      </c>
      <c r="B370">
        <v>2</v>
      </c>
      <c r="C370">
        <v>498</v>
      </c>
      <c r="D370">
        <v>20</v>
      </c>
      <c r="E370" t="s">
        <v>217</v>
      </c>
      <c r="J370" t="s">
        <v>216</v>
      </c>
      <c r="M370" t="s">
        <v>406</v>
      </c>
      <c r="N370" t="s">
        <v>324</v>
      </c>
      <c r="P370" t="s">
        <v>341</v>
      </c>
      <c r="R370" t="s">
        <v>424</v>
      </c>
      <c r="U370">
        <v>4</v>
      </c>
    </row>
    <row r="371" spans="1:22" x14ac:dyDescent="0.2">
      <c r="A371" t="s">
        <v>38</v>
      </c>
      <c r="B371">
        <v>2</v>
      </c>
      <c r="C371">
        <v>993</v>
      </c>
      <c r="D371">
        <v>20</v>
      </c>
      <c r="E371" t="s">
        <v>217</v>
      </c>
      <c r="J371" t="s">
        <v>216</v>
      </c>
      <c r="M371" t="s">
        <v>406</v>
      </c>
      <c r="N371" t="s">
        <v>324</v>
      </c>
      <c r="P371" t="s">
        <v>341</v>
      </c>
      <c r="R371" t="s">
        <v>424</v>
      </c>
      <c r="T371">
        <v>-247</v>
      </c>
      <c r="U371">
        <v>4</v>
      </c>
      <c r="V371">
        <v>-622.20000000000005</v>
      </c>
    </row>
    <row r="372" spans="1:22" x14ac:dyDescent="0.2">
      <c r="A372" t="s">
        <v>38</v>
      </c>
      <c r="B372">
        <v>2</v>
      </c>
      <c r="C372">
        <v>-38</v>
      </c>
      <c r="D372">
        <v>5</v>
      </c>
      <c r="E372" t="s">
        <v>217</v>
      </c>
      <c r="J372" t="s">
        <v>216</v>
      </c>
      <c r="M372" t="s">
        <v>406</v>
      </c>
      <c r="N372" t="s">
        <v>324</v>
      </c>
      <c r="P372" t="s">
        <v>404</v>
      </c>
      <c r="R372" t="s">
        <v>425</v>
      </c>
      <c r="T372">
        <v>-273</v>
      </c>
      <c r="U372">
        <v>4</v>
      </c>
      <c r="V372">
        <v>-244.3</v>
      </c>
    </row>
    <row r="373" spans="1:22" x14ac:dyDescent="0.2">
      <c r="A373" t="s">
        <v>38</v>
      </c>
      <c r="B373">
        <v>2</v>
      </c>
      <c r="C373">
        <v>-39</v>
      </c>
      <c r="D373">
        <v>5</v>
      </c>
      <c r="E373" t="s">
        <v>217</v>
      </c>
      <c r="J373" t="s">
        <v>216</v>
      </c>
      <c r="M373" t="s">
        <v>406</v>
      </c>
      <c r="N373" t="s">
        <v>324</v>
      </c>
      <c r="P373" t="s">
        <v>404</v>
      </c>
      <c r="R373" t="s">
        <v>425</v>
      </c>
      <c r="T373">
        <v>-254</v>
      </c>
      <c r="U373">
        <v>4</v>
      </c>
      <c r="V373">
        <v>-223.7</v>
      </c>
    </row>
    <row r="374" spans="1:22" x14ac:dyDescent="0.2">
      <c r="A374" t="s">
        <v>38</v>
      </c>
      <c r="B374">
        <v>2</v>
      </c>
      <c r="C374">
        <v>498</v>
      </c>
      <c r="D374">
        <v>20</v>
      </c>
      <c r="E374" t="s">
        <v>217</v>
      </c>
      <c r="J374" t="s">
        <v>216</v>
      </c>
      <c r="M374" t="s">
        <v>406</v>
      </c>
      <c r="N374" t="s">
        <v>324</v>
      </c>
      <c r="P374" t="s">
        <v>404</v>
      </c>
      <c r="R374" t="s">
        <v>425</v>
      </c>
      <c r="U374">
        <v>4</v>
      </c>
    </row>
    <row r="375" spans="1:22" x14ac:dyDescent="0.2">
      <c r="A375" t="s">
        <v>38</v>
      </c>
      <c r="B375">
        <v>2</v>
      </c>
      <c r="C375">
        <v>993</v>
      </c>
      <c r="D375">
        <v>20</v>
      </c>
      <c r="E375" t="s">
        <v>217</v>
      </c>
      <c r="J375" t="s">
        <v>216</v>
      </c>
      <c r="M375" t="s">
        <v>406</v>
      </c>
      <c r="N375" t="s">
        <v>324</v>
      </c>
      <c r="P375" t="s">
        <v>404</v>
      </c>
      <c r="R375" t="s">
        <v>425</v>
      </c>
      <c r="T375">
        <v>407</v>
      </c>
      <c r="U375">
        <v>4</v>
      </c>
      <c r="V375">
        <v>-294</v>
      </c>
    </row>
    <row r="376" spans="1:22" x14ac:dyDescent="0.2">
      <c r="A376" t="s">
        <v>47</v>
      </c>
      <c r="B376" s="1">
        <v>1</v>
      </c>
      <c r="C376">
        <v>-71.900000000000006</v>
      </c>
      <c r="J376" t="s">
        <v>213</v>
      </c>
      <c r="L376">
        <v>600</v>
      </c>
      <c r="M376" t="s">
        <v>426</v>
      </c>
      <c r="N376" t="s">
        <v>324</v>
      </c>
      <c r="P376" t="s">
        <v>338</v>
      </c>
      <c r="R376" t="s">
        <v>427</v>
      </c>
      <c r="S376" t="s">
        <v>428</v>
      </c>
      <c r="T376">
        <v>-182.8</v>
      </c>
      <c r="U376">
        <v>7.7</v>
      </c>
      <c r="V376">
        <v>-119</v>
      </c>
    </row>
    <row r="377" spans="1:22" x14ac:dyDescent="0.2">
      <c r="A377" t="s">
        <v>47</v>
      </c>
      <c r="B377" s="1">
        <v>1</v>
      </c>
      <c r="C377">
        <v>-71.3</v>
      </c>
      <c r="J377" t="s">
        <v>213</v>
      </c>
      <c r="L377">
        <v>600</v>
      </c>
      <c r="M377" t="s">
        <v>426</v>
      </c>
      <c r="N377" t="s">
        <v>324</v>
      </c>
      <c r="P377" t="s">
        <v>338</v>
      </c>
      <c r="R377" t="s">
        <v>429</v>
      </c>
      <c r="S377" t="s">
        <v>430</v>
      </c>
      <c r="T377">
        <v>-163.4</v>
      </c>
      <c r="U377">
        <v>1.1000000000000001</v>
      </c>
      <c r="V377">
        <v>-99</v>
      </c>
    </row>
    <row r="378" spans="1:22" x14ac:dyDescent="0.2">
      <c r="A378" t="s">
        <v>47</v>
      </c>
      <c r="B378" s="1">
        <v>1</v>
      </c>
      <c r="C378">
        <v>60.2</v>
      </c>
      <c r="J378" t="s">
        <v>213</v>
      </c>
      <c r="L378">
        <v>600</v>
      </c>
      <c r="M378" t="s">
        <v>426</v>
      </c>
      <c r="N378" t="s">
        <v>324</v>
      </c>
      <c r="P378" t="s">
        <v>338</v>
      </c>
      <c r="R378" t="s">
        <v>431</v>
      </c>
      <c r="S378" t="s">
        <v>392</v>
      </c>
      <c r="V378">
        <v>64</v>
      </c>
    </row>
    <row r="379" spans="1:22" x14ac:dyDescent="0.2">
      <c r="A379" t="s">
        <v>47</v>
      </c>
      <c r="B379" s="1">
        <v>1</v>
      </c>
      <c r="C379">
        <v>-71.900000000000006</v>
      </c>
      <c r="J379" t="s">
        <v>213</v>
      </c>
      <c r="L379">
        <v>600</v>
      </c>
      <c r="M379" t="s">
        <v>426</v>
      </c>
      <c r="N379" t="s">
        <v>324</v>
      </c>
      <c r="P379" t="s">
        <v>432</v>
      </c>
      <c r="R379" t="s">
        <v>433</v>
      </c>
      <c r="S379" t="s">
        <v>434</v>
      </c>
      <c r="T379">
        <v>-188.6</v>
      </c>
      <c r="U379">
        <v>0.8</v>
      </c>
      <c r="V379">
        <v>-126</v>
      </c>
    </row>
    <row r="380" spans="1:22" x14ac:dyDescent="0.2">
      <c r="A380" t="s">
        <v>47</v>
      </c>
      <c r="B380" s="1">
        <v>1</v>
      </c>
      <c r="C380">
        <v>-71.3</v>
      </c>
      <c r="J380" t="s">
        <v>213</v>
      </c>
      <c r="L380">
        <v>600</v>
      </c>
      <c r="M380" t="s">
        <v>426</v>
      </c>
      <c r="N380" t="s">
        <v>324</v>
      </c>
      <c r="P380" t="s">
        <v>432</v>
      </c>
      <c r="R380" t="s">
        <v>435</v>
      </c>
      <c r="S380" t="s">
        <v>436</v>
      </c>
      <c r="T380">
        <v>-160.19999999999999</v>
      </c>
      <c r="U380">
        <v>14.7</v>
      </c>
      <c r="V380">
        <v>-96</v>
      </c>
    </row>
    <row r="381" spans="1:22" x14ac:dyDescent="0.2">
      <c r="A381" t="s">
        <v>47</v>
      </c>
      <c r="B381" s="1">
        <v>1</v>
      </c>
      <c r="C381">
        <v>60.2</v>
      </c>
      <c r="J381" t="s">
        <v>213</v>
      </c>
      <c r="L381">
        <v>600</v>
      </c>
      <c r="M381" t="s">
        <v>426</v>
      </c>
      <c r="N381" t="s">
        <v>324</v>
      </c>
      <c r="P381" t="s">
        <v>432</v>
      </c>
      <c r="R381" t="s">
        <v>437</v>
      </c>
      <c r="S381" t="s">
        <v>407</v>
      </c>
      <c r="T381">
        <v>-103.5</v>
      </c>
      <c r="U381">
        <v>30.8</v>
      </c>
      <c r="V381">
        <v>-46</v>
      </c>
    </row>
    <row r="382" spans="1:22" x14ac:dyDescent="0.2">
      <c r="A382" t="s">
        <v>47</v>
      </c>
      <c r="B382" s="1">
        <v>1</v>
      </c>
      <c r="C382">
        <v>-71.900000000000006</v>
      </c>
      <c r="J382" t="s">
        <v>213</v>
      </c>
      <c r="L382">
        <v>600</v>
      </c>
      <c r="M382" t="s">
        <v>426</v>
      </c>
      <c r="N382" t="s">
        <v>324</v>
      </c>
      <c r="P382" t="s">
        <v>391</v>
      </c>
      <c r="R382" t="s">
        <v>438</v>
      </c>
      <c r="S382" t="s">
        <v>439</v>
      </c>
      <c r="T382">
        <v>-178.5</v>
      </c>
      <c r="U382">
        <v>6</v>
      </c>
      <c r="V382">
        <v>-115</v>
      </c>
    </row>
    <row r="383" spans="1:22" x14ac:dyDescent="0.2">
      <c r="A383" t="s">
        <v>47</v>
      </c>
      <c r="B383" s="1">
        <v>1</v>
      </c>
      <c r="C383">
        <v>-71.3</v>
      </c>
      <c r="J383" t="s">
        <v>213</v>
      </c>
      <c r="L383">
        <v>600</v>
      </c>
      <c r="M383" t="s">
        <v>426</v>
      </c>
      <c r="N383" t="s">
        <v>324</v>
      </c>
      <c r="P383" t="s">
        <v>391</v>
      </c>
      <c r="R383" t="s">
        <v>427</v>
      </c>
      <c r="S383" t="s">
        <v>440</v>
      </c>
      <c r="T383">
        <v>-190.7</v>
      </c>
      <c r="U383">
        <v>14.6</v>
      </c>
      <c r="V383">
        <v>-129</v>
      </c>
    </row>
    <row r="384" spans="1:22" x14ac:dyDescent="0.2">
      <c r="A384" t="s">
        <v>47</v>
      </c>
      <c r="B384" s="1">
        <v>1</v>
      </c>
      <c r="C384">
        <v>60.2</v>
      </c>
      <c r="J384" t="s">
        <v>213</v>
      </c>
      <c r="L384">
        <v>600</v>
      </c>
      <c r="M384" t="s">
        <v>426</v>
      </c>
      <c r="N384" t="s">
        <v>324</v>
      </c>
      <c r="P384" t="s">
        <v>391</v>
      </c>
      <c r="R384" t="s">
        <v>431</v>
      </c>
      <c r="S384" t="s">
        <v>392</v>
      </c>
      <c r="T384">
        <v>-113.4</v>
      </c>
      <c r="U384">
        <v>47.3</v>
      </c>
      <c r="V384">
        <v>-57</v>
      </c>
    </row>
    <row r="385" spans="1:22" x14ac:dyDescent="0.2">
      <c r="A385" t="s">
        <v>47</v>
      </c>
      <c r="B385" s="1">
        <v>1</v>
      </c>
      <c r="C385">
        <v>-71.900000000000006</v>
      </c>
      <c r="J385" t="s">
        <v>213</v>
      </c>
      <c r="L385">
        <v>600</v>
      </c>
      <c r="M385" t="s">
        <v>426</v>
      </c>
      <c r="N385" t="s">
        <v>324</v>
      </c>
      <c r="P385" t="s">
        <v>334</v>
      </c>
      <c r="R385" t="s">
        <v>441</v>
      </c>
      <c r="S385" t="s">
        <v>442</v>
      </c>
      <c r="T385">
        <v>-188.3</v>
      </c>
      <c r="U385">
        <v>4.4000000000000004</v>
      </c>
      <c r="V385">
        <v>-125</v>
      </c>
    </row>
    <row r="386" spans="1:22" x14ac:dyDescent="0.2">
      <c r="A386" t="s">
        <v>47</v>
      </c>
      <c r="B386" s="1">
        <v>1</v>
      </c>
      <c r="C386">
        <v>-71.3</v>
      </c>
      <c r="J386" t="s">
        <v>213</v>
      </c>
      <c r="L386">
        <v>600</v>
      </c>
      <c r="M386" t="s">
        <v>426</v>
      </c>
      <c r="N386" t="s">
        <v>324</v>
      </c>
      <c r="P386" t="s">
        <v>334</v>
      </c>
      <c r="R386" t="s">
        <v>443</v>
      </c>
      <c r="S386" t="s">
        <v>444</v>
      </c>
      <c r="T386">
        <v>-165.6</v>
      </c>
      <c r="U386">
        <v>8.6</v>
      </c>
      <c r="V386">
        <v>-102</v>
      </c>
    </row>
    <row r="387" spans="1:22" x14ac:dyDescent="0.2">
      <c r="A387" t="s">
        <v>47</v>
      </c>
      <c r="B387" s="1">
        <v>1</v>
      </c>
      <c r="C387">
        <v>60.2</v>
      </c>
      <c r="J387" t="s">
        <v>213</v>
      </c>
      <c r="L387">
        <v>600</v>
      </c>
      <c r="M387" t="s">
        <v>426</v>
      </c>
      <c r="N387" t="s">
        <v>324</v>
      </c>
      <c r="P387" t="s">
        <v>334</v>
      </c>
      <c r="R387" t="s">
        <v>445</v>
      </c>
      <c r="S387" t="s">
        <v>446</v>
      </c>
      <c r="T387">
        <v>-151</v>
      </c>
      <c r="U387">
        <v>14.3</v>
      </c>
      <c r="V387">
        <v>-97</v>
      </c>
    </row>
    <row r="388" spans="1:22" x14ac:dyDescent="0.2">
      <c r="A388" t="s">
        <v>47</v>
      </c>
      <c r="B388" s="1">
        <v>1</v>
      </c>
      <c r="C388">
        <v>-72.2</v>
      </c>
      <c r="E388" t="s">
        <v>242</v>
      </c>
      <c r="J388" t="s">
        <v>213</v>
      </c>
      <c r="L388">
        <v>600</v>
      </c>
      <c r="M388" t="s">
        <v>426</v>
      </c>
      <c r="N388" t="s">
        <v>324</v>
      </c>
      <c r="P388" t="s">
        <v>338</v>
      </c>
      <c r="R388" t="s">
        <v>447</v>
      </c>
      <c r="S388" t="s">
        <v>448</v>
      </c>
      <c r="T388">
        <v>-102</v>
      </c>
      <c r="U388">
        <v>46.5</v>
      </c>
      <c r="V388">
        <v>-32</v>
      </c>
    </row>
    <row r="389" spans="1:22" x14ac:dyDescent="0.2">
      <c r="A389" t="s">
        <v>47</v>
      </c>
      <c r="B389" s="1">
        <v>1</v>
      </c>
      <c r="C389">
        <v>-72.2</v>
      </c>
      <c r="E389" t="s">
        <v>242</v>
      </c>
      <c r="J389" t="s">
        <v>213</v>
      </c>
      <c r="L389">
        <v>600</v>
      </c>
      <c r="M389" t="s">
        <v>426</v>
      </c>
      <c r="N389" t="s">
        <v>324</v>
      </c>
      <c r="P389" t="s">
        <v>432</v>
      </c>
      <c r="R389" t="s">
        <v>449</v>
      </c>
      <c r="S389" t="s">
        <v>450</v>
      </c>
      <c r="T389">
        <v>-152.4</v>
      </c>
      <c r="U389">
        <v>3.2</v>
      </c>
      <c r="V389">
        <v>-86</v>
      </c>
    </row>
    <row r="390" spans="1:22" x14ac:dyDescent="0.2">
      <c r="A390" t="s">
        <v>47</v>
      </c>
      <c r="B390" s="1">
        <v>1</v>
      </c>
      <c r="C390">
        <v>-72.2</v>
      </c>
      <c r="E390" t="s">
        <v>242</v>
      </c>
      <c r="J390" t="s">
        <v>213</v>
      </c>
      <c r="L390">
        <v>600</v>
      </c>
      <c r="M390" t="s">
        <v>426</v>
      </c>
      <c r="N390" t="s">
        <v>324</v>
      </c>
      <c r="P390" t="s">
        <v>391</v>
      </c>
      <c r="R390" t="s">
        <v>407</v>
      </c>
      <c r="S390" t="s">
        <v>451</v>
      </c>
      <c r="V390">
        <v>78</v>
      </c>
    </row>
    <row r="391" spans="1:22" x14ac:dyDescent="0.2">
      <c r="A391" t="s">
        <v>47</v>
      </c>
      <c r="B391" s="1">
        <v>1</v>
      </c>
      <c r="C391">
        <v>-72.2</v>
      </c>
      <c r="E391" t="s">
        <v>242</v>
      </c>
      <c r="J391" t="s">
        <v>213</v>
      </c>
      <c r="L391">
        <v>600</v>
      </c>
      <c r="M391" t="s">
        <v>426</v>
      </c>
      <c r="N391" t="s">
        <v>324</v>
      </c>
      <c r="P391" t="s">
        <v>334</v>
      </c>
      <c r="R391" t="s">
        <v>452</v>
      </c>
      <c r="S391" t="s">
        <v>453</v>
      </c>
      <c r="T391">
        <v>-127.7</v>
      </c>
      <c r="U391">
        <v>15.6</v>
      </c>
      <c r="V391">
        <v>-60</v>
      </c>
    </row>
    <row r="392" spans="1:22" x14ac:dyDescent="0.2">
      <c r="A392" t="s">
        <v>47</v>
      </c>
      <c r="B392" s="1">
        <v>1</v>
      </c>
      <c r="C392">
        <v>-62.7</v>
      </c>
      <c r="E392" t="s">
        <v>214</v>
      </c>
      <c r="J392" t="s">
        <v>213</v>
      </c>
      <c r="L392">
        <v>600</v>
      </c>
      <c r="M392" t="s">
        <v>426</v>
      </c>
      <c r="N392" t="s">
        <v>324</v>
      </c>
      <c r="P392" t="s">
        <v>338</v>
      </c>
      <c r="R392" t="s">
        <v>454</v>
      </c>
      <c r="S392" t="s">
        <v>455</v>
      </c>
      <c r="T392">
        <v>-183.4</v>
      </c>
      <c r="U392">
        <v>18.8</v>
      </c>
      <c r="V392">
        <v>-129</v>
      </c>
    </row>
    <row r="393" spans="1:22" x14ac:dyDescent="0.2">
      <c r="A393" t="s">
        <v>47</v>
      </c>
      <c r="B393" s="1">
        <v>1</v>
      </c>
      <c r="C393">
        <v>-62.7</v>
      </c>
      <c r="E393" t="s">
        <v>214</v>
      </c>
      <c r="J393" t="s">
        <v>213</v>
      </c>
      <c r="L393">
        <v>600</v>
      </c>
      <c r="M393" t="s">
        <v>426</v>
      </c>
      <c r="N393" t="s">
        <v>324</v>
      </c>
      <c r="P393" t="s">
        <v>432</v>
      </c>
      <c r="R393" t="s">
        <v>456</v>
      </c>
      <c r="S393" t="s">
        <v>382</v>
      </c>
      <c r="T393">
        <v>-198.8</v>
      </c>
      <c r="U393">
        <v>10.1</v>
      </c>
      <c r="V393">
        <v>-145</v>
      </c>
    </row>
    <row r="394" spans="1:22" x14ac:dyDescent="0.2">
      <c r="A394" t="s">
        <v>47</v>
      </c>
      <c r="B394" s="1">
        <v>1</v>
      </c>
      <c r="C394">
        <v>-62.7</v>
      </c>
      <c r="E394" t="s">
        <v>214</v>
      </c>
      <c r="J394" t="s">
        <v>213</v>
      </c>
      <c r="L394">
        <v>600</v>
      </c>
      <c r="M394" t="s">
        <v>426</v>
      </c>
      <c r="N394" t="s">
        <v>324</v>
      </c>
      <c r="P394" t="s">
        <v>391</v>
      </c>
      <c r="R394" t="s">
        <v>457</v>
      </c>
      <c r="S394" t="s">
        <v>392</v>
      </c>
      <c r="T394">
        <v>-192.1</v>
      </c>
      <c r="U394">
        <v>14.6</v>
      </c>
      <c r="V394">
        <v>-138</v>
      </c>
    </row>
    <row r="395" spans="1:22" x14ac:dyDescent="0.2">
      <c r="A395" t="s">
        <v>47</v>
      </c>
      <c r="B395" s="1">
        <v>1</v>
      </c>
      <c r="C395">
        <v>-62.7</v>
      </c>
      <c r="E395" t="s">
        <v>214</v>
      </c>
      <c r="J395" t="s">
        <v>213</v>
      </c>
      <c r="L395">
        <v>600</v>
      </c>
      <c r="M395" t="s">
        <v>426</v>
      </c>
      <c r="N395" t="s">
        <v>324</v>
      </c>
      <c r="P395" t="s">
        <v>334</v>
      </c>
      <c r="R395" t="s">
        <v>458</v>
      </c>
      <c r="S395" t="s">
        <v>408</v>
      </c>
      <c r="T395">
        <v>-219.4</v>
      </c>
      <c r="U395">
        <v>33.5</v>
      </c>
      <c r="V395">
        <v>-167</v>
      </c>
    </row>
    <row r="396" spans="1:22" x14ac:dyDescent="0.2">
      <c r="A396" t="s">
        <v>47</v>
      </c>
      <c r="B396" s="1">
        <v>1</v>
      </c>
      <c r="C396">
        <v>-65.2</v>
      </c>
      <c r="E396" t="s">
        <v>326</v>
      </c>
      <c r="J396" t="s">
        <v>213</v>
      </c>
      <c r="L396">
        <v>600</v>
      </c>
      <c r="M396" t="s">
        <v>426</v>
      </c>
      <c r="N396" t="s">
        <v>324</v>
      </c>
      <c r="P396" t="s">
        <v>338</v>
      </c>
      <c r="R396" t="s">
        <v>459</v>
      </c>
      <c r="S396" t="s">
        <v>460</v>
      </c>
      <c r="T396">
        <v>-128.5</v>
      </c>
      <c r="U396">
        <v>8.1999999999999993</v>
      </c>
      <c r="V396">
        <v>-68</v>
      </c>
    </row>
    <row r="397" spans="1:22" x14ac:dyDescent="0.2">
      <c r="A397" t="s">
        <v>47</v>
      </c>
      <c r="B397" s="1">
        <v>1</v>
      </c>
      <c r="C397">
        <v>-65.2</v>
      </c>
      <c r="E397" t="s">
        <v>326</v>
      </c>
      <c r="J397" t="s">
        <v>213</v>
      </c>
      <c r="L397">
        <v>600</v>
      </c>
      <c r="M397" t="s">
        <v>426</v>
      </c>
      <c r="N397" t="s">
        <v>324</v>
      </c>
      <c r="P397" t="s">
        <v>432</v>
      </c>
      <c r="R397" t="s">
        <v>461</v>
      </c>
      <c r="S397" t="s">
        <v>462</v>
      </c>
      <c r="T397">
        <v>-171.4</v>
      </c>
      <c r="U397">
        <v>1.4</v>
      </c>
      <c r="V397">
        <v>-114</v>
      </c>
    </row>
    <row r="398" spans="1:22" x14ac:dyDescent="0.2">
      <c r="A398" t="s">
        <v>47</v>
      </c>
      <c r="B398" s="1">
        <v>1</v>
      </c>
      <c r="C398">
        <v>-65.2</v>
      </c>
      <c r="E398" t="s">
        <v>326</v>
      </c>
      <c r="J398" t="s">
        <v>213</v>
      </c>
      <c r="L398">
        <v>600</v>
      </c>
      <c r="M398" t="s">
        <v>426</v>
      </c>
      <c r="N398" t="s">
        <v>324</v>
      </c>
      <c r="P398" t="s">
        <v>391</v>
      </c>
      <c r="R398" t="s">
        <v>463</v>
      </c>
      <c r="S398" t="s">
        <v>464</v>
      </c>
      <c r="T398">
        <v>-138.69999999999999</v>
      </c>
      <c r="U398">
        <v>1</v>
      </c>
      <c r="V398">
        <v>-79</v>
      </c>
    </row>
    <row r="399" spans="1:22" x14ac:dyDescent="0.2">
      <c r="A399" t="s">
        <v>47</v>
      </c>
      <c r="B399" s="1">
        <v>1</v>
      </c>
      <c r="C399">
        <v>-65.2</v>
      </c>
      <c r="E399" t="s">
        <v>326</v>
      </c>
      <c r="J399" t="s">
        <v>213</v>
      </c>
      <c r="L399">
        <v>600</v>
      </c>
      <c r="M399" t="s">
        <v>426</v>
      </c>
      <c r="N399" t="s">
        <v>324</v>
      </c>
      <c r="P399" t="s">
        <v>334</v>
      </c>
      <c r="R399" t="s">
        <v>465</v>
      </c>
      <c r="S399" t="s">
        <v>445</v>
      </c>
      <c r="T399">
        <v>-183.9</v>
      </c>
      <c r="U399">
        <v>7.8</v>
      </c>
      <c r="V399">
        <v>-127</v>
      </c>
    </row>
    <row r="400" spans="1:22" x14ac:dyDescent="0.2">
      <c r="A400" t="s">
        <v>47</v>
      </c>
      <c r="B400" s="1">
        <v>1</v>
      </c>
      <c r="C400">
        <v>65.7</v>
      </c>
      <c r="E400" t="s">
        <v>327</v>
      </c>
      <c r="J400" t="s">
        <v>213</v>
      </c>
      <c r="L400">
        <v>600</v>
      </c>
      <c r="M400" t="s">
        <v>426</v>
      </c>
      <c r="N400" t="s">
        <v>324</v>
      </c>
      <c r="P400" t="s">
        <v>338</v>
      </c>
      <c r="R400" t="s">
        <v>466</v>
      </c>
      <c r="S400" t="s">
        <v>467</v>
      </c>
      <c r="T400">
        <v>-128.80000000000001</v>
      </c>
      <c r="U400">
        <v>31.6</v>
      </c>
      <c r="V400">
        <v>-68</v>
      </c>
    </row>
    <row r="401" spans="1:23" x14ac:dyDescent="0.2">
      <c r="A401" t="s">
        <v>47</v>
      </c>
      <c r="B401" s="1">
        <v>1</v>
      </c>
      <c r="C401">
        <v>65.7</v>
      </c>
      <c r="E401" t="s">
        <v>327</v>
      </c>
      <c r="J401" t="s">
        <v>213</v>
      </c>
      <c r="L401">
        <v>600</v>
      </c>
      <c r="M401" t="s">
        <v>426</v>
      </c>
      <c r="N401" t="s">
        <v>324</v>
      </c>
      <c r="P401" t="s">
        <v>432</v>
      </c>
      <c r="R401" t="s">
        <v>468</v>
      </c>
      <c r="S401" t="s">
        <v>455</v>
      </c>
      <c r="T401">
        <v>-113.1</v>
      </c>
      <c r="U401">
        <v>22.5</v>
      </c>
      <c r="V401">
        <v>-51</v>
      </c>
    </row>
    <row r="402" spans="1:23" x14ac:dyDescent="0.2">
      <c r="A402" t="s">
        <v>47</v>
      </c>
      <c r="B402" s="1">
        <v>1</v>
      </c>
      <c r="C402">
        <v>65.7</v>
      </c>
      <c r="E402" t="s">
        <v>327</v>
      </c>
      <c r="J402" t="s">
        <v>213</v>
      </c>
      <c r="L402">
        <v>600</v>
      </c>
      <c r="M402" t="s">
        <v>426</v>
      </c>
      <c r="N402" t="s">
        <v>324</v>
      </c>
      <c r="P402" t="s">
        <v>391</v>
      </c>
      <c r="R402" t="s">
        <v>469</v>
      </c>
      <c r="S402" t="s">
        <v>392</v>
      </c>
      <c r="V402">
        <v>70</v>
      </c>
    </row>
    <row r="403" spans="1:23" x14ac:dyDescent="0.2">
      <c r="A403" t="s">
        <v>47</v>
      </c>
      <c r="B403" s="1">
        <v>1</v>
      </c>
      <c r="C403">
        <v>65.7</v>
      </c>
      <c r="E403" t="s">
        <v>327</v>
      </c>
      <c r="J403" t="s">
        <v>213</v>
      </c>
      <c r="L403">
        <v>600</v>
      </c>
      <c r="M403" t="s">
        <v>426</v>
      </c>
      <c r="N403" t="s">
        <v>324</v>
      </c>
      <c r="P403" t="s">
        <v>334</v>
      </c>
      <c r="R403" t="s">
        <v>470</v>
      </c>
      <c r="S403" t="s">
        <v>471</v>
      </c>
      <c r="T403">
        <v>-133.19999999999999</v>
      </c>
      <c r="U403">
        <v>15.5</v>
      </c>
      <c r="V403">
        <v>-72</v>
      </c>
    </row>
    <row r="404" spans="1:23" x14ac:dyDescent="0.2">
      <c r="A404" t="s">
        <v>52</v>
      </c>
      <c r="B404" s="1">
        <v>1</v>
      </c>
      <c r="C404">
        <v>-62.4</v>
      </c>
      <c r="D404">
        <v>0.7</v>
      </c>
      <c r="E404" t="s">
        <v>242</v>
      </c>
      <c r="F404">
        <v>-76</v>
      </c>
      <c r="J404" t="s">
        <v>249</v>
      </c>
      <c r="K404">
        <v>0.33</v>
      </c>
      <c r="L404">
        <v>600</v>
      </c>
      <c r="M404" t="s">
        <v>323</v>
      </c>
      <c r="N404" t="s">
        <v>324</v>
      </c>
      <c r="P404" t="s">
        <v>328</v>
      </c>
      <c r="R404" t="s">
        <v>472</v>
      </c>
      <c r="T404">
        <v>-23</v>
      </c>
      <c r="U404">
        <v>3.5</v>
      </c>
      <c r="V404">
        <v>42</v>
      </c>
      <c r="W404">
        <v>57.4</v>
      </c>
    </row>
    <row r="405" spans="1:23" x14ac:dyDescent="0.2">
      <c r="A405" t="s">
        <v>52</v>
      </c>
      <c r="B405" s="1">
        <v>1</v>
      </c>
      <c r="C405">
        <v>-62.4</v>
      </c>
      <c r="D405">
        <v>0.7</v>
      </c>
      <c r="E405" t="s">
        <v>242</v>
      </c>
      <c r="F405">
        <v>-76</v>
      </c>
      <c r="J405" t="s">
        <v>249</v>
      </c>
      <c r="K405">
        <v>0.33</v>
      </c>
      <c r="L405">
        <v>600</v>
      </c>
      <c r="M405" t="s">
        <v>323</v>
      </c>
      <c r="N405" t="s">
        <v>324</v>
      </c>
      <c r="P405" t="s">
        <v>330</v>
      </c>
      <c r="R405" t="s">
        <v>473</v>
      </c>
      <c r="T405">
        <v>-5</v>
      </c>
      <c r="U405">
        <v>3.5</v>
      </c>
      <c r="V405">
        <v>61.2</v>
      </c>
      <c r="W405">
        <v>76.8</v>
      </c>
    </row>
    <row r="406" spans="1:23" x14ac:dyDescent="0.2">
      <c r="A406" t="s">
        <v>52</v>
      </c>
      <c r="B406" s="1">
        <v>1</v>
      </c>
      <c r="C406">
        <v>-62.4</v>
      </c>
      <c r="D406">
        <v>0.7</v>
      </c>
      <c r="E406" t="s">
        <v>242</v>
      </c>
      <c r="F406">
        <v>-76</v>
      </c>
      <c r="J406" t="s">
        <v>249</v>
      </c>
      <c r="K406">
        <v>0.33</v>
      </c>
      <c r="L406">
        <v>600</v>
      </c>
      <c r="M406" t="s">
        <v>323</v>
      </c>
      <c r="N406" t="s">
        <v>324</v>
      </c>
      <c r="P406" t="s">
        <v>338</v>
      </c>
      <c r="R406" t="s">
        <v>371</v>
      </c>
      <c r="T406">
        <v>-7</v>
      </c>
      <c r="U406">
        <v>3.5</v>
      </c>
      <c r="V406">
        <v>59.1</v>
      </c>
      <c r="W406">
        <v>74.7</v>
      </c>
    </row>
    <row r="407" spans="1:23" x14ac:dyDescent="0.2">
      <c r="A407" t="s">
        <v>52</v>
      </c>
      <c r="B407" s="1">
        <v>1</v>
      </c>
      <c r="C407">
        <v>-62.4</v>
      </c>
      <c r="D407">
        <v>0.7</v>
      </c>
      <c r="E407" t="s">
        <v>242</v>
      </c>
      <c r="F407">
        <v>-76</v>
      </c>
      <c r="J407" t="s">
        <v>249</v>
      </c>
      <c r="K407">
        <v>0.33</v>
      </c>
      <c r="L407">
        <v>600</v>
      </c>
      <c r="M407" t="s">
        <v>323</v>
      </c>
      <c r="N407" t="s">
        <v>324</v>
      </c>
      <c r="P407" t="s">
        <v>353</v>
      </c>
      <c r="R407" t="s">
        <v>333</v>
      </c>
      <c r="U407">
        <v>3.5</v>
      </c>
    </row>
    <row r="408" spans="1:23" x14ac:dyDescent="0.2">
      <c r="A408" t="s">
        <v>52</v>
      </c>
      <c r="B408" s="1">
        <v>1</v>
      </c>
      <c r="C408">
        <v>-62.4</v>
      </c>
      <c r="D408">
        <v>0.7</v>
      </c>
      <c r="E408" t="s">
        <v>242</v>
      </c>
      <c r="F408">
        <v>-76</v>
      </c>
      <c r="J408" t="s">
        <v>249</v>
      </c>
      <c r="K408">
        <v>0.33</v>
      </c>
      <c r="L408">
        <v>600</v>
      </c>
      <c r="M408" t="s">
        <v>323</v>
      </c>
      <c r="N408" t="s">
        <v>324</v>
      </c>
      <c r="P408" t="s">
        <v>332</v>
      </c>
      <c r="R408" t="s">
        <v>474</v>
      </c>
      <c r="U408">
        <v>3.5</v>
      </c>
    </row>
    <row r="409" spans="1:23" x14ac:dyDescent="0.2">
      <c r="A409" t="s">
        <v>52</v>
      </c>
      <c r="B409" s="1">
        <v>1</v>
      </c>
      <c r="C409">
        <v>-62.4</v>
      </c>
      <c r="D409">
        <v>0.7</v>
      </c>
      <c r="E409" t="s">
        <v>242</v>
      </c>
      <c r="F409">
        <v>-76</v>
      </c>
      <c r="J409" t="s">
        <v>249</v>
      </c>
      <c r="K409">
        <v>0.33</v>
      </c>
      <c r="L409">
        <v>600</v>
      </c>
      <c r="M409" t="s">
        <v>323</v>
      </c>
      <c r="N409" t="s">
        <v>324</v>
      </c>
      <c r="P409" t="s">
        <v>334</v>
      </c>
      <c r="R409" t="s">
        <v>475</v>
      </c>
      <c r="T409">
        <v>-12</v>
      </c>
      <c r="U409">
        <v>3.5</v>
      </c>
      <c r="V409">
        <v>53.8</v>
      </c>
      <c r="W409">
        <v>69.3</v>
      </c>
    </row>
    <row r="410" spans="1:23" x14ac:dyDescent="0.2">
      <c r="A410" t="s">
        <v>52</v>
      </c>
      <c r="B410" s="1">
        <v>1</v>
      </c>
      <c r="C410">
        <v>-61.9</v>
      </c>
      <c r="D410">
        <v>0.7</v>
      </c>
      <c r="E410" t="s">
        <v>240</v>
      </c>
      <c r="F410">
        <v>-60</v>
      </c>
      <c r="J410" t="s">
        <v>249</v>
      </c>
      <c r="K410">
        <v>0.42</v>
      </c>
      <c r="L410">
        <v>600</v>
      </c>
      <c r="M410" t="s">
        <v>323</v>
      </c>
      <c r="N410" t="s">
        <v>324</v>
      </c>
      <c r="P410" t="s">
        <v>328</v>
      </c>
      <c r="R410" t="s">
        <v>371</v>
      </c>
      <c r="T410">
        <v>-176</v>
      </c>
      <c r="U410">
        <v>3.5</v>
      </c>
      <c r="V410">
        <v>-121.6</v>
      </c>
      <c r="W410">
        <v>-123.4</v>
      </c>
    </row>
    <row r="411" spans="1:23" x14ac:dyDescent="0.2">
      <c r="A411" t="s">
        <v>52</v>
      </c>
      <c r="B411" s="1">
        <v>1</v>
      </c>
      <c r="C411">
        <v>-60</v>
      </c>
      <c r="D411">
        <v>0.7</v>
      </c>
      <c r="E411" t="s">
        <v>240</v>
      </c>
      <c r="F411">
        <v>-60</v>
      </c>
      <c r="J411" t="s">
        <v>249</v>
      </c>
      <c r="K411">
        <v>0.35</v>
      </c>
      <c r="L411">
        <v>600</v>
      </c>
      <c r="M411" t="s">
        <v>323</v>
      </c>
      <c r="N411" t="s">
        <v>324</v>
      </c>
      <c r="P411" t="s">
        <v>328</v>
      </c>
      <c r="R411" t="s">
        <v>370</v>
      </c>
      <c r="T411">
        <v>-197</v>
      </c>
      <c r="U411">
        <v>3.5</v>
      </c>
      <c r="V411">
        <v>-145.69999999999999</v>
      </c>
      <c r="W411">
        <v>-145.69999999999999</v>
      </c>
    </row>
    <row r="412" spans="1:23" x14ac:dyDescent="0.2">
      <c r="A412" t="s">
        <v>52</v>
      </c>
      <c r="B412" s="1">
        <v>1</v>
      </c>
      <c r="C412">
        <v>49.9</v>
      </c>
      <c r="D412">
        <v>0.7</v>
      </c>
      <c r="E412" t="s">
        <v>240</v>
      </c>
      <c r="F412">
        <v>-60</v>
      </c>
      <c r="J412" t="s">
        <v>249</v>
      </c>
      <c r="K412">
        <v>0.35</v>
      </c>
      <c r="L412">
        <v>600</v>
      </c>
      <c r="M412" t="s">
        <v>323</v>
      </c>
      <c r="N412" t="s">
        <v>324</v>
      </c>
      <c r="P412" t="s">
        <v>328</v>
      </c>
      <c r="R412" t="s">
        <v>333</v>
      </c>
      <c r="T412">
        <v>-122</v>
      </c>
      <c r="U412">
        <v>3.5</v>
      </c>
      <c r="V412">
        <v>-163.69999999999999</v>
      </c>
      <c r="W412">
        <v>-66</v>
      </c>
    </row>
    <row r="413" spans="1:23" x14ac:dyDescent="0.2">
      <c r="A413" t="s">
        <v>52</v>
      </c>
      <c r="B413" s="1">
        <v>1</v>
      </c>
      <c r="C413">
        <v>152</v>
      </c>
      <c r="D413">
        <v>0.7</v>
      </c>
      <c r="E413" t="s">
        <v>240</v>
      </c>
      <c r="F413">
        <v>-60</v>
      </c>
      <c r="J413" t="s">
        <v>249</v>
      </c>
      <c r="K413">
        <v>0.35</v>
      </c>
      <c r="L413">
        <v>600</v>
      </c>
      <c r="M413" t="s">
        <v>323</v>
      </c>
      <c r="N413" t="s">
        <v>324</v>
      </c>
      <c r="P413" t="s">
        <v>328</v>
      </c>
      <c r="R413" t="s">
        <v>476</v>
      </c>
      <c r="T413">
        <v>-68</v>
      </c>
      <c r="U413">
        <v>3.5</v>
      </c>
      <c r="V413">
        <v>-191</v>
      </c>
      <c r="W413">
        <v>-8.5</v>
      </c>
    </row>
    <row r="414" spans="1:23" x14ac:dyDescent="0.2">
      <c r="A414" t="s">
        <v>52</v>
      </c>
      <c r="B414" s="1">
        <v>1</v>
      </c>
      <c r="C414">
        <v>314</v>
      </c>
      <c r="D414">
        <v>0.7</v>
      </c>
      <c r="E414" t="s">
        <v>240</v>
      </c>
      <c r="F414">
        <v>-60</v>
      </c>
      <c r="J414" t="s">
        <v>249</v>
      </c>
      <c r="K414">
        <v>0.35</v>
      </c>
      <c r="L414">
        <v>600</v>
      </c>
      <c r="M414" t="s">
        <v>323</v>
      </c>
      <c r="N414" t="s">
        <v>324</v>
      </c>
      <c r="P414" t="s">
        <v>328</v>
      </c>
      <c r="R414" t="s">
        <v>339</v>
      </c>
      <c r="T414">
        <v>30</v>
      </c>
      <c r="U414">
        <v>3.5</v>
      </c>
      <c r="V414">
        <v>-216.1</v>
      </c>
      <c r="W414">
        <v>95.7</v>
      </c>
    </row>
    <row r="415" spans="1:23" x14ac:dyDescent="0.2">
      <c r="A415" t="s">
        <v>52</v>
      </c>
      <c r="B415" s="1">
        <v>1</v>
      </c>
      <c r="C415">
        <v>-61.9</v>
      </c>
      <c r="D415">
        <v>0.7</v>
      </c>
      <c r="E415" t="s">
        <v>240</v>
      </c>
      <c r="F415">
        <v>-60</v>
      </c>
      <c r="J415" t="s">
        <v>249</v>
      </c>
      <c r="K415">
        <v>0.42</v>
      </c>
      <c r="L415">
        <v>600</v>
      </c>
      <c r="M415" t="s">
        <v>323</v>
      </c>
      <c r="N415" t="s">
        <v>324</v>
      </c>
      <c r="P415" t="s">
        <v>330</v>
      </c>
      <c r="R415" t="s">
        <v>352</v>
      </c>
      <c r="T415">
        <v>-173</v>
      </c>
      <c r="U415">
        <v>3.5</v>
      </c>
      <c r="V415">
        <v>-118.4</v>
      </c>
      <c r="W415">
        <v>-120.2</v>
      </c>
    </row>
    <row r="416" spans="1:23" x14ac:dyDescent="0.2">
      <c r="A416" t="s">
        <v>52</v>
      </c>
      <c r="B416" s="1">
        <v>1</v>
      </c>
      <c r="C416">
        <v>-60</v>
      </c>
      <c r="D416">
        <v>0.7</v>
      </c>
      <c r="E416" t="s">
        <v>240</v>
      </c>
      <c r="F416">
        <v>-60</v>
      </c>
      <c r="J416" t="s">
        <v>249</v>
      </c>
      <c r="K416">
        <v>0.35</v>
      </c>
      <c r="L416">
        <v>600</v>
      </c>
      <c r="M416" t="s">
        <v>323</v>
      </c>
      <c r="N416" t="s">
        <v>324</v>
      </c>
      <c r="P416" t="s">
        <v>330</v>
      </c>
      <c r="R416" t="s">
        <v>360</v>
      </c>
      <c r="T416">
        <v>-183</v>
      </c>
      <c r="U416">
        <v>3.5</v>
      </c>
      <c r="V416">
        <v>-130.9</v>
      </c>
      <c r="W416">
        <v>-130.9</v>
      </c>
    </row>
    <row r="417" spans="1:23" x14ac:dyDescent="0.2">
      <c r="A417" t="s">
        <v>52</v>
      </c>
      <c r="B417" s="1">
        <v>1</v>
      </c>
      <c r="C417">
        <v>49.9</v>
      </c>
      <c r="D417">
        <v>0.7</v>
      </c>
      <c r="E417" t="s">
        <v>240</v>
      </c>
      <c r="F417">
        <v>-60</v>
      </c>
      <c r="J417" t="s">
        <v>249</v>
      </c>
      <c r="K417">
        <v>0.35</v>
      </c>
      <c r="L417">
        <v>600</v>
      </c>
      <c r="M417" t="s">
        <v>323</v>
      </c>
      <c r="N417" t="s">
        <v>324</v>
      </c>
      <c r="P417" t="s">
        <v>330</v>
      </c>
      <c r="R417" t="s">
        <v>474</v>
      </c>
      <c r="T417">
        <v>-122</v>
      </c>
      <c r="U417">
        <v>3.5</v>
      </c>
      <c r="V417">
        <v>-163.69999999999999</v>
      </c>
      <c r="W417">
        <v>-66</v>
      </c>
    </row>
    <row r="418" spans="1:23" x14ac:dyDescent="0.2">
      <c r="A418" t="s">
        <v>52</v>
      </c>
      <c r="B418" s="1">
        <v>1</v>
      </c>
      <c r="C418">
        <v>152</v>
      </c>
      <c r="D418">
        <v>0.7</v>
      </c>
      <c r="E418" t="s">
        <v>240</v>
      </c>
      <c r="F418">
        <v>-60</v>
      </c>
      <c r="J418" t="s">
        <v>249</v>
      </c>
      <c r="K418">
        <v>0.35</v>
      </c>
      <c r="L418">
        <v>600</v>
      </c>
      <c r="M418" t="s">
        <v>323</v>
      </c>
      <c r="N418" t="s">
        <v>324</v>
      </c>
      <c r="P418" t="s">
        <v>330</v>
      </c>
      <c r="R418" t="s">
        <v>476</v>
      </c>
      <c r="T418">
        <v>-44</v>
      </c>
      <c r="U418">
        <v>3.5</v>
      </c>
      <c r="V418">
        <v>-170.1</v>
      </c>
      <c r="W418">
        <v>17</v>
      </c>
    </row>
    <row r="419" spans="1:23" x14ac:dyDescent="0.2">
      <c r="A419" t="s">
        <v>52</v>
      </c>
      <c r="B419" s="1">
        <v>1</v>
      </c>
      <c r="C419">
        <v>314</v>
      </c>
      <c r="D419">
        <v>0.7</v>
      </c>
      <c r="E419" t="s">
        <v>240</v>
      </c>
      <c r="F419">
        <v>-60</v>
      </c>
      <c r="J419" t="s">
        <v>249</v>
      </c>
      <c r="K419">
        <v>0.35</v>
      </c>
      <c r="L419">
        <v>600</v>
      </c>
      <c r="M419" t="s">
        <v>323</v>
      </c>
      <c r="N419" t="s">
        <v>324</v>
      </c>
      <c r="P419" t="s">
        <v>330</v>
      </c>
      <c r="R419" t="s">
        <v>476</v>
      </c>
      <c r="T419">
        <v>50</v>
      </c>
      <c r="U419">
        <v>3.5</v>
      </c>
      <c r="V419">
        <v>-200.9</v>
      </c>
      <c r="W419">
        <v>117</v>
      </c>
    </row>
    <row r="420" spans="1:23" x14ac:dyDescent="0.2">
      <c r="A420" t="s">
        <v>52</v>
      </c>
      <c r="B420" s="1">
        <v>1</v>
      </c>
      <c r="C420">
        <v>-61.9</v>
      </c>
      <c r="D420">
        <v>0.7</v>
      </c>
      <c r="E420" t="s">
        <v>240</v>
      </c>
      <c r="F420">
        <v>-60</v>
      </c>
      <c r="J420" t="s">
        <v>249</v>
      </c>
      <c r="K420">
        <v>0.42</v>
      </c>
      <c r="L420">
        <v>600</v>
      </c>
      <c r="M420" t="s">
        <v>323</v>
      </c>
      <c r="N420" t="s">
        <v>324</v>
      </c>
      <c r="P420" t="s">
        <v>338</v>
      </c>
      <c r="R420" t="s">
        <v>477</v>
      </c>
      <c r="T420">
        <v>-160</v>
      </c>
      <c r="U420">
        <v>3.5</v>
      </c>
      <c r="V420">
        <v>-104.6</v>
      </c>
      <c r="W420">
        <v>-106.4</v>
      </c>
    </row>
    <row r="421" spans="1:23" x14ac:dyDescent="0.2">
      <c r="A421" t="s">
        <v>52</v>
      </c>
      <c r="B421" s="1">
        <v>1</v>
      </c>
      <c r="C421">
        <v>-60</v>
      </c>
      <c r="D421">
        <v>0.7</v>
      </c>
      <c r="E421" t="s">
        <v>240</v>
      </c>
      <c r="F421">
        <v>-60</v>
      </c>
      <c r="J421" t="s">
        <v>249</v>
      </c>
      <c r="K421">
        <v>0.35</v>
      </c>
      <c r="L421">
        <v>600</v>
      </c>
      <c r="M421" t="s">
        <v>323</v>
      </c>
      <c r="N421" t="s">
        <v>324</v>
      </c>
      <c r="P421" t="s">
        <v>338</v>
      </c>
      <c r="R421" t="s">
        <v>478</v>
      </c>
      <c r="T421">
        <v>-178</v>
      </c>
      <c r="U421">
        <v>3.5</v>
      </c>
      <c r="V421">
        <v>-125.5</v>
      </c>
      <c r="W421">
        <v>-125.5</v>
      </c>
    </row>
    <row r="422" spans="1:23" x14ac:dyDescent="0.2">
      <c r="A422" t="s">
        <v>52</v>
      </c>
      <c r="B422" s="1">
        <v>1</v>
      </c>
      <c r="C422">
        <v>49.9</v>
      </c>
      <c r="D422">
        <v>0.7</v>
      </c>
      <c r="E422" t="s">
        <v>240</v>
      </c>
      <c r="F422">
        <v>-60</v>
      </c>
      <c r="J422" t="s">
        <v>249</v>
      </c>
      <c r="K422">
        <v>0.35</v>
      </c>
      <c r="L422">
        <v>600</v>
      </c>
      <c r="M422" t="s">
        <v>323</v>
      </c>
      <c r="N422" t="s">
        <v>324</v>
      </c>
      <c r="P422" t="s">
        <v>338</v>
      </c>
      <c r="R422" t="s">
        <v>335</v>
      </c>
      <c r="T422">
        <v>-121</v>
      </c>
      <c r="U422">
        <v>3.5</v>
      </c>
      <c r="V422">
        <v>-162.80000000000001</v>
      </c>
      <c r="W422">
        <v>-64.900000000000006</v>
      </c>
    </row>
    <row r="423" spans="1:23" x14ac:dyDescent="0.2">
      <c r="A423" t="s">
        <v>52</v>
      </c>
      <c r="B423" s="1">
        <v>1</v>
      </c>
      <c r="C423">
        <v>152</v>
      </c>
      <c r="D423">
        <v>0.7</v>
      </c>
      <c r="E423" t="s">
        <v>240</v>
      </c>
      <c r="F423">
        <v>-60</v>
      </c>
      <c r="J423" t="s">
        <v>249</v>
      </c>
      <c r="K423">
        <v>0.35</v>
      </c>
      <c r="L423">
        <v>600</v>
      </c>
      <c r="M423" t="s">
        <v>323</v>
      </c>
      <c r="N423" t="s">
        <v>324</v>
      </c>
      <c r="P423" t="s">
        <v>338</v>
      </c>
      <c r="R423" t="s">
        <v>369</v>
      </c>
      <c r="T423">
        <v>-52</v>
      </c>
      <c r="U423">
        <v>3.5</v>
      </c>
      <c r="V423">
        <v>-177.1</v>
      </c>
      <c r="W423">
        <v>8.5</v>
      </c>
    </row>
    <row r="424" spans="1:23" x14ac:dyDescent="0.2">
      <c r="A424" t="s">
        <v>52</v>
      </c>
      <c r="B424" s="1">
        <v>1</v>
      </c>
      <c r="C424">
        <v>314</v>
      </c>
      <c r="D424">
        <v>0.7</v>
      </c>
      <c r="E424" t="s">
        <v>240</v>
      </c>
      <c r="F424">
        <v>-60</v>
      </c>
      <c r="J424" t="s">
        <v>249</v>
      </c>
      <c r="K424">
        <v>0.35</v>
      </c>
      <c r="L424">
        <v>600</v>
      </c>
      <c r="M424" t="s">
        <v>323</v>
      </c>
      <c r="N424" t="s">
        <v>324</v>
      </c>
      <c r="P424" t="s">
        <v>338</v>
      </c>
      <c r="R424" t="s">
        <v>358</v>
      </c>
      <c r="T424">
        <v>41</v>
      </c>
      <c r="U424">
        <v>3.5</v>
      </c>
      <c r="V424">
        <v>-207.8</v>
      </c>
      <c r="W424">
        <v>107.4</v>
      </c>
    </row>
    <row r="425" spans="1:23" x14ac:dyDescent="0.2">
      <c r="A425" t="s">
        <v>52</v>
      </c>
      <c r="B425" s="1">
        <v>1</v>
      </c>
      <c r="C425">
        <v>-61.9</v>
      </c>
      <c r="D425">
        <v>0.7</v>
      </c>
      <c r="E425" t="s">
        <v>240</v>
      </c>
      <c r="F425">
        <v>-60</v>
      </c>
      <c r="J425" t="s">
        <v>249</v>
      </c>
      <c r="K425">
        <v>0.42</v>
      </c>
      <c r="L425">
        <v>600</v>
      </c>
      <c r="M425" t="s">
        <v>323</v>
      </c>
      <c r="N425" t="s">
        <v>324</v>
      </c>
      <c r="P425" t="s">
        <v>353</v>
      </c>
      <c r="R425" t="s">
        <v>339</v>
      </c>
      <c r="U425">
        <v>3.5</v>
      </c>
    </row>
    <row r="426" spans="1:23" x14ac:dyDescent="0.2">
      <c r="A426" t="s">
        <v>52</v>
      </c>
      <c r="B426" s="1">
        <v>1</v>
      </c>
      <c r="C426">
        <v>-60</v>
      </c>
      <c r="D426">
        <v>0.7</v>
      </c>
      <c r="E426" t="s">
        <v>240</v>
      </c>
      <c r="F426">
        <v>-60</v>
      </c>
      <c r="J426" t="s">
        <v>249</v>
      </c>
      <c r="K426">
        <v>0.35</v>
      </c>
      <c r="L426">
        <v>600</v>
      </c>
      <c r="M426" t="s">
        <v>323</v>
      </c>
      <c r="N426" t="s">
        <v>324</v>
      </c>
      <c r="P426" t="s">
        <v>353</v>
      </c>
      <c r="R426" t="s">
        <v>339</v>
      </c>
      <c r="U426">
        <v>3.5</v>
      </c>
    </row>
    <row r="427" spans="1:23" x14ac:dyDescent="0.2">
      <c r="A427" t="s">
        <v>52</v>
      </c>
      <c r="B427" s="1">
        <v>1</v>
      </c>
      <c r="C427">
        <v>49.9</v>
      </c>
      <c r="D427">
        <v>0.7</v>
      </c>
      <c r="E427" t="s">
        <v>240</v>
      </c>
      <c r="F427">
        <v>-60</v>
      </c>
      <c r="J427" t="s">
        <v>249</v>
      </c>
      <c r="K427">
        <v>0.35</v>
      </c>
      <c r="L427">
        <v>600</v>
      </c>
      <c r="M427" t="s">
        <v>323</v>
      </c>
      <c r="N427" t="s">
        <v>324</v>
      </c>
      <c r="P427" t="s">
        <v>353</v>
      </c>
      <c r="R427" t="s">
        <v>372</v>
      </c>
      <c r="U427">
        <v>3.5</v>
      </c>
    </row>
    <row r="428" spans="1:23" x14ac:dyDescent="0.2">
      <c r="A428" t="s">
        <v>52</v>
      </c>
      <c r="B428" s="1">
        <v>1</v>
      </c>
      <c r="C428">
        <v>152</v>
      </c>
      <c r="D428">
        <v>0.7</v>
      </c>
      <c r="E428" t="s">
        <v>240</v>
      </c>
      <c r="F428">
        <v>-60</v>
      </c>
      <c r="J428" t="s">
        <v>249</v>
      </c>
      <c r="K428">
        <v>0.35</v>
      </c>
      <c r="L428">
        <v>600</v>
      </c>
      <c r="M428" t="s">
        <v>323</v>
      </c>
      <c r="N428" t="s">
        <v>324</v>
      </c>
      <c r="P428" t="s">
        <v>353</v>
      </c>
      <c r="R428" t="s">
        <v>339</v>
      </c>
      <c r="U428">
        <v>3.5</v>
      </c>
    </row>
    <row r="429" spans="1:23" x14ac:dyDescent="0.2">
      <c r="A429" t="s">
        <v>52</v>
      </c>
      <c r="B429" s="1">
        <v>1</v>
      </c>
      <c r="C429">
        <v>314</v>
      </c>
      <c r="D429">
        <v>0.7</v>
      </c>
      <c r="E429" t="s">
        <v>240</v>
      </c>
      <c r="F429">
        <v>-60</v>
      </c>
      <c r="J429" t="s">
        <v>249</v>
      </c>
      <c r="K429">
        <v>0.35</v>
      </c>
      <c r="L429">
        <v>600</v>
      </c>
      <c r="M429" t="s">
        <v>323</v>
      </c>
      <c r="N429" t="s">
        <v>324</v>
      </c>
      <c r="P429" t="s">
        <v>353</v>
      </c>
      <c r="R429" t="s">
        <v>333</v>
      </c>
      <c r="U429">
        <v>3.5</v>
      </c>
      <c r="V429">
        <v>-239</v>
      </c>
      <c r="W429">
        <v>63.8</v>
      </c>
    </row>
    <row r="430" spans="1:23" x14ac:dyDescent="0.2">
      <c r="A430" t="s">
        <v>52</v>
      </c>
      <c r="B430" s="1">
        <v>1</v>
      </c>
      <c r="C430">
        <v>-61.9</v>
      </c>
      <c r="D430">
        <v>0.7</v>
      </c>
      <c r="E430" t="s">
        <v>240</v>
      </c>
      <c r="F430">
        <v>-60</v>
      </c>
      <c r="J430" t="s">
        <v>249</v>
      </c>
      <c r="K430">
        <v>0.42</v>
      </c>
      <c r="L430">
        <v>600</v>
      </c>
      <c r="M430" t="s">
        <v>323</v>
      </c>
      <c r="N430" t="s">
        <v>324</v>
      </c>
      <c r="P430" t="s">
        <v>479</v>
      </c>
      <c r="R430" t="s">
        <v>339</v>
      </c>
      <c r="U430">
        <v>3.5</v>
      </c>
    </row>
    <row r="431" spans="1:23" x14ac:dyDescent="0.2">
      <c r="A431" t="s">
        <v>52</v>
      </c>
      <c r="B431" s="1">
        <v>1</v>
      </c>
      <c r="C431">
        <v>-60</v>
      </c>
      <c r="D431">
        <v>0.7</v>
      </c>
      <c r="E431" t="s">
        <v>240</v>
      </c>
      <c r="F431">
        <v>-60</v>
      </c>
      <c r="J431" t="s">
        <v>249</v>
      </c>
      <c r="K431">
        <v>0.35</v>
      </c>
      <c r="L431">
        <v>600</v>
      </c>
      <c r="M431" t="s">
        <v>323</v>
      </c>
      <c r="N431" t="s">
        <v>324</v>
      </c>
      <c r="P431" t="s">
        <v>479</v>
      </c>
      <c r="R431" t="s">
        <v>333</v>
      </c>
      <c r="U431">
        <v>3.5</v>
      </c>
    </row>
    <row r="432" spans="1:23" x14ac:dyDescent="0.2">
      <c r="A432" t="s">
        <v>52</v>
      </c>
      <c r="B432" s="1">
        <v>1</v>
      </c>
      <c r="C432">
        <v>49.9</v>
      </c>
      <c r="D432">
        <v>0.7</v>
      </c>
      <c r="E432" t="s">
        <v>240</v>
      </c>
      <c r="F432">
        <v>-60</v>
      </c>
      <c r="J432" t="s">
        <v>249</v>
      </c>
      <c r="K432">
        <v>0.35</v>
      </c>
      <c r="L432">
        <v>600</v>
      </c>
      <c r="M432" t="s">
        <v>323</v>
      </c>
      <c r="N432" t="s">
        <v>324</v>
      </c>
      <c r="P432" t="s">
        <v>479</v>
      </c>
      <c r="R432" t="s">
        <v>333</v>
      </c>
      <c r="U432">
        <v>3.5</v>
      </c>
    </row>
    <row r="433" spans="1:23" x14ac:dyDescent="0.2">
      <c r="A433" t="s">
        <v>52</v>
      </c>
      <c r="B433" s="1">
        <v>1</v>
      </c>
      <c r="C433">
        <v>152</v>
      </c>
      <c r="D433">
        <v>0.7</v>
      </c>
      <c r="E433" t="s">
        <v>240</v>
      </c>
      <c r="F433">
        <v>-60</v>
      </c>
      <c r="J433" t="s">
        <v>249</v>
      </c>
      <c r="K433">
        <v>0.35</v>
      </c>
      <c r="L433">
        <v>600</v>
      </c>
      <c r="M433" t="s">
        <v>323</v>
      </c>
      <c r="N433" t="s">
        <v>324</v>
      </c>
      <c r="P433" t="s">
        <v>479</v>
      </c>
      <c r="R433" t="s">
        <v>333</v>
      </c>
      <c r="U433">
        <v>3.5</v>
      </c>
    </row>
    <row r="434" spans="1:23" x14ac:dyDescent="0.2">
      <c r="A434" t="s">
        <v>52</v>
      </c>
      <c r="B434" s="1">
        <v>1</v>
      </c>
      <c r="C434">
        <v>314</v>
      </c>
      <c r="D434">
        <v>0.7</v>
      </c>
      <c r="E434" t="s">
        <v>240</v>
      </c>
      <c r="F434">
        <v>-60</v>
      </c>
      <c r="J434" t="s">
        <v>249</v>
      </c>
      <c r="K434">
        <v>0.35</v>
      </c>
      <c r="L434">
        <v>600</v>
      </c>
      <c r="M434" t="s">
        <v>323</v>
      </c>
      <c r="N434" t="s">
        <v>324</v>
      </c>
      <c r="P434" t="s">
        <v>479</v>
      </c>
      <c r="R434" t="s">
        <v>333</v>
      </c>
      <c r="U434">
        <v>3.5</v>
      </c>
    </row>
    <row r="435" spans="1:23" x14ac:dyDescent="0.2">
      <c r="A435" t="s">
        <v>52</v>
      </c>
      <c r="B435" s="1">
        <v>1</v>
      </c>
      <c r="C435">
        <v>-61.9</v>
      </c>
      <c r="D435">
        <v>0.7</v>
      </c>
      <c r="E435" t="s">
        <v>240</v>
      </c>
      <c r="F435">
        <v>-60</v>
      </c>
      <c r="J435" t="s">
        <v>249</v>
      </c>
      <c r="K435">
        <v>0.42</v>
      </c>
      <c r="L435">
        <v>600</v>
      </c>
      <c r="M435" t="s">
        <v>323</v>
      </c>
      <c r="N435" t="s">
        <v>324</v>
      </c>
      <c r="P435" t="s">
        <v>389</v>
      </c>
      <c r="R435" t="s">
        <v>339</v>
      </c>
      <c r="U435">
        <v>3.5</v>
      </c>
    </row>
    <row r="436" spans="1:23" x14ac:dyDescent="0.2">
      <c r="A436" t="s">
        <v>52</v>
      </c>
      <c r="B436" s="1">
        <v>1</v>
      </c>
      <c r="C436">
        <v>49.9</v>
      </c>
      <c r="D436">
        <v>0.7</v>
      </c>
      <c r="E436" t="s">
        <v>240</v>
      </c>
      <c r="F436">
        <v>-60</v>
      </c>
      <c r="J436" t="s">
        <v>249</v>
      </c>
      <c r="K436">
        <v>0.35</v>
      </c>
      <c r="L436">
        <v>600</v>
      </c>
      <c r="M436" t="s">
        <v>323</v>
      </c>
      <c r="N436" t="s">
        <v>324</v>
      </c>
      <c r="P436" t="s">
        <v>389</v>
      </c>
      <c r="R436" t="s">
        <v>339</v>
      </c>
      <c r="U436">
        <v>3.5</v>
      </c>
    </row>
    <row r="437" spans="1:23" x14ac:dyDescent="0.2">
      <c r="A437" t="s">
        <v>52</v>
      </c>
      <c r="B437" s="1">
        <v>1</v>
      </c>
      <c r="C437">
        <v>152</v>
      </c>
      <c r="D437">
        <v>0.7</v>
      </c>
      <c r="E437" t="s">
        <v>240</v>
      </c>
      <c r="F437">
        <v>-60</v>
      </c>
      <c r="J437" t="s">
        <v>249</v>
      </c>
      <c r="K437">
        <v>0.35</v>
      </c>
      <c r="L437">
        <v>600</v>
      </c>
      <c r="M437" t="s">
        <v>323</v>
      </c>
      <c r="N437" t="s">
        <v>324</v>
      </c>
      <c r="P437" t="s">
        <v>389</v>
      </c>
      <c r="R437" t="s">
        <v>339</v>
      </c>
      <c r="U437">
        <v>3.5</v>
      </c>
    </row>
    <row r="438" spans="1:23" x14ac:dyDescent="0.2">
      <c r="A438" t="s">
        <v>52</v>
      </c>
      <c r="B438" s="1">
        <v>1</v>
      </c>
      <c r="C438">
        <v>314</v>
      </c>
      <c r="D438">
        <v>0.7</v>
      </c>
      <c r="E438" t="s">
        <v>240</v>
      </c>
      <c r="F438">
        <v>-60</v>
      </c>
      <c r="J438" t="s">
        <v>249</v>
      </c>
      <c r="K438">
        <v>0.35</v>
      </c>
      <c r="L438">
        <v>600</v>
      </c>
      <c r="M438" t="s">
        <v>323</v>
      </c>
      <c r="N438" t="s">
        <v>324</v>
      </c>
      <c r="P438" t="s">
        <v>389</v>
      </c>
      <c r="R438" t="s">
        <v>339</v>
      </c>
      <c r="U438">
        <v>3.5</v>
      </c>
    </row>
    <row r="439" spans="1:23" x14ac:dyDescent="0.2">
      <c r="A439" t="s">
        <v>52</v>
      </c>
      <c r="B439" s="1">
        <v>1</v>
      </c>
      <c r="C439">
        <v>-61.9</v>
      </c>
      <c r="D439">
        <v>0.7</v>
      </c>
      <c r="E439" t="s">
        <v>240</v>
      </c>
      <c r="F439">
        <v>-60</v>
      </c>
      <c r="J439" t="s">
        <v>249</v>
      </c>
      <c r="K439">
        <v>0.42</v>
      </c>
      <c r="L439">
        <v>600</v>
      </c>
      <c r="M439" t="s">
        <v>323</v>
      </c>
      <c r="N439" t="s">
        <v>324</v>
      </c>
      <c r="P439" t="s">
        <v>332</v>
      </c>
      <c r="R439" t="s">
        <v>474</v>
      </c>
      <c r="U439">
        <v>3.5</v>
      </c>
    </row>
    <row r="440" spans="1:23" x14ac:dyDescent="0.2">
      <c r="A440" t="s">
        <v>52</v>
      </c>
      <c r="B440" s="1">
        <v>1</v>
      </c>
      <c r="C440">
        <v>-60</v>
      </c>
      <c r="D440">
        <v>0.7</v>
      </c>
      <c r="E440" t="s">
        <v>240</v>
      </c>
      <c r="F440">
        <v>-60</v>
      </c>
      <c r="J440" t="s">
        <v>249</v>
      </c>
      <c r="K440">
        <v>0.35</v>
      </c>
      <c r="L440">
        <v>600</v>
      </c>
      <c r="M440" t="s">
        <v>323</v>
      </c>
      <c r="N440" t="s">
        <v>324</v>
      </c>
      <c r="P440" t="s">
        <v>332</v>
      </c>
      <c r="R440" t="s">
        <v>474</v>
      </c>
      <c r="U440">
        <v>3.5</v>
      </c>
    </row>
    <row r="441" spans="1:23" x14ac:dyDescent="0.2">
      <c r="A441" t="s">
        <v>52</v>
      </c>
      <c r="B441" s="1">
        <v>1</v>
      </c>
      <c r="C441">
        <v>49.9</v>
      </c>
      <c r="D441">
        <v>0.7</v>
      </c>
      <c r="E441" t="s">
        <v>240</v>
      </c>
      <c r="F441">
        <v>-60</v>
      </c>
      <c r="J441" t="s">
        <v>249</v>
      </c>
      <c r="K441">
        <v>0.35</v>
      </c>
      <c r="L441">
        <v>600</v>
      </c>
      <c r="M441" t="s">
        <v>323</v>
      </c>
      <c r="N441" t="s">
        <v>324</v>
      </c>
      <c r="P441" t="s">
        <v>332</v>
      </c>
      <c r="R441" t="s">
        <v>474</v>
      </c>
      <c r="U441">
        <v>3.5</v>
      </c>
    </row>
    <row r="442" spans="1:23" x14ac:dyDescent="0.2">
      <c r="A442" t="s">
        <v>52</v>
      </c>
      <c r="B442" s="1">
        <v>1</v>
      </c>
      <c r="C442">
        <v>152</v>
      </c>
      <c r="D442">
        <v>0.7</v>
      </c>
      <c r="E442" t="s">
        <v>240</v>
      </c>
      <c r="F442">
        <v>-60</v>
      </c>
      <c r="J442" t="s">
        <v>249</v>
      </c>
      <c r="K442">
        <v>0.35</v>
      </c>
      <c r="L442">
        <v>600</v>
      </c>
      <c r="M442" t="s">
        <v>323</v>
      </c>
      <c r="N442" t="s">
        <v>324</v>
      </c>
      <c r="P442" t="s">
        <v>332</v>
      </c>
      <c r="R442" t="s">
        <v>474</v>
      </c>
      <c r="U442">
        <v>3.5</v>
      </c>
    </row>
    <row r="443" spans="1:23" x14ac:dyDescent="0.2">
      <c r="A443" t="s">
        <v>52</v>
      </c>
      <c r="B443" s="1">
        <v>1</v>
      </c>
      <c r="C443">
        <v>314</v>
      </c>
      <c r="D443">
        <v>0.7</v>
      </c>
      <c r="E443" t="s">
        <v>240</v>
      </c>
      <c r="F443">
        <v>-60</v>
      </c>
      <c r="J443" t="s">
        <v>249</v>
      </c>
      <c r="K443">
        <v>0.35</v>
      </c>
      <c r="L443">
        <v>600</v>
      </c>
      <c r="M443" t="s">
        <v>323</v>
      </c>
      <c r="N443" t="s">
        <v>324</v>
      </c>
      <c r="P443" t="s">
        <v>332</v>
      </c>
      <c r="R443" t="s">
        <v>474</v>
      </c>
      <c r="U443">
        <v>3.5</v>
      </c>
    </row>
    <row r="444" spans="1:23" x14ac:dyDescent="0.2">
      <c r="A444" t="s">
        <v>52</v>
      </c>
      <c r="B444" s="1">
        <v>1</v>
      </c>
      <c r="C444">
        <v>-61.9</v>
      </c>
      <c r="D444">
        <v>0.7</v>
      </c>
      <c r="E444" t="s">
        <v>240</v>
      </c>
      <c r="F444">
        <v>-60</v>
      </c>
      <c r="J444" t="s">
        <v>249</v>
      </c>
      <c r="K444">
        <v>0.42</v>
      </c>
      <c r="L444">
        <v>600</v>
      </c>
      <c r="M444" t="s">
        <v>323</v>
      </c>
      <c r="N444" t="s">
        <v>324</v>
      </c>
      <c r="P444" t="s">
        <v>334</v>
      </c>
      <c r="R444" t="s">
        <v>368</v>
      </c>
      <c r="T444">
        <v>-178</v>
      </c>
      <c r="U444">
        <v>3.5</v>
      </c>
      <c r="V444">
        <v>-123.8</v>
      </c>
      <c r="W444">
        <v>-125.5</v>
      </c>
    </row>
    <row r="445" spans="1:23" x14ac:dyDescent="0.2">
      <c r="A445" t="s">
        <v>52</v>
      </c>
      <c r="B445" s="1">
        <v>1</v>
      </c>
      <c r="C445">
        <v>-60</v>
      </c>
      <c r="D445">
        <v>0.7</v>
      </c>
      <c r="E445" t="s">
        <v>240</v>
      </c>
      <c r="F445">
        <v>-60</v>
      </c>
      <c r="J445" t="s">
        <v>249</v>
      </c>
      <c r="K445">
        <v>0.35</v>
      </c>
      <c r="L445">
        <v>600</v>
      </c>
      <c r="M445" t="s">
        <v>323</v>
      </c>
      <c r="N445" t="s">
        <v>324</v>
      </c>
      <c r="P445" t="s">
        <v>334</v>
      </c>
      <c r="R445" t="s">
        <v>348</v>
      </c>
      <c r="T445">
        <v>-180</v>
      </c>
      <c r="U445">
        <v>3.5</v>
      </c>
      <c r="V445">
        <v>-127.7</v>
      </c>
      <c r="W445">
        <v>-127.7</v>
      </c>
    </row>
    <row r="446" spans="1:23" x14ac:dyDescent="0.2">
      <c r="A446" t="s">
        <v>52</v>
      </c>
      <c r="B446" s="1">
        <v>1</v>
      </c>
      <c r="C446">
        <v>49.9</v>
      </c>
      <c r="D446">
        <v>0.7</v>
      </c>
      <c r="E446" t="s">
        <v>240</v>
      </c>
      <c r="F446">
        <v>-60</v>
      </c>
      <c r="J446" t="s">
        <v>249</v>
      </c>
      <c r="K446">
        <v>0.35</v>
      </c>
      <c r="L446">
        <v>600</v>
      </c>
      <c r="M446" t="s">
        <v>323</v>
      </c>
      <c r="N446" t="s">
        <v>324</v>
      </c>
      <c r="P446" t="s">
        <v>334</v>
      </c>
      <c r="R446" t="s">
        <v>480</v>
      </c>
      <c r="T446">
        <v>-128</v>
      </c>
      <c r="U446">
        <v>3.5</v>
      </c>
      <c r="V446">
        <v>-169.4</v>
      </c>
      <c r="W446">
        <v>-72.3</v>
      </c>
    </row>
    <row r="447" spans="1:23" x14ac:dyDescent="0.2">
      <c r="A447" t="s">
        <v>52</v>
      </c>
      <c r="B447" s="1">
        <v>1</v>
      </c>
      <c r="C447">
        <v>152</v>
      </c>
      <c r="D447">
        <v>0.7</v>
      </c>
      <c r="E447" t="s">
        <v>240</v>
      </c>
      <c r="F447">
        <v>-60</v>
      </c>
      <c r="J447" t="s">
        <v>249</v>
      </c>
      <c r="K447">
        <v>0.35</v>
      </c>
      <c r="L447">
        <v>600</v>
      </c>
      <c r="M447" t="s">
        <v>323</v>
      </c>
      <c r="N447" t="s">
        <v>324</v>
      </c>
      <c r="P447" t="s">
        <v>334</v>
      </c>
      <c r="R447" t="s">
        <v>481</v>
      </c>
      <c r="T447">
        <v>-44</v>
      </c>
      <c r="U447">
        <v>3.5</v>
      </c>
      <c r="V447">
        <v>-170.1</v>
      </c>
      <c r="W447">
        <v>17</v>
      </c>
    </row>
    <row r="448" spans="1:23" x14ac:dyDescent="0.2">
      <c r="A448" t="s">
        <v>52</v>
      </c>
      <c r="B448" s="1">
        <v>1</v>
      </c>
      <c r="C448">
        <v>314</v>
      </c>
      <c r="D448">
        <v>0.7</v>
      </c>
      <c r="E448" t="s">
        <v>240</v>
      </c>
      <c r="F448">
        <v>-60</v>
      </c>
      <c r="J448" t="s">
        <v>249</v>
      </c>
      <c r="K448">
        <v>0.35</v>
      </c>
      <c r="L448">
        <v>600</v>
      </c>
      <c r="M448" t="s">
        <v>323</v>
      </c>
      <c r="N448" t="s">
        <v>324</v>
      </c>
      <c r="P448" t="s">
        <v>334</v>
      </c>
      <c r="R448" t="s">
        <v>482</v>
      </c>
      <c r="T448">
        <v>57</v>
      </c>
      <c r="U448">
        <v>3.5</v>
      </c>
      <c r="V448">
        <v>-195.6</v>
      </c>
      <c r="W448">
        <v>124.5</v>
      </c>
    </row>
    <row r="449" spans="1:22" x14ac:dyDescent="0.2">
      <c r="A449" t="s">
        <v>52</v>
      </c>
      <c r="B449" s="1">
        <v>1</v>
      </c>
      <c r="C449">
        <v>-61.9</v>
      </c>
      <c r="D449">
        <v>0.7</v>
      </c>
      <c r="E449" t="s">
        <v>240</v>
      </c>
      <c r="F449">
        <v>-60</v>
      </c>
      <c r="J449" t="s">
        <v>249</v>
      </c>
      <c r="K449">
        <v>0.42</v>
      </c>
      <c r="L449">
        <v>600</v>
      </c>
      <c r="M449" t="s">
        <v>323</v>
      </c>
      <c r="N449" t="s">
        <v>324</v>
      </c>
      <c r="P449" t="s">
        <v>401</v>
      </c>
      <c r="R449" t="s">
        <v>339</v>
      </c>
      <c r="U449">
        <v>3.5</v>
      </c>
    </row>
    <row r="450" spans="1:22" x14ac:dyDescent="0.2">
      <c r="A450" t="s">
        <v>52</v>
      </c>
      <c r="B450" s="1">
        <v>1</v>
      </c>
      <c r="C450">
        <v>-60</v>
      </c>
      <c r="D450">
        <v>0.7</v>
      </c>
      <c r="E450" t="s">
        <v>240</v>
      </c>
      <c r="F450">
        <v>-60</v>
      </c>
      <c r="J450" t="s">
        <v>249</v>
      </c>
      <c r="K450">
        <v>0.35</v>
      </c>
      <c r="L450">
        <v>600</v>
      </c>
      <c r="M450" t="s">
        <v>323</v>
      </c>
      <c r="N450" t="s">
        <v>324</v>
      </c>
      <c r="P450" t="s">
        <v>401</v>
      </c>
      <c r="R450" t="s">
        <v>339</v>
      </c>
      <c r="U450">
        <v>3.5</v>
      </c>
    </row>
    <row r="451" spans="1:22" x14ac:dyDescent="0.2">
      <c r="A451" t="s">
        <v>52</v>
      </c>
      <c r="B451" s="1">
        <v>1</v>
      </c>
      <c r="C451">
        <v>152</v>
      </c>
      <c r="D451">
        <v>0.7</v>
      </c>
      <c r="E451" t="s">
        <v>240</v>
      </c>
      <c r="F451">
        <v>-60</v>
      </c>
      <c r="J451" t="s">
        <v>249</v>
      </c>
      <c r="K451">
        <v>0.35</v>
      </c>
      <c r="L451">
        <v>600</v>
      </c>
      <c r="M451" t="s">
        <v>323</v>
      </c>
      <c r="N451" t="s">
        <v>324</v>
      </c>
      <c r="P451" t="s">
        <v>401</v>
      </c>
      <c r="R451" t="s">
        <v>339</v>
      </c>
      <c r="U451">
        <v>3.5</v>
      </c>
    </row>
    <row r="452" spans="1:22" x14ac:dyDescent="0.2">
      <c r="A452" t="s">
        <v>52</v>
      </c>
      <c r="B452" s="1">
        <v>1</v>
      </c>
      <c r="C452">
        <v>314</v>
      </c>
      <c r="D452">
        <v>0.7</v>
      </c>
      <c r="E452" t="s">
        <v>240</v>
      </c>
      <c r="F452">
        <v>-60</v>
      </c>
      <c r="J452" t="s">
        <v>249</v>
      </c>
      <c r="K452">
        <v>0.35</v>
      </c>
      <c r="L452">
        <v>600</v>
      </c>
      <c r="M452" t="s">
        <v>323</v>
      </c>
      <c r="N452" t="s">
        <v>324</v>
      </c>
      <c r="P452" t="s">
        <v>401</v>
      </c>
      <c r="R452" t="s">
        <v>339</v>
      </c>
      <c r="U452">
        <v>3.5</v>
      </c>
    </row>
    <row r="453" spans="1:22" x14ac:dyDescent="0.2">
      <c r="A453" t="s">
        <v>52</v>
      </c>
      <c r="B453" s="1">
        <v>1</v>
      </c>
      <c r="C453">
        <v>-62.2</v>
      </c>
      <c r="D453">
        <v>0.7</v>
      </c>
      <c r="E453" t="s">
        <v>344</v>
      </c>
      <c r="J453" t="s">
        <v>249</v>
      </c>
      <c r="K453">
        <v>0.77</v>
      </c>
      <c r="L453">
        <v>600</v>
      </c>
      <c r="M453" t="s">
        <v>323</v>
      </c>
      <c r="N453" t="s">
        <v>324</v>
      </c>
      <c r="P453" t="s">
        <v>328</v>
      </c>
      <c r="R453" t="s">
        <v>359</v>
      </c>
      <c r="T453">
        <v>-196</v>
      </c>
      <c r="U453">
        <v>3.5</v>
      </c>
      <c r="V453">
        <v>-142.69999999999999</v>
      </c>
    </row>
    <row r="454" spans="1:22" x14ac:dyDescent="0.2">
      <c r="A454" t="s">
        <v>52</v>
      </c>
      <c r="B454" s="1">
        <v>1</v>
      </c>
      <c r="C454">
        <v>-62.2</v>
      </c>
      <c r="D454">
        <v>0.7</v>
      </c>
      <c r="E454" t="s">
        <v>344</v>
      </c>
      <c r="J454" t="s">
        <v>249</v>
      </c>
      <c r="K454">
        <v>0.77</v>
      </c>
      <c r="L454">
        <v>600</v>
      </c>
      <c r="M454" t="s">
        <v>323</v>
      </c>
      <c r="N454" t="s">
        <v>324</v>
      </c>
      <c r="P454" t="s">
        <v>330</v>
      </c>
      <c r="R454" t="s">
        <v>472</v>
      </c>
      <c r="T454">
        <v>-187</v>
      </c>
      <c r="U454">
        <v>3.5</v>
      </c>
      <c r="V454">
        <v>-133.1</v>
      </c>
    </row>
    <row r="455" spans="1:22" x14ac:dyDescent="0.2">
      <c r="A455" t="s">
        <v>52</v>
      </c>
      <c r="B455" s="1">
        <v>1</v>
      </c>
      <c r="C455">
        <v>-62.2</v>
      </c>
      <c r="D455">
        <v>0.7</v>
      </c>
      <c r="E455" t="s">
        <v>344</v>
      </c>
      <c r="J455" t="s">
        <v>249</v>
      </c>
      <c r="K455">
        <v>0.77</v>
      </c>
      <c r="L455">
        <v>600</v>
      </c>
      <c r="M455" t="s">
        <v>323</v>
      </c>
      <c r="N455" t="s">
        <v>324</v>
      </c>
      <c r="P455" t="s">
        <v>338</v>
      </c>
      <c r="R455" t="s">
        <v>476</v>
      </c>
      <c r="T455">
        <v>-166</v>
      </c>
      <c r="U455">
        <v>3.5</v>
      </c>
      <c r="V455">
        <v>-110.7</v>
      </c>
    </row>
    <row r="456" spans="1:22" x14ac:dyDescent="0.2">
      <c r="A456" t="s">
        <v>52</v>
      </c>
      <c r="B456" s="1">
        <v>1</v>
      </c>
      <c r="C456">
        <v>-62.2</v>
      </c>
      <c r="D456">
        <v>0.7</v>
      </c>
      <c r="E456" t="s">
        <v>344</v>
      </c>
      <c r="J456" t="s">
        <v>249</v>
      </c>
      <c r="K456">
        <v>0.77</v>
      </c>
      <c r="L456">
        <v>600</v>
      </c>
      <c r="M456" t="s">
        <v>323</v>
      </c>
      <c r="N456" t="s">
        <v>324</v>
      </c>
      <c r="P456" t="s">
        <v>479</v>
      </c>
      <c r="R456" t="s">
        <v>339</v>
      </c>
      <c r="U456">
        <v>3.5</v>
      </c>
    </row>
    <row r="457" spans="1:22" x14ac:dyDescent="0.2">
      <c r="A457" t="s">
        <v>52</v>
      </c>
      <c r="B457" s="1">
        <v>1</v>
      </c>
      <c r="C457">
        <v>-62.2</v>
      </c>
      <c r="D457">
        <v>0.7</v>
      </c>
      <c r="E457" t="s">
        <v>344</v>
      </c>
      <c r="J457" t="s">
        <v>249</v>
      </c>
      <c r="K457">
        <v>0.77</v>
      </c>
      <c r="L457">
        <v>600</v>
      </c>
      <c r="M457" t="s">
        <v>323</v>
      </c>
      <c r="N457" t="s">
        <v>324</v>
      </c>
      <c r="P457" t="s">
        <v>389</v>
      </c>
      <c r="R457" t="s">
        <v>339</v>
      </c>
      <c r="U457">
        <v>3.5</v>
      </c>
    </row>
    <row r="458" spans="1:22" x14ac:dyDescent="0.2">
      <c r="A458" t="s">
        <v>52</v>
      </c>
      <c r="B458" s="1">
        <v>1</v>
      </c>
      <c r="C458">
        <v>-62.2</v>
      </c>
      <c r="D458">
        <v>0.7</v>
      </c>
      <c r="E458" t="s">
        <v>344</v>
      </c>
      <c r="J458" t="s">
        <v>249</v>
      </c>
      <c r="K458">
        <v>0.77</v>
      </c>
      <c r="L458">
        <v>600</v>
      </c>
      <c r="M458" t="s">
        <v>323</v>
      </c>
      <c r="N458" t="s">
        <v>324</v>
      </c>
      <c r="P458" t="s">
        <v>332</v>
      </c>
      <c r="R458" t="s">
        <v>354</v>
      </c>
      <c r="U458">
        <v>3.5</v>
      </c>
    </row>
    <row r="459" spans="1:22" x14ac:dyDescent="0.2">
      <c r="A459" t="s">
        <v>52</v>
      </c>
      <c r="B459" s="1">
        <v>1</v>
      </c>
      <c r="C459">
        <v>-62.2</v>
      </c>
      <c r="D459">
        <v>0.7</v>
      </c>
      <c r="E459" t="s">
        <v>344</v>
      </c>
      <c r="J459" t="s">
        <v>249</v>
      </c>
      <c r="K459">
        <v>0.77</v>
      </c>
      <c r="L459">
        <v>600</v>
      </c>
      <c r="M459" t="s">
        <v>323</v>
      </c>
      <c r="N459" t="s">
        <v>324</v>
      </c>
      <c r="P459" t="s">
        <v>334</v>
      </c>
      <c r="R459" t="s">
        <v>483</v>
      </c>
      <c r="T459">
        <v>-190</v>
      </c>
      <c r="U459">
        <v>3.5</v>
      </c>
      <c r="V459">
        <v>-136.30000000000001</v>
      </c>
    </row>
    <row r="460" spans="1:22" x14ac:dyDescent="0.2">
      <c r="A460" t="s">
        <v>52</v>
      </c>
      <c r="B460" s="1">
        <v>1</v>
      </c>
      <c r="C460">
        <v>-60</v>
      </c>
      <c r="D460">
        <v>0.7</v>
      </c>
      <c r="E460" t="s">
        <v>484</v>
      </c>
      <c r="L460">
        <v>600</v>
      </c>
      <c r="M460" t="s">
        <v>323</v>
      </c>
      <c r="N460" t="s">
        <v>324</v>
      </c>
      <c r="P460" t="s">
        <v>485</v>
      </c>
      <c r="R460" t="s">
        <v>339</v>
      </c>
      <c r="U460">
        <v>3.5</v>
      </c>
    </row>
    <row r="461" spans="1:22" x14ac:dyDescent="0.2">
      <c r="A461" t="s">
        <v>52</v>
      </c>
      <c r="B461" s="1">
        <v>1</v>
      </c>
      <c r="C461">
        <v>49.9</v>
      </c>
      <c r="D461">
        <v>0.7</v>
      </c>
      <c r="E461" t="s">
        <v>484</v>
      </c>
      <c r="L461">
        <v>600</v>
      </c>
      <c r="M461" t="s">
        <v>323</v>
      </c>
      <c r="N461" t="s">
        <v>324</v>
      </c>
      <c r="P461" t="s">
        <v>485</v>
      </c>
      <c r="R461" t="s">
        <v>339</v>
      </c>
      <c r="U461">
        <v>3.5</v>
      </c>
    </row>
    <row r="462" spans="1:22" x14ac:dyDescent="0.2">
      <c r="A462" t="s">
        <v>52</v>
      </c>
      <c r="B462" s="1">
        <v>1</v>
      </c>
      <c r="C462">
        <v>152</v>
      </c>
      <c r="D462">
        <v>0.7</v>
      </c>
      <c r="E462" t="s">
        <v>484</v>
      </c>
      <c r="L462">
        <v>600</v>
      </c>
      <c r="M462" t="s">
        <v>323</v>
      </c>
      <c r="N462" t="s">
        <v>324</v>
      </c>
      <c r="P462" t="s">
        <v>485</v>
      </c>
      <c r="R462" t="s">
        <v>339</v>
      </c>
      <c r="U462">
        <v>3.5</v>
      </c>
    </row>
    <row r="463" spans="1:22" x14ac:dyDescent="0.2">
      <c r="A463" t="s">
        <v>52</v>
      </c>
      <c r="B463" s="1">
        <v>1</v>
      </c>
      <c r="C463">
        <v>-60</v>
      </c>
      <c r="D463">
        <v>0.7</v>
      </c>
      <c r="E463" t="s">
        <v>484</v>
      </c>
      <c r="L463">
        <v>600</v>
      </c>
      <c r="M463" t="s">
        <v>323</v>
      </c>
      <c r="N463" t="s">
        <v>324</v>
      </c>
      <c r="P463" t="s">
        <v>328</v>
      </c>
      <c r="R463" t="s">
        <v>343</v>
      </c>
      <c r="T463">
        <v>-152</v>
      </c>
      <c r="U463">
        <v>3.5</v>
      </c>
      <c r="V463">
        <v>-97.9</v>
      </c>
    </row>
    <row r="464" spans="1:22" x14ac:dyDescent="0.2">
      <c r="A464" t="s">
        <v>52</v>
      </c>
      <c r="B464" s="1">
        <v>1</v>
      </c>
      <c r="C464">
        <v>49.9</v>
      </c>
      <c r="D464">
        <v>0.7</v>
      </c>
      <c r="E464" t="s">
        <v>484</v>
      </c>
      <c r="L464">
        <v>600</v>
      </c>
      <c r="M464" t="s">
        <v>323</v>
      </c>
      <c r="N464" t="s">
        <v>324</v>
      </c>
      <c r="P464" t="s">
        <v>328</v>
      </c>
      <c r="R464" t="s">
        <v>340</v>
      </c>
      <c r="T464">
        <v>-98</v>
      </c>
      <c r="U464">
        <v>3.5</v>
      </c>
      <c r="V464">
        <v>-140.9</v>
      </c>
    </row>
    <row r="465" spans="1:22" x14ac:dyDescent="0.2">
      <c r="A465" t="s">
        <v>52</v>
      </c>
      <c r="B465" s="1">
        <v>1</v>
      </c>
      <c r="C465">
        <v>152</v>
      </c>
      <c r="D465">
        <v>0.7</v>
      </c>
      <c r="E465" t="s">
        <v>484</v>
      </c>
      <c r="L465">
        <v>600</v>
      </c>
      <c r="M465" t="s">
        <v>323</v>
      </c>
      <c r="N465" t="s">
        <v>324</v>
      </c>
      <c r="P465" t="s">
        <v>328</v>
      </c>
      <c r="R465" t="s">
        <v>347</v>
      </c>
      <c r="T465">
        <v>-58</v>
      </c>
      <c r="U465">
        <v>3.5</v>
      </c>
      <c r="V465">
        <v>-182.3</v>
      </c>
    </row>
    <row r="466" spans="1:22" x14ac:dyDescent="0.2">
      <c r="A466" t="s">
        <v>52</v>
      </c>
      <c r="B466" s="1">
        <v>1</v>
      </c>
      <c r="C466">
        <v>-60</v>
      </c>
      <c r="D466">
        <v>0.7</v>
      </c>
      <c r="E466" t="s">
        <v>484</v>
      </c>
      <c r="L466">
        <v>600</v>
      </c>
      <c r="M466" t="s">
        <v>323</v>
      </c>
      <c r="N466" t="s">
        <v>324</v>
      </c>
      <c r="P466" t="s">
        <v>330</v>
      </c>
      <c r="R466" t="s">
        <v>369</v>
      </c>
      <c r="T466">
        <v>-121</v>
      </c>
      <c r="U466">
        <v>3.5</v>
      </c>
      <c r="V466">
        <v>-64.900000000000006</v>
      </c>
    </row>
    <row r="467" spans="1:22" x14ac:dyDescent="0.2">
      <c r="A467" t="s">
        <v>52</v>
      </c>
      <c r="B467" s="1">
        <v>1</v>
      </c>
      <c r="C467">
        <v>49.9</v>
      </c>
      <c r="D467">
        <v>0.7</v>
      </c>
      <c r="E467" t="s">
        <v>484</v>
      </c>
      <c r="L467">
        <v>600</v>
      </c>
      <c r="M467" t="s">
        <v>323</v>
      </c>
      <c r="N467" t="s">
        <v>324</v>
      </c>
      <c r="P467" t="s">
        <v>330</v>
      </c>
      <c r="R467" t="s">
        <v>476</v>
      </c>
      <c r="T467">
        <v>-61</v>
      </c>
      <c r="U467">
        <v>3.5</v>
      </c>
      <c r="V467">
        <v>-105.6</v>
      </c>
    </row>
    <row r="468" spans="1:22" x14ac:dyDescent="0.2">
      <c r="A468" t="s">
        <v>52</v>
      </c>
      <c r="B468" s="1">
        <v>1</v>
      </c>
      <c r="C468">
        <v>152</v>
      </c>
      <c r="D468">
        <v>0.7</v>
      </c>
      <c r="E468" t="s">
        <v>484</v>
      </c>
      <c r="L468">
        <v>600</v>
      </c>
      <c r="M468" t="s">
        <v>323</v>
      </c>
      <c r="N468" t="s">
        <v>324</v>
      </c>
      <c r="P468" t="s">
        <v>330</v>
      </c>
      <c r="R468" t="s">
        <v>339</v>
      </c>
      <c r="T468">
        <v>-20</v>
      </c>
      <c r="U468">
        <v>3.5</v>
      </c>
      <c r="V468">
        <v>-149.30000000000001</v>
      </c>
    </row>
    <row r="469" spans="1:22" x14ac:dyDescent="0.2">
      <c r="A469" t="s">
        <v>52</v>
      </c>
      <c r="B469" s="1">
        <v>1</v>
      </c>
      <c r="C469">
        <v>-60</v>
      </c>
      <c r="D469">
        <v>0.7</v>
      </c>
      <c r="E469" t="s">
        <v>484</v>
      </c>
      <c r="L469">
        <v>600</v>
      </c>
      <c r="M469" t="s">
        <v>323</v>
      </c>
      <c r="N469" t="s">
        <v>324</v>
      </c>
      <c r="P469" t="s">
        <v>338</v>
      </c>
      <c r="R469" t="s">
        <v>486</v>
      </c>
      <c r="T469">
        <v>-139</v>
      </c>
      <c r="U469">
        <v>3.5</v>
      </c>
      <c r="V469">
        <v>-84</v>
      </c>
    </row>
    <row r="470" spans="1:22" x14ac:dyDescent="0.2">
      <c r="A470" t="s">
        <v>52</v>
      </c>
      <c r="B470" s="1">
        <v>1</v>
      </c>
      <c r="C470">
        <v>49.9</v>
      </c>
      <c r="D470">
        <v>0.7</v>
      </c>
      <c r="E470" t="s">
        <v>484</v>
      </c>
      <c r="L470">
        <v>600</v>
      </c>
      <c r="M470" t="s">
        <v>323</v>
      </c>
      <c r="N470" t="s">
        <v>324</v>
      </c>
      <c r="P470" t="s">
        <v>338</v>
      </c>
      <c r="R470" t="s">
        <v>474</v>
      </c>
      <c r="T470">
        <v>-116</v>
      </c>
      <c r="U470">
        <v>3.5</v>
      </c>
      <c r="V470">
        <v>-158</v>
      </c>
    </row>
    <row r="471" spans="1:22" x14ac:dyDescent="0.2">
      <c r="A471" t="s">
        <v>52</v>
      </c>
      <c r="B471" s="1">
        <v>1</v>
      </c>
      <c r="C471">
        <v>152</v>
      </c>
      <c r="D471">
        <v>0.7</v>
      </c>
      <c r="E471" t="s">
        <v>484</v>
      </c>
      <c r="L471">
        <v>600</v>
      </c>
      <c r="M471" t="s">
        <v>323</v>
      </c>
      <c r="N471" t="s">
        <v>324</v>
      </c>
      <c r="P471" t="s">
        <v>338</v>
      </c>
      <c r="R471" t="s">
        <v>352</v>
      </c>
      <c r="T471">
        <v>-70</v>
      </c>
      <c r="U471">
        <v>3.5</v>
      </c>
      <c r="V471">
        <v>-192.7</v>
      </c>
    </row>
    <row r="472" spans="1:22" x14ac:dyDescent="0.2">
      <c r="A472" t="s">
        <v>52</v>
      </c>
      <c r="B472" s="1">
        <v>1</v>
      </c>
      <c r="C472">
        <v>-60</v>
      </c>
      <c r="D472">
        <v>0.7</v>
      </c>
      <c r="E472" t="s">
        <v>484</v>
      </c>
      <c r="L472">
        <v>600</v>
      </c>
      <c r="M472" t="s">
        <v>323</v>
      </c>
      <c r="N472" t="s">
        <v>324</v>
      </c>
      <c r="P472" t="s">
        <v>479</v>
      </c>
      <c r="R472" t="s">
        <v>354</v>
      </c>
      <c r="U472">
        <v>3.5</v>
      </c>
    </row>
    <row r="473" spans="1:22" x14ac:dyDescent="0.2">
      <c r="A473" t="s">
        <v>52</v>
      </c>
      <c r="B473" s="1">
        <v>1</v>
      </c>
      <c r="C473">
        <v>49.9</v>
      </c>
      <c r="D473">
        <v>0.7</v>
      </c>
      <c r="E473" t="s">
        <v>484</v>
      </c>
      <c r="L473">
        <v>600</v>
      </c>
      <c r="M473" t="s">
        <v>323</v>
      </c>
      <c r="N473" t="s">
        <v>324</v>
      </c>
      <c r="P473" t="s">
        <v>479</v>
      </c>
      <c r="R473" t="s">
        <v>354</v>
      </c>
      <c r="U473">
        <v>3.5</v>
      </c>
    </row>
    <row r="474" spans="1:22" x14ac:dyDescent="0.2">
      <c r="A474" t="s">
        <v>52</v>
      </c>
      <c r="B474" s="1">
        <v>1</v>
      </c>
      <c r="C474">
        <v>152</v>
      </c>
      <c r="D474">
        <v>0.7</v>
      </c>
      <c r="E474" t="s">
        <v>484</v>
      </c>
      <c r="L474">
        <v>600</v>
      </c>
      <c r="M474" t="s">
        <v>323</v>
      </c>
      <c r="N474" t="s">
        <v>324</v>
      </c>
      <c r="P474" t="s">
        <v>479</v>
      </c>
      <c r="R474" t="s">
        <v>333</v>
      </c>
      <c r="U474">
        <v>3.5</v>
      </c>
    </row>
    <row r="475" spans="1:22" x14ac:dyDescent="0.2">
      <c r="A475" t="s">
        <v>52</v>
      </c>
      <c r="B475" s="1">
        <v>1</v>
      </c>
      <c r="C475">
        <v>-60</v>
      </c>
      <c r="D475">
        <v>0.7</v>
      </c>
      <c r="E475" t="s">
        <v>484</v>
      </c>
      <c r="L475">
        <v>600</v>
      </c>
      <c r="M475" t="s">
        <v>323</v>
      </c>
      <c r="N475" t="s">
        <v>324</v>
      </c>
      <c r="P475" t="s">
        <v>389</v>
      </c>
      <c r="R475" t="s">
        <v>339</v>
      </c>
      <c r="U475">
        <v>3.5</v>
      </c>
    </row>
    <row r="476" spans="1:22" x14ac:dyDescent="0.2">
      <c r="A476" t="s">
        <v>52</v>
      </c>
      <c r="B476" s="1">
        <v>1</v>
      </c>
      <c r="C476">
        <v>49.9</v>
      </c>
      <c r="D476">
        <v>0.7</v>
      </c>
      <c r="E476" t="s">
        <v>484</v>
      </c>
      <c r="L476">
        <v>600</v>
      </c>
      <c r="M476" t="s">
        <v>323</v>
      </c>
      <c r="N476" t="s">
        <v>324</v>
      </c>
      <c r="P476" t="s">
        <v>389</v>
      </c>
      <c r="R476" t="s">
        <v>339</v>
      </c>
      <c r="U476">
        <v>3.5</v>
      </c>
    </row>
    <row r="477" spans="1:22" x14ac:dyDescent="0.2">
      <c r="A477" t="s">
        <v>52</v>
      </c>
      <c r="B477" s="1">
        <v>1</v>
      </c>
      <c r="C477">
        <v>-60</v>
      </c>
      <c r="D477">
        <v>0.7</v>
      </c>
      <c r="E477" t="s">
        <v>484</v>
      </c>
      <c r="L477">
        <v>600</v>
      </c>
      <c r="M477" t="s">
        <v>323</v>
      </c>
      <c r="N477" t="s">
        <v>324</v>
      </c>
      <c r="P477" t="s">
        <v>332</v>
      </c>
      <c r="R477" t="s">
        <v>373</v>
      </c>
      <c r="U477">
        <v>3.5</v>
      </c>
    </row>
    <row r="478" spans="1:22" x14ac:dyDescent="0.2">
      <c r="A478" t="s">
        <v>52</v>
      </c>
      <c r="B478" s="1">
        <v>1</v>
      </c>
      <c r="C478">
        <v>49.9</v>
      </c>
      <c r="D478">
        <v>0.7</v>
      </c>
      <c r="E478" t="s">
        <v>484</v>
      </c>
      <c r="L478">
        <v>600</v>
      </c>
      <c r="M478" t="s">
        <v>323</v>
      </c>
      <c r="N478" t="s">
        <v>324</v>
      </c>
      <c r="P478" t="s">
        <v>332</v>
      </c>
      <c r="R478" t="s">
        <v>486</v>
      </c>
      <c r="U478">
        <v>3.5</v>
      </c>
    </row>
    <row r="479" spans="1:22" x14ac:dyDescent="0.2">
      <c r="A479" t="s">
        <v>52</v>
      </c>
      <c r="B479" s="1">
        <v>1</v>
      </c>
      <c r="C479">
        <v>152</v>
      </c>
      <c r="D479">
        <v>0.7</v>
      </c>
      <c r="E479" t="s">
        <v>484</v>
      </c>
      <c r="L479">
        <v>600</v>
      </c>
      <c r="M479" t="s">
        <v>323</v>
      </c>
      <c r="N479" t="s">
        <v>324</v>
      </c>
      <c r="P479" t="s">
        <v>332</v>
      </c>
      <c r="R479" t="s">
        <v>355</v>
      </c>
      <c r="U479">
        <v>3.5</v>
      </c>
    </row>
    <row r="480" spans="1:22" x14ac:dyDescent="0.2">
      <c r="A480" t="s">
        <v>52</v>
      </c>
      <c r="B480" s="1">
        <v>1</v>
      </c>
      <c r="C480">
        <v>-60</v>
      </c>
      <c r="D480">
        <v>0.7</v>
      </c>
      <c r="E480" t="s">
        <v>484</v>
      </c>
      <c r="L480">
        <v>600</v>
      </c>
      <c r="M480" t="s">
        <v>323</v>
      </c>
      <c r="N480" t="s">
        <v>324</v>
      </c>
      <c r="P480" t="s">
        <v>334</v>
      </c>
      <c r="R480" t="s">
        <v>361</v>
      </c>
      <c r="T480">
        <v>-143</v>
      </c>
      <c r="U480">
        <v>3.5</v>
      </c>
      <c r="V480">
        <v>-88.3</v>
      </c>
    </row>
    <row r="481" spans="1:23" x14ac:dyDescent="0.2">
      <c r="A481" t="s">
        <v>52</v>
      </c>
      <c r="B481" s="1">
        <v>1</v>
      </c>
      <c r="C481">
        <v>49.9</v>
      </c>
      <c r="D481">
        <v>0.7</v>
      </c>
      <c r="E481" t="s">
        <v>484</v>
      </c>
      <c r="L481">
        <v>600</v>
      </c>
      <c r="M481" t="s">
        <v>323</v>
      </c>
      <c r="N481" t="s">
        <v>324</v>
      </c>
      <c r="P481" t="s">
        <v>334</v>
      </c>
      <c r="R481" t="s">
        <v>361</v>
      </c>
      <c r="T481">
        <v>-83</v>
      </c>
      <c r="U481">
        <v>3.5</v>
      </c>
      <c r="V481">
        <v>-126.6</v>
      </c>
    </row>
    <row r="482" spans="1:23" x14ac:dyDescent="0.2">
      <c r="A482" t="s">
        <v>52</v>
      </c>
      <c r="B482" s="1">
        <v>1</v>
      </c>
      <c r="C482">
        <v>152</v>
      </c>
      <c r="D482">
        <v>0.7</v>
      </c>
      <c r="E482" t="s">
        <v>484</v>
      </c>
      <c r="L482">
        <v>600</v>
      </c>
      <c r="M482" t="s">
        <v>323</v>
      </c>
      <c r="N482" t="s">
        <v>324</v>
      </c>
      <c r="P482" t="s">
        <v>334</v>
      </c>
      <c r="R482" t="s">
        <v>329</v>
      </c>
      <c r="T482">
        <v>-34</v>
      </c>
      <c r="U482">
        <v>3.5</v>
      </c>
      <c r="V482">
        <v>-161.5</v>
      </c>
    </row>
    <row r="483" spans="1:23" x14ac:dyDescent="0.2">
      <c r="A483" t="s">
        <v>52</v>
      </c>
      <c r="B483" s="1">
        <v>1</v>
      </c>
      <c r="C483">
        <v>-60</v>
      </c>
      <c r="D483">
        <v>0.7</v>
      </c>
      <c r="E483" t="s">
        <v>484</v>
      </c>
      <c r="L483">
        <v>600</v>
      </c>
      <c r="M483" t="s">
        <v>323</v>
      </c>
      <c r="N483" t="s">
        <v>324</v>
      </c>
      <c r="P483" t="s">
        <v>401</v>
      </c>
      <c r="R483" t="s">
        <v>333</v>
      </c>
      <c r="U483">
        <v>3.5</v>
      </c>
    </row>
    <row r="484" spans="1:23" x14ac:dyDescent="0.2">
      <c r="A484" t="s">
        <v>52</v>
      </c>
      <c r="B484" s="1">
        <v>1</v>
      </c>
      <c r="C484">
        <v>49.9</v>
      </c>
      <c r="D484">
        <v>0.7</v>
      </c>
      <c r="E484" t="s">
        <v>484</v>
      </c>
      <c r="L484">
        <v>600</v>
      </c>
      <c r="M484" t="s">
        <v>323</v>
      </c>
      <c r="N484" t="s">
        <v>324</v>
      </c>
      <c r="P484" t="s">
        <v>401</v>
      </c>
      <c r="R484" t="s">
        <v>333</v>
      </c>
      <c r="U484">
        <v>3.5</v>
      </c>
    </row>
    <row r="485" spans="1:23" x14ac:dyDescent="0.2">
      <c r="A485" t="s">
        <v>52</v>
      </c>
      <c r="B485" s="1">
        <v>1</v>
      </c>
      <c r="C485">
        <v>152</v>
      </c>
      <c r="D485">
        <v>0.7</v>
      </c>
      <c r="E485" t="s">
        <v>484</v>
      </c>
      <c r="L485">
        <v>600</v>
      </c>
      <c r="M485" t="s">
        <v>323</v>
      </c>
      <c r="N485" t="s">
        <v>324</v>
      </c>
      <c r="P485" t="s">
        <v>401</v>
      </c>
      <c r="R485" t="s">
        <v>333</v>
      </c>
      <c r="U485">
        <v>3.5</v>
      </c>
    </row>
    <row r="486" spans="1:23" x14ac:dyDescent="0.2">
      <c r="A486" t="s">
        <v>52</v>
      </c>
      <c r="B486" s="1">
        <v>1</v>
      </c>
      <c r="C486">
        <v>-60</v>
      </c>
      <c r="D486">
        <v>0.7</v>
      </c>
      <c r="E486" t="s">
        <v>484</v>
      </c>
      <c r="L486">
        <v>600</v>
      </c>
      <c r="M486" t="s">
        <v>323</v>
      </c>
      <c r="N486" t="s">
        <v>324</v>
      </c>
      <c r="P486" t="s">
        <v>341</v>
      </c>
      <c r="R486" t="s">
        <v>339</v>
      </c>
      <c r="U486">
        <v>3.5</v>
      </c>
    </row>
    <row r="487" spans="1:23" x14ac:dyDescent="0.2">
      <c r="A487" t="s">
        <v>52</v>
      </c>
      <c r="B487" s="1">
        <v>1</v>
      </c>
      <c r="C487">
        <v>-68.099999999999994</v>
      </c>
      <c r="D487">
        <v>0.7</v>
      </c>
      <c r="E487" t="s">
        <v>326</v>
      </c>
      <c r="F487">
        <v>-12</v>
      </c>
      <c r="J487" t="s">
        <v>249</v>
      </c>
      <c r="K487">
        <v>0.48</v>
      </c>
      <c r="L487">
        <v>600</v>
      </c>
      <c r="M487" t="s">
        <v>323</v>
      </c>
      <c r="N487" t="s">
        <v>324</v>
      </c>
      <c r="P487" t="s">
        <v>328</v>
      </c>
      <c r="R487" t="s">
        <v>369</v>
      </c>
      <c r="T487">
        <v>-124</v>
      </c>
      <c r="U487">
        <v>3.5</v>
      </c>
      <c r="V487">
        <v>-60</v>
      </c>
      <c r="W487">
        <v>-113.4</v>
      </c>
    </row>
    <row r="488" spans="1:23" x14ac:dyDescent="0.2">
      <c r="A488" t="s">
        <v>52</v>
      </c>
      <c r="B488" s="1">
        <v>1</v>
      </c>
      <c r="C488">
        <v>-68.099999999999994</v>
      </c>
      <c r="D488">
        <v>0.7</v>
      </c>
      <c r="E488" t="s">
        <v>326</v>
      </c>
      <c r="F488">
        <v>-12</v>
      </c>
      <c r="J488" t="s">
        <v>249</v>
      </c>
      <c r="K488">
        <v>0.48</v>
      </c>
      <c r="L488">
        <v>600</v>
      </c>
      <c r="M488" t="s">
        <v>323</v>
      </c>
      <c r="N488" t="s">
        <v>324</v>
      </c>
      <c r="P488" t="s">
        <v>330</v>
      </c>
      <c r="R488" t="s">
        <v>478</v>
      </c>
      <c r="T488">
        <v>-108</v>
      </c>
      <c r="U488">
        <v>3.5</v>
      </c>
      <c r="V488">
        <v>-42.8</v>
      </c>
      <c r="W488">
        <v>-97.2</v>
      </c>
    </row>
    <row r="489" spans="1:23" x14ac:dyDescent="0.2">
      <c r="A489" t="s">
        <v>52</v>
      </c>
      <c r="B489" s="1">
        <v>1</v>
      </c>
      <c r="C489">
        <v>-68.099999999999994</v>
      </c>
      <c r="D489">
        <v>0.7</v>
      </c>
      <c r="E489" t="s">
        <v>326</v>
      </c>
      <c r="F489">
        <v>-12</v>
      </c>
      <c r="J489" t="s">
        <v>249</v>
      </c>
      <c r="K489">
        <v>0.48</v>
      </c>
      <c r="L489">
        <v>600</v>
      </c>
      <c r="M489" t="s">
        <v>323</v>
      </c>
      <c r="N489" t="s">
        <v>324</v>
      </c>
      <c r="P489" t="s">
        <v>338</v>
      </c>
      <c r="R489" t="s">
        <v>349</v>
      </c>
      <c r="T489">
        <v>-112</v>
      </c>
      <c r="U489">
        <v>3.5</v>
      </c>
      <c r="V489">
        <v>-47.1</v>
      </c>
      <c r="W489">
        <v>-101.2</v>
      </c>
    </row>
    <row r="490" spans="1:23" x14ac:dyDescent="0.2">
      <c r="A490" t="s">
        <v>52</v>
      </c>
      <c r="B490" s="1">
        <v>1</v>
      </c>
      <c r="C490">
        <v>-68.099999999999994</v>
      </c>
      <c r="D490">
        <v>0.7</v>
      </c>
      <c r="E490" t="s">
        <v>326</v>
      </c>
      <c r="F490">
        <v>-12</v>
      </c>
      <c r="J490" t="s">
        <v>249</v>
      </c>
      <c r="K490">
        <v>0.48</v>
      </c>
      <c r="L490">
        <v>600</v>
      </c>
      <c r="M490" t="s">
        <v>323</v>
      </c>
      <c r="N490" t="s">
        <v>324</v>
      </c>
      <c r="P490" t="s">
        <v>353</v>
      </c>
      <c r="R490" t="s">
        <v>339</v>
      </c>
      <c r="U490">
        <v>3.5</v>
      </c>
    </row>
    <row r="491" spans="1:23" x14ac:dyDescent="0.2">
      <c r="A491" t="s">
        <v>52</v>
      </c>
      <c r="B491" s="1">
        <v>1</v>
      </c>
      <c r="C491">
        <v>-68.099999999999994</v>
      </c>
      <c r="D491">
        <v>0.7</v>
      </c>
      <c r="E491" t="s">
        <v>326</v>
      </c>
      <c r="F491">
        <v>-12</v>
      </c>
      <c r="J491" t="s">
        <v>249</v>
      </c>
      <c r="K491">
        <v>0.48</v>
      </c>
      <c r="L491">
        <v>600</v>
      </c>
      <c r="M491" t="s">
        <v>323</v>
      </c>
      <c r="N491" t="s">
        <v>324</v>
      </c>
      <c r="P491" t="s">
        <v>332</v>
      </c>
      <c r="R491" t="s">
        <v>333</v>
      </c>
      <c r="U491">
        <v>3.5</v>
      </c>
    </row>
    <row r="492" spans="1:23" x14ac:dyDescent="0.2">
      <c r="A492" t="s">
        <v>52</v>
      </c>
      <c r="B492" s="1">
        <v>1</v>
      </c>
      <c r="C492">
        <v>-68.099999999999994</v>
      </c>
      <c r="D492">
        <v>0.7</v>
      </c>
      <c r="E492" t="s">
        <v>326</v>
      </c>
      <c r="F492">
        <v>-12</v>
      </c>
      <c r="J492" t="s">
        <v>249</v>
      </c>
      <c r="K492">
        <v>0.48</v>
      </c>
      <c r="L492">
        <v>600</v>
      </c>
      <c r="M492" t="s">
        <v>323</v>
      </c>
      <c r="N492" t="s">
        <v>324</v>
      </c>
      <c r="P492" t="s">
        <v>334</v>
      </c>
      <c r="R492" t="s">
        <v>482</v>
      </c>
      <c r="T492">
        <v>-120</v>
      </c>
      <c r="U492">
        <v>3.5</v>
      </c>
      <c r="V492">
        <v>-55.7</v>
      </c>
      <c r="W492">
        <v>-109.3</v>
      </c>
    </row>
    <row r="493" spans="1:23" x14ac:dyDescent="0.2">
      <c r="A493" t="s">
        <v>52</v>
      </c>
      <c r="B493" s="1">
        <v>1</v>
      </c>
      <c r="C493">
        <v>-68.099999999999994</v>
      </c>
      <c r="D493">
        <v>0.7</v>
      </c>
      <c r="E493" t="s">
        <v>326</v>
      </c>
      <c r="F493">
        <v>-12</v>
      </c>
      <c r="J493" t="s">
        <v>249</v>
      </c>
      <c r="K493">
        <v>0.48</v>
      </c>
      <c r="L493">
        <v>600</v>
      </c>
      <c r="M493" t="s">
        <v>323</v>
      </c>
      <c r="N493" t="s">
        <v>324</v>
      </c>
      <c r="P493" t="s">
        <v>341</v>
      </c>
      <c r="R493" t="s">
        <v>333</v>
      </c>
      <c r="U493">
        <v>3.5</v>
      </c>
    </row>
    <row r="494" spans="1:23" x14ac:dyDescent="0.2">
      <c r="A494" t="s">
        <v>61</v>
      </c>
      <c r="B494">
        <v>1</v>
      </c>
      <c r="C494">
        <v>-50</v>
      </c>
      <c r="D494">
        <v>2</v>
      </c>
      <c r="E494" t="s">
        <v>228</v>
      </c>
      <c r="J494" t="s">
        <v>249</v>
      </c>
      <c r="M494" t="s">
        <v>487</v>
      </c>
      <c r="N494" t="s">
        <v>324</v>
      </c>
      <c r="P494" t="s">
        <v>328</v>
      </c>
      <c r="R494" t="s">
        <v>384</v>
      </c>
      <c r="T494">
        <v>-261</v>
      </c>
      <c r="V494">
        <v>-222.1</v>
      </c>
    </row>
    <row r="495" spans="1:23" x14ac:dyDescent="0.2">
      <c r="A495" t="s">
        <v>61</v>
      </c>
      <c r="B495">
        <v>1</v>
      </c>
      <c r="C495">
        <v>-51</v>
      </c>
      <c r="D495">
        <v>2</v>
      </c>
      <c r="E495" t="s">
        <v>228</v>
      </c>
      <c r="J495" t="s">
        <v>202</v>
      </c>
      <c r="M495" t="s">
        <v>487</v>
      </c>
      <c r="N495" t="s">
        <v>324</v>
      </c>
      <c r="P495" t="s">
        <v>328</v>
      </c>
      <c r="R495" t="s">
        <v>488</v>
      </c>
      <c r="T495">
        <v>-264</v>
      </c>
      <c r="V495">
        <v>-224.4</v>
      </c>
    </row>
    <row r="496" spans="1:23" x14ac:dyDescent="0.2">
      <c r="A496" t="s">
        <v>61</v>
      </c>
      <c r="B496">
        <v>1</v>
      </c>
      <c r="C496">
        <v>-61</v>
      </c>
      <c r="D496">
        <v>2</v>
      </c>
      <c r="E496" t="s">
        <v>228</v>
      </c>
      <c r="J496" t="s">
        <v>489</v>
      </c>
      <c r="M496" t="s">
        <v>487</v>
      </c>
      <c r="N496" t="s">
        <v>324</v>
      </c>
      <c r="P496" t="s">
        <v>328</v>
      </c>
      <c r="R496" t="s">
        <v>490</v>
      </c>
      <c r="T496">
        <v>-262</v>
      </c>
      <c r="V496">
        <v>-214.1</v>
      </c>
    </row>
    <row r="497" spans="1:23" x14ac:dyDescent="0.2">
      <c r="A497" t="s">
        <v>61</v>
      </c>
      <c r="B497">
        <v>1</v>
      </c>
      <c r="C497">
        <v>-50</v>
      </c>
      <c r="D497">
        <v>2</v>
      </c>
      <c r="E497" t="s">
        <v>228</v>
      </c>
      <c r="J497" t="s">
        <v>249</v>
      </c>
      <c r="M497" t="s">
        <v>487</v>
      </c>
      <c r="N497" t="s">
        <v>324</v>
      </c>
      <c r="P497" t="s">
        <v>330</v>
      </c>
      <c r="R497" t="s">
        <v>491</v>
      </c>
      <c r="T497">
        <v>-268</v>
      </c>
      <c r="V497">
        <v>-229.5</v>
      </c>
    </row>
    <row r="498" spans="1:23" x14ac:dyDescent="0.2">
      <c r="A498" t="s">
        <v>61</v>
      </c>
      <c r="B498">
        <v>1</v>
      </c>
      <c r="C498">
        <v>-51</v>
      </c>
      <c r="D498">
        <v>2</v>
      </c>
      <c r="E498" t="s">
        <v>228</v>
      </c>
      <c r="J498" t="s">
        <v>202</v>
      </c>
      <c r="M498" t="s">
        <v>487</v>
      </c>
      <c r="N498" t="s">
        <v>324</v>
      </c>
      <c r="P498" t="s">
        <v>330</v>
      </c>
      <c r="R498" t="s">
        <v>492</v>
      </c>
      <c r="T498">
        <v>-257</v>
      </c>
      <c r="V498">
        <v>-217.1</v>
      </c>
    </row>
    <row r="499" spans="1:23" x14ac:dyDescent="0.2">
      <c r="A499" t="s">
        <v>61</v>
      </c>
      <c r="B499">
        <v>1</v>
      </c>
      <c r="C499">
        <v>-61</v>
      </c>
      <c r="D499">
        <v>2</v>
      </c>
      <c r="E499" t="s">
        <v>228</v>
      </c>
      <c r="J499" t="s">
        <v>489</v>
      </c>
      <c r="M499" t="s">
        <v>487</v>
      </c>
      <c r="N499" t="s">
        <v>324</v>
      </c>
      <c r="P499" t="s">
        <v>330</v>
      </c>
      <c r="R499" t="s">
        <v>493</v>
      </c>
      <c r="T499">
        <v>-257</v>
      </c>
      <c r="V499">
        <v>-208.7</v>
      </c>
    </row>
    <row r="500" spans="1:23" x14ac:dyDescent="0.2">
      <c r="A500" t="s">
        <v>61</v>
      </c>
      <c r="B500">
        <v>1</v>
      </c>
      <c r="C500">
        <v>-61</v>
      </c>
      <c r="D500">
        <v>2</v>
      </c>
      <c r="E500" t="s">
        <v>228</v>
      </c>
      <c r="J500" t="s">
        <v>489</v>
      </c>
      <c r="M500" t="s">
        <v>487</v>
      </c>
      <c r="N500" t="s">
        <v>324</v>
      </c>
      <c r="P500" t="s">
        <v>353</v>
      </c>
      <c r="R500" t="s">
        <v>494</v>
      </c>
      <c r="T500">
        <v>-237</v>
      </c>
      <c r="V500">
        <v>-187.4</v>
      </c>
    </row>
    <row r="501" spans="1:23" x14ac:dyDescent="0.2">
      <c r="A501" t="s">
        <v>61</v>
      </c>
      <c r="B501">
        <v>1</v>
      </c>
      <c r="C501">
        <v>-50</v>
      </c>
      <c r="D501">
        <v>2</v>
      </c>
      <c r="E501" t="s">
        <v>228</v>
      </c>
      <c r="J501" t="s">
        <v>249</v>
      </c>
      <c r="M501" t="s">
        <v>487</v>
      </c>
      <c r="N501" t="s">
        <v>324</v>
      </c>
      <c r="P501" t="s">
        <v>334</v>
      </c>
      <c r="R501" t="s">
        <v>495</v>
      </c>
      <c r="T501">
        <v>-228</v>
      </c>
      <c r="V501">
        <v>-187.4</v>
      </c>
    </row>
    <row r="502" spans="1:23" x14ac:dyDescent="0.2">
      <c r="A502" t="s">
        <v>61</v>
      </c>
      <c r="B502">
        <v>1</v>
      </c>
      <c r="C502">
        <v>-51</v>
      </c>
      <c r="D502">
        <v>2</v>
      </c>
      <c r="E502" t="s">
        <v>228</v>
      </c>
      <c r="J502" t="s">
        <v>202</v>
      </c>
      <c r="M502" t="s">
        <v>487</v>
      </c>
      <c r="N502" t="s">
        <v>324</v>
      </c>
      <c r="P502" t="s">
        <v>334</v>
      </c>
      <c r="R502" t="s">
        <v>496</v>
      </c>
      <c r="T502">
        <v>-217</v>
      </c>
      <c r="V502">
        <v>-174.9</v>
      </c>
    </row>
    <row r="503" spans="1:23" x14ac:dyDescent="0.2">
      <c r="A503" t="s">
        <v>61</v>
      </c>
      <c r="B503">
        <v>1</v>
      </c>
      <c r="C503">
        <v>-61</v>
      </c>
      <c r="D503">
        <v>2</v>
      </c>
      <c r="E503" t="s">
        <v>228</v>
      </c>
      <c r="J503" t="s">
        <v>489</v>
      </c>
      <c r="M503" t="s">
        <v>487</v>
      </c>
      <c r="N503" t="s">
        <v>324</v>
      </c>
      <c r="P503" t="s">
        <v>334</v>
      </c>
      <c r="R503" t="s">
        <v>497</v>
      </c>
      <c r="T503">
        <v>-210</v>
      </c>
      <c r="V503">
        <v>-158.69999999999999</v>
      </c>
    </row>
    <row r="504" spans="1:23" x14ac:dyDescent="0.2">
      <c r="A504" t="s">
        <v>68</v>
      </c>
      <c r="B504">
        <v>1</v>
      </c>
      <c r="C504">
        <v>-87</v>
      </c>
      <c r="D504">
        <v>5</v>
      </c>
      <c r="E504" t="s">
        <v>234</v>
      </c>
      <c r="F504">
        <v>-150</v>
      </c>
      <c r="J504" t="s">
        <v>249</v>
      </c>
      <c r="K504">
        <v>0.27300000000000002</v>
      </c>
      <c r="L504">
        <v>420</v>
      </c>
      <c r="M504" t="s">
        <v>426</v>
      </c>
      <c r="N504" t="s">
        <v>324</v>
      </c>
      <c r="P504" t="s">
        <v>328</v>
      </c>
      <c r="Q504" t="s">
        <v>498</v>
      </c>
      <c r="S504" t="s">
        <v>337</v>
      </c>
      <c r="T504">
        <v>-172</v>
      </c>
      <c r="U504">
        <v>5</v>
      </c>
      <c r="V504">
        <v>-93.1</v>
      </c>
      <c r="W504">
        <v>-25.9</v>
      </c>
    </row>
    <row r="505" spans="1:23" x14ac:dyDescent="0.2">
      <c r="A505" t="s">
        <v>68</v>
      </c>
      <c r="B505">
        <v>1</v>
      </c>
      <c r="C505">
        <v>-87</v>
      </c>
      <c r="D505">
        <v>5</v>
      </c>
      <c r="E505" t="s">
        <v>234</v>
      </c>
      <c r="F505">
        <v>-150</v>
      </c>
      <c r="J505" t="s">
        <v>249</v>
      </c>
      <c r="K505">
        <v>0.27300000000000002</v>
      </c>
      <c r="L505">
        <v>420</v>
      </c>
      <c r="M505" t="s">
        <v>426</v>
      </c>
      <c r="N505" t="s">
        <v>324</v>
      </c>
      <c r="P505" t="s">
        <v>328</v>
      </c>
      <c r="Q505" t="s">
        <v>499</v>
      </c>
      <c r="S505" t="s">
        <v>500</v>
      </c>
      <c r="T505">
        <v>-171</v>
      </c>
      <c r="U505">
        <v>5</v>
      </c>
      <c r="V505">
        <v>-92</v>
      </c>
      <c r="W505">
        <v>-24.7</v>
      </c>
    </row>
    <row r="506" spans="1:23" x14ac:dyDescent="0.2">
      <c r="A506" t="s">
        <v>68</v>
      </c>
      <c r="B506">
        <v>1</v>
      </c>
      <c r="C506">
        <v>-87</v>
      </c>
      <c r="D506">
        <v>5</v>
      </c>
      <c r="E506" t="s">
        <v>234</v>
      </c>
      <c r="F506">
        <v>111</v>
      </c>
      <c r="J506" t="s">
        <v>249</v>
      </c>
      <c r="K506">
        <v>0.23</v>
      </c>
      <c r="L506">
        <v>420</v>
      </c>
      <c r="M506" t="s">
        <v>426</v>
      </c>
      <c r="N506" t="s">
        <v>324</v>
      </c>
      <c r="P506" t="s">
        <v>328</v>
      </c>
      <c r="Q506" t="s">
        <v>498</v>
      </c>
      <c r="S506" t="s">
        <v>501</v>
      </c>
      <c r="T506">
        <v>-95</v>
      </c>
      <c r="U506">
        <v>5</v>
      </c>
      <c r="V506">
        <v>-8.8000000000000007</v>
      </c>
      <c r="W506">
        <v>-185.4</v>
      </c>
    </row>
    <row r="507" spans="1:23" x14ac:dyDescent="0.2">
      <c r="A507" t="s">
        <v>68</v>
      </c>
      <c r="B507">
        <v>1</v>
      </c>
      <c r="C507">
        <v>-87</v>
      </c>
      <c r="D507">
        <v>5</v>
      </c>
      <c r="E507" t="s">
        <v>234</v>
      </c>
      <c r="F507">
        <v>111</v>
      </c>
      <c r="J507" t="s">
        <v>249</v>
      </c>
      <c r="K507">
        <v>0.23</v>
      </c>
      <c r="L507">
        <v>420</v>
      </c>
      <c r="M507" t="s">
        <v>426</v>
      </c>
      <c r="N507" t="s">
        <v>324</v>
      </c>
      <c r="P507" t="s">
        <v>328</v>
      </c>
      <c r="Q507" t="s">
        <v>499</v>
      </c>
      <c r="S507" t="s">
        <v>340</v>
      </c>
      <c r="T507">
        <v>-94</v>
      </c>
      <c r="U507">
        <v>5</v>
      </c>
      <c r="V507">
        <v>-7.7</v>
      </c>
      <c r="W507">
        <v>-184.5</v>
      </c>
    </row>
    <row r="508" spans="1:23" x14ac:dyDescent="0.2">
      <c r="A508" t="s">
        <v>68</v>
      </c>
      <c r="B508">
        <v>1</v>
      </c>
      <c r="C508">
        <v>104</v>
      </c>
      <c r="D508">
        <v>5</v>
      </c>
      <c r="E508" t="s">
        <v>234</v>
      </c>
      <c r="F508">
        <v>111</v>
      </c>
      <c r="J508" t="s">
        <v>249</v>
      </c>
      <c r="K508">
        <v>0.16300000000000001</v>
      </c>
      <c r="L508">
        <v>420</v>
      </c>
      <c r="M508" t="s">
        <v>426</v>
      </c>
      <c r="N508" t="s">
        <v>324</v>
      </c>
      <c r="P508" t="s">
        <v>328</v>
      </c>
      <c r="Q508" t="s">
        <v>498</v>
      </c>
      <c r="S508" t="s">
        <v>434</v>
      </c>
      <c r="T508">
        <v>41</v>
      </c>
      <c r="U508">
        <v>5</v>
      </c>
      <c r="V508">
        <v>-57.1</v>
      </c>
      <c r="W508">
        <v>-63</v>
      </c>
    </row>
    <row r="509" spans="1:23" x14ac:dyDescent="0.2">
      <c r="A509" t="s">
        <v>68</v>
      </c>
      <c r="B509">
        <v>1</v>
      </c>
      <c r="C509">
        <v>104</v>
      </c>
      <c r="D509">
        <v>5</v>
      </c>
      <c r="E509" t="s">
        <v>234</v>
      </c>
      <c r="F509">
        <v>111</v>
      </c>
      <c r="J509" t="s">
        <v>249</v>
      </c>
      <c r="K509">
        <v>0.16300000000000001</v>
      </c>
      <c r="L509">
        <v>420</v>
      </c>
      <c r="M509" t="s">
        <v>426</v>
      </c>
      <c r="N509" t="s">
        <v>324</v>
      </c>
      <c r="P509" t="s">
        <v>328</v>
      </c>
      <c r="Q509" t="s">
        <v>499</v>
      </c>
      <c r="S509" t="s">
        <v>367</v>
      </c>
      <c r="T509">
        <v>33</v>
      </c>
      <c r="U509">
        <v>5</v>
      </c>
      <c r="V509">
        <v>-64.3</v>
      </c>
      <c r="W509">
        <v>-70.2</v>
      </c>
    </row>
    <row r="510" spans="1:23" x14ac:dyDescent="0.2">
      <c r="A510" t="s">
        <v>68</v>
      </c>
      <c r="B510">
        <v>1</v>
      </c>
      <c r="C510">
        <v>104</v>
      </c>
      <c r="D510">
        <v>5</v>
      </c>
      <c r="E510" t="s">
        <v>234</v>
      </c>
      <c r="F510">
        <v>-150</v>
      </c>
      <c r="J510" t="s">
        <v>202</v>
      </c>
      <c r="K510">
        <v>0.33800000000000002</v>
      </c>
      <c r="L510">
        <v>420</v>
      </c>
      <c r="M510" t="s">
        <v>426</v>
      </c>
      <c r="N510" t="s">
        <v>324</v>
      </c>
      <c r="P510" t="s">
        <v>328</v>
      </c>
      <c r="Q510" t="s">
        <v>498</v>
      </c>
      <c r="S510" t="s">
        <v>365</v>
      </c>
      <c r="T510">
        <v>-59</v>
      </c>
      <c r="U510">
        <v>5</v>
      </c>
      <c r="V510">
        <v>-147.6</v>
      </c>
      <c r="W510">
        <v>107.1</v>
      </c>
    </row>
    <row r="511" spans="1:23" x14ac:dyDescent="0.2">
      <c r="A511" t="s">
        <v>68</v>
      </c>
      <c r="B511">
        <v>1</v>
      </c>
      <c r="C511">
        <v>104</v>
      </c>
      <c r="D511">
        <v>5</v>
      </c>
      <c r="E511" t="s">
        <v>234</v>
      </c>
      <c r="F511">
        <v>-150</v>
      </c>
      <c r="J511" t="s">
        <v>202</v>
      </c>
      <c r="K511">
        <v>0.33800000000000002</v>
      </c>
      <c r="L511">
        <v>420</v>
      </c>
      <c r="M511" t="s">
        <v>426</v>
      </c>
      <c r="N511" t="s">
        <v>324</v>
      </c>
      <c r="P511" t="s">
        <v>328</v>
      </c>
      <c r="Q511" t="s">
        <v>499</v>
      </c>
      <c r="S511" t="s">
        <v>502</v>
      </c>
      <c r="T511">
        <v>-50</v>
      </c>
      <c r="U511">
        <v>5</v>
      </c>
      <c r="V511">
        <v>-139.5</v>
      </c>
      <c r="W511">
        <v>117.6</v>
      </c>
    </row>
    <row r="512" spans="1:23" x14ac:dyDescent="0.2">
      <c r="A512" t="s">
        <v>68</v>
      </c>
      <c r="B512">
        <v>1</v>
      </c>
      <c r="C512">
        <v>104</v>
      </c>
      <c r="D512">
        <v>5</v>
      </c>
      <c r="E512" t="s">
        <v>234</v>
      </c>
      <c r="F512">
        <v>-150</v>
      </c>
      <c r="J512" t="s">
        <v>249</v>
      </c>
      <c r="K512">
        <v>0.19500000000000001</v>
      </c>
      <c r="L512">
        <v>420</v>
      </c>
      <c r="M512" t="s">
        <v>426</v>
      </c>
      <c r="N512" t="s">
        <v>324</v>
      </c>
      <c r="P512" t="s">
        <v>328</v>
      </c>
      <c r="Q512" t="s">
        <v>498</v>
      </c>
      <c r="S512" t="s">
        <v>333</v>
      </c>
      <c r="T512">
        <v>-43</v>
      </c>
      <c r="U512">
        <v>5</v>
      </c>
      <c r="V512">
        <v>-133.19999999999999</v>
      </c>
      <c r="W512">
        <v>125.9</v>
      </c>
    </row>
    <row r="513" spans="1:23" x14ac:dyDescent="0.2">
      <c r="A513" t="s">
        <v>68</v>
      </c>
      <c r="B513">
        <v>1</v>
      </c>
      <c r="C513">
        <v>104</v>
      </c>
      <c r="D513">
        <v>5</v>
      </c>
      <c r="E513" t="s">
        <v>234</v>
      </c>
      <c r="F513">
        <v>-150</v>
      </c>
      <c r="J513" t="s">
        <v>249</v>
      </c>
      <c r="K513">
        <v>0.19500000000000001</v>
      </c>
      <c r="L513">
        <v>420</v>
      </c>
      <c r="M513" t="s">
        <v>426</v>
      </c>
      <c r="N513" t="s">
        <v>324</v>
      </c>
      <c r="P513" t="s">
        <v>328</v>
      </c>
      <c r="Q513" t="s">
        <v>499</v>
      </c>
      <c r="S513" t="s">
        <v>343</v>
      </c>
      <c r="T513">
        <v>-33</v>
      </c>
      <c r="U513">
        <v>5</v>
      </c>
      <c r="V513">
        <v>-124.1</v>
      </c>
      <c r="W513">
        <v>137.6</v>
      </c>
    </row>
    <row r="514" spans="1:23" x14ac:dyDescent="0.2">
      <c r="A514" t="s">
        <v>68</v>
      </c>
      <c r="B514">
        <v>1</v>
      </c>
      <c r="C514">
        <v>-87</v>
      </c>
      <c r="D514">
        <v>5</v>
      </c>
      <c r="E514" t="s">
        <v>234</v>
      </c>
      <c r="F514">
        <v>-150</v>
      </c>
      <c r="J514" t="s">
        <v>202</v>
      </c>
      <c r="K514">
        <v>0.40100000000000002</v>
      </c>
      <c r="L514">
        <v>420</v>
      </c>
      <c r="M514" t="s">
        <v>426</v>
      </c>
      <c r="N514" t="s">
        <v>324</v>
      </c>
      <c r="P514" t="s">
        <v>328</v>
      </c>
      <c r="Q514" t="s">
        <v>498</v>
      </c>
      <c r="S514" t="s">
        <v>500</v>
      </c>
      <c r="T514">
        <v>-169</v>
      </c>
      <c r="U514">
        <v>5</v>
      </c>
      <c r="V514">
        <v>-89.8</v>
      </c>
      <c r="W514">
        <v>-22.4</v>
      </c>
    </row>
    <row r="515" spans="1:23" x14ac:dyDescent="0.2">
      <c r="A515" t="s">
        <v>68</v>
      </c>
      <c r="B515">
        <v>1</v>
      </c>
      <c r="C515">
        <v>-87</v>
      </c>
      <c r="D515">
        <v>5</v>
      </c>
      <c r="E515" t="s">
        <v>234</v>
      </c>
      <c r="F515">
        <v>-150</v>
      </c>
      <c r="J515" t="s">
        <v>202</v>
      </c>
      <c r="K515">
        <v>0.40100000000000002</v>
      </c>
      <c r="L515">
        <v>420</v>
      </c>
      <c r="M515" t="s">
        <v>426</v>
      </c>
      <c r="N515" t="s">
        <v>324</v>
      </c>
      <c r="P515" t="s">
        <v>328</v>
      </c>
      <c r="Q515" t="s">
        <v>499</v>
      </c>
      <c r="S515" t="s">
        <v>349</v>
      </c>
      <c r="T515">
        <v>-172</v>
      </c>
      <c r="U515">
        <v>5</v>
      </c>
      <c r="V515">
        <v>-93.1</v>
      </c>
      <c r="W515">
        <v>-25.9</v>
      </c>
    </row>
    <row r="516" spans="1:23" x14ac:dyDescent="0.2">
      <c r="A516" t="s">
        <v>68</v>
      </c>
      <c r="B516">
        <v>1</v>
      </c>
      <c r="C516">
        <v>-87</v>
      </c>
      <c r="D516">
        <v>5</v>
      </c>
      <c r="E516" t="s">
        <v>234</v>
      </c>
      <c r="F516">
        <v>-150</v>
      </c>
      <c r="J516" t="s">
        <v>249</v>
      </c>
      <c r="K516">
        <v>0.27300000000000002</v>
      </c>
      <c r="L516">
        <v>420</v>
      </c>
      <c r="M516" t="s">
        <v>426</v>
      </c>
      <c r="N516" t="s">
        <v>324</v>
      </c>
      <c r="P516" t="s">
        <v>503</v>
      </c>
      <c r="S516" t="s">
        <v>504</v>
      </c>
      <c r="T516">
        <v>-231</v>
      </c>
      <c r="U516">
        <v>5</v>
      </c>
      <c r="V516">
        <v>-157.69999999999999</v>
      </c>
      <c r="W516">
        <v>-95.3</v>
      </c>
    </row>
    <row r="517" spans="1:23" x14ac:dyDescent="0.2">
      <c r="A517" t="s">
        <v>68</v>
      </c>
      <c r="B517">
        <v>1</v>
      </c>
      <c r="C517">
        <v>-87</v>
      </c>
      <c r="D517">
        <v>5</v>
      </c>
      <c r="E517" t="s">
        <v>234</v>
      </c>
      <c r="F517">
        <v>111</v>
      </c>
      <c r="J517" t="s">
        <v>249</v>
      </c>
      <c r="K517">
        <v>0.23</v>
      </c>
      <c r="L517">
        <v>420</v>
      </c>
      <c r="M517" t="s">
        <v>426</v>
      </c>
      <c r="N517" t="s">
        <v>324</v>
      </c>
      <c r="P517" t="s">
        <v>503</v>
      </c>
      <c r="S517" t="s">
        <v>354</v>
      </c>
      <c r="T517">
        <v>-168</v>
      </c>
      <c r="U517">
        <v>5</v>
      </c>
      <c r="V517">
        <v>-88.7</v>
      </c>
      <c r="W517">
        <v>-251.1</v>
      </c>
    </row>
    <row r="518" spans="1:23" x14ac:dyDescent="0.2">
      <c r="A518" t="s">
        <v>68</v>
      </c>
      <c r="B518">
        <v>1</v>
      </c>
      <c r="C518">
        <v>104</v>
      </c>
      <c r="D518">
        <v>5</v>
      </c>
      <c r="E518" t="s">
        <v>234</v>
      </c>
      <c r="F518">
        <v>111</v>
      </c>
      <c r="J518" t="s">
        <v>249</v>
      </c>
      <c r="K518">
        <v>0.16300000000000001</v>
      </c>
      <c r="L518">
        <v>420</v>
      </c>
      <c r="M518" t="s">
        <v>426</v>
      </c>
      <c r="N518" t="s">
        <v>324</v>
      </c>
      <c r="P518" t="s">
        <v>503</v>
      </c>
      <c r="S518" t="s">
        <v>474</v>
      </c>
      <c r="T518">
        <v>-45</v>
      </c>
      <c r="U518">
        <v>5</v>
      </c>
      <c r="V518">
        <v>-135</v>
      </c>
      <c r="W518">
        <v>-140.4</v>
      </c>
    </row>
    <row r="519" spans="1:23" x14ac:dyDescent="0.2">
      <c r="A519" t="s">
        <v>68</v>
      </c>
      <c r="B519">
        <v>1</v>
      </c>
      <c r="C519">
        <v>104</v>
      </c>
      <c r="D519">
        <v>5</v>
      </c>
      <c r="E519" t="s">
        <v>234</v>
      </c>
      <c r="F519">
        <v>-150</v>
      </c>
      <c r="J519" t="s">
        <v>202</v>
      </c>
      <c r="K519">
        <v>0.33800000000000002</v>
      </c>
      <c r="L519">
        <v>420</v>
      </c>
      <c r="M519" t="s">
        <v>426</v>
      </c>
      <c r="N519" t="s">
        <v>324</v>
      </c>
      <c r="P519" t="s">
        <v>503</v>
      </c>
      <c r="S519" t="s">
        <v>505</v>
      </c>
      <c r="T519">
        <v>-132</v>
      </c>
      <c r="U519">
        <v>5</v>
      </c>
      <c r="V519">
        <v>-213.8</v>
      </c>
      <c r="W519">
        <v>21.2</v>
      </c>
    </row>
    <row r="520" spans="1:23" x14ac:dyDescent="0.2">
      <c r="A520" t="s">
        <v>68</v>
      </c>
      <c r="B520">
        <v>1</v>
      </c>
      <c r="C520">
        <v>104</v>
      </c>
      <c r="D520">
        <v>5</v>
      </c>
      <c r="E520" t="s">
        <v>234</v>
      </c>
      <c r="F520">
        <v>-150</v>
      </c>
      <c r="J520" t="s">
        <v>249</v>
      </c>
      <c r="K520">
        <v>0.19500000000000001</v>
      </c>
      <c r="L520">
        <v>420</v>
      </c>
      <c r="M520" t="s">
        <v>426</v>
      </c>
      <c r="N520" t="s">
        <v>324</v>
      </c>
      <c r="P520" t="s">
        <v>503</v>
      </c>
      <c r="S520" t="s">
        <v>472</v>
      </c>
      <c r="T520">
        <v>-126</v>
      </c>
      <c r="U520">
        <v>5</v>
      </c>
      <c r="V520">
        <v>-208.3</v>
      </c>
      <c r="W520">
        <v>28.2</v>
      </c>
    </row>
    <row r="521" spans="1:23" x14ac:dyDescent="0.2">
      <c r="A521" t="s">
        <v>68</v>
      </c>
      <c r="B521">
        <v>1</v>
      </c>
      <c r="C521">
        <v>-87</v>
      </c>
      <c r="D521">
        <v>5</v>
      </c>
      <c r="E521" t="s">
        <v>234</v>
      </c>
      <c r="F521">
        <v>-150</v>
      </c>
      <c r="J521" t="s">
        <v>202</v>
      </c>
      <c r="K521">
        <v>0.40100000000000002</v>
      </c>
      <c r="L521">
        <v>420</v>
      </c>
      <c r="M521" t="s">
        <v>426</v>
      </c>
      <c r="N521" t="s">
        <v>324</v>
      </c>
      <c r="P521" t="s">
        <v>503</v>
      </c>
      <c r="S521" t="s">
        <v>477</v>
      </c>
      <c r="T521">
        <v>-233</v>
      </c>
      <c r="U521">
        <v>5</v>
      </c>
      <c r="V521">
        <v>-159.9</v>
      </c>
      <c r="W521">
        <v>-97.6</v>
      </c>
    </row>
    <row r="522" spans="1:23" x14ac:dyDescent="0.2">
      <c r="A522" t="s">
        <v>68</v>
      </c>
      <c r="B522">
        <v>1</v>
      </c>
      <c r="C522">
        <v>-87</v>
      </c>
      <c r="D522">
        <v>5</v>
      </c>
      <c r="E522" t="s">
        <v>234</v>
      </c>
      <c r="F522">
        <v>-150</v>
      </c>
      <c r="J522" t="s">
        <v>249</v>
      </c>
      <c r="K522">
        <v>0.27300000000000002</v>
      </c>
      <c r="L522">
        <v>420</v>
      </c>
      <c r="M522" t="s">
        <v>426</v>
      </c>
      <c r="N522" t="s">
        <v>324</v>
      </c>
      <c r="P522" t="s">
        <v>506</v>
      </c>
      <c r="S522" t="s">
        <v>507</v>
      </c>
      <c r="T522">
        <v>-250</v>
      </c>
      <c r="U522">
        <v>5</v>
      </c>
      <c r="V522">
        <v>-178.5</v>
      </c>
      <c r="W522">
        <v>-117.6</v>
      </c>
    </row>
    <row r="523" spans="1:23" x14ac:dyDescent="0.2">
      <c r="A523" t="s">
        <v>68</v>
      </c>
      <c r="B523">
        <v>1</v>
      </c>
      <c r="C523">
        <v>-87</v>
      </c>
      <c r="D523">
        <v>5</v>
      </c>
      <c r="E523" t="s">
        <v>234</v>
      </c>
      <c r="F523">
        <v>111</v>
      </c>
      <c r="J523" t="s">
        <v>249</v>
      </c>
      <c r="K523">
        <v>0.23</v>
      </c>
      <c r="L523">
        <v>420</v>
      </c>
      <c r="M523" t="s">
        <v>426</v>
      </c>
      <c r="N523" t="s">
        <v>324</v>
      </c>
      <c r="P523" t="s">
        <v>506</v>
      </c>
      <c r="S523" t="s">
        <v>508</v>
      </c>
      <c r="T523">
        <v>-188</v>
      </c>
      <c r="U523">
        <v>5</v>
      </c>
      <c r="V523">
        <v>-110.6</v>
      </c>
      <c r="W523">
        <v>-269.10000000000002</v>
      </c>
    </row>
    <row r="524" spans="1:23" x14ac:dyDescent="0.2">
      <c r="A524" t="s">
        <v>68</v>
      </c>
      <c r="B524">
        <v>1</v>
      </c>
      <c r="C524">
        <v>104</v>
      </c>
      <c r="D524">
        <v>5</v>
      </c>
      <c r="E524" t="s">
        <v>234</v>
      </c>
      <c r="F524">
        <v>111</v>
      </c>
      <c r="J524" t="s">
        <v>249</v>
      </c>
      <c r="K524">
        <v>0.16300000000000001</v>
      </c>
      <c r="L524">
        <v>420</v>
      </c>
      <c r="M524" t="s">
        <v>426</v>
      </c>
      <c r="N524" t="s">
        <v>324</v>
      </c>
      <c r="P524" t="s">
        <v>506</v>
      </c>
      <c r="S524" t="s">
        <v>413</v>
      </c>
      <c r="T524">
        <v>-75</v>
      </c>
      <c r="U524">
        <v>5</v>
      </c>
      <c r="V524">
        <v>-162.1</v>
      </c>
      <c r="W524">
        <v>-167.4</v>
      </c>
    </row>
    <row r="525" spans="1:23" x14ac:dyDescent="0.2">
      <c r="A525" t="s">
        <v>68</v>
      </c>
      <c r="B525">
        <v>1</v>
      </c>
      <c r="C525">
        <v>104</v>
      </c>
      <c r="D525">
        <v>5</v>
      </c>
      <c r="E525" t="s">
        <v>234</v>
      </c>
      <c r="F525">
        <v>-150</v>
      </c>
      <c r="J525" t="s">
        <v>202</v>
      </c>
      <c r="K525">
        <v>0.33800000000000002</v>
      </c>
      <c r="L525">
        <v>420</v>
      </c>
      <c r="M525" t="s">
        <v>426</v>
      </c>
      <c r="N525" t="s">
        <v>324</v>
      </c>
      <c r="P525" t="s">
        <v>506</v>
      </c>
      <c r="S525" t="s">
        <v>509</v>
      </c>
      <c r="T525">
        <v>-152</v>
      </c>
      <c r="U525">
        <v>5</v>
      </c>
      <c r="V525">
        <v>-231.9</v>
      </c>
      <c r="W525">
        <v>-2.4</v>
      </c>
    </row>
    <row r="526" spans="1:23" x14ac:dyDescent="0.2">
      <c r="A526" t="s">
        <v>68</v>
      </c>
      <c r="B526">
        <v>1</v>
      </c>
      <c r="C526">
        <v>104</v>
      </c>
      <c r="D526">
        <v>5</v>
      </c>
      <c r="E526" t="s">
        <v>234</v>
      </c>
      <c r="F526">
        <v>-150</v>
      </c>
      <c r="J526" t="s">
        <v>249</v>
      </c>
      <c r="K526">
        <v>0.19500000000000001</v>
      </c>
      <c r="L526">
        <v>420</v>
      </c>
      <c r="M526" t="s">
        <v>426</v>
      </c>
      <c r="N526" t="s">
        <v>324</v>
      </c>
      <c r="P526" t="s">
        <v>506</v>
      </c>
      <c r="S526" t="s">
        <v>510</v>
      </c>
      <c r="T526">
        <v>-135</v>
      </c>
      <c r="U526">
        <v>5</v>
      </c>
      <c r="V526">
        <v>-216.5</v>
      </c>
      <c r="W526">
        <v>17.600000000000001</v>
      </c>
    </row>
    <row r="527" spans="1:23" x14ac:dyDescent="0.2">
      <c r="A527" t="s">
        <v>68</v>
      </c>
      <c r="B527">
        <v>1</v>
      </c>
      <c r="C527">
        <v>-87</v>
      </c>
      <c r="D527">
        <v>5</v>
      </c>
      <c r="E527" t="s">
        <v>234</v>
      </c>
      <c r="F527">
        <v>-150</v>
      </c>
      <c r="J527" t="s">
        <v>202</v>
      </c>
      <c r="K527">
        <v>0.40100000000000002</v>
      </c>
      <c r="L527">
        <v>420</v>
      </c>
      <c r="M527" t="s">
        <v>426</v>
      </c>
      <c r="N527" t="s">
        <v>324</v>
      </c>
      <c r="P527" t="s">
        <v>506</v>
      </c>
      <c r="S527" t="s">
        <v>509</v>
      </c>
      <c r="T527">
        <v>-258</v>
      </c>
      <c r="U527">
        <v>5</v>
      </c>
      <c r="V527">
        <v>-187.3</v>
      </c>
      <c r="W527">
        <v>-127.1</v>
      </c>
    </row>
    <row r="528" spans="1:23" x14ac:dyDescent="0.2">
      <c r="A528" t="s">
        <v>68</v>
      </c>
      <c r="B528">
        <v>1</v>
      </c>
      <c r="C528">
        <v>-87</v>
      </c>
      <c r="D528">
        <v>5</v>
      </c>
      <c r="E528" t="s">
        <v>234</v>
      </c>
      <c r="F528">
        <v>-150</v>
      </c>
      <c r="J528" t="s">
        <v>202</v>
      </c>
      <c r="K528">
        <v>0.40100000000000002</v>
      </c>
      <c r="L528">
        <v>420</v>
      </c>
      <c r="M528" t="s">
        <v>426</v>
      </c>
      <c r="N528" t="s">
        <v>324</v>
      </c>
      <c r="P528" t="s">
        <v>506</v>
      </c>
      <c r="S528" t="s">
        <v>511</v>
      </c>
      <c r="T528">
        <v>-256</v>
      </c>
      <c r="U528">
        <v>5</v>
      </c>
      <c r="V528">
        <v>-185.1</v>
      </c>
      <c r="W528">
        <v>-124.7</v>
      </c>
    </row>
    <row r="529" spans="1:23" x14ac:dyDescent="0.2">
      <c r="A529" t="s">
        <v>68</v>
      </c>
      <c r="B529">
        <v>1</v>
      </c>
      <c r="C529">
        <v>-87</v>
      </c>
      <c r="D529">
        <v>5</v>
      </c>
      <c r="E529" t="s">
        <v>234</v>
      </c>
      <c r="F529">
        <v>-150</v>
      </c>
      <c r="J529" t="s">
        <v>249</v>
      </c>
      <c r="K529">
        <v>0.27300000000000002</v>
      </c>
      <c r="L529">
        <v>420</v>
      </c>
      <c r="M529" t="s">
        <v>426</v>
      </c>
      <c r="N529" t="s">
        <v>324</v>
      </c>
      <c r="P529" t="s">
        <v>512</v>
      </c>
      <c r="S529" t="s">
        <v>513</v>
      </c>
      <c r="U529">
        <v>5</v>
      </c>
    </row>
    <row r="530" spans="1:23" x14ac:dyDescent="0.2">
      <c r="A530" t="s">
        <v>68</v>
      </c>
      <c r="B530">
        <v>1</v>
      </c>
      <c r="C530">
        <v>-87</v>
      </c>
      <c r="D530">
        <v>5</v>
      </c>
      <c r="E530" t="s">
        <v>234</v>
      </c>
      <c r="F530">
        <v>111</v>
      </c>
      <c r="J530" t="s">
        <v>249</v>
      </c>
      <c r="K530">
        <v>0.23</v>
      </c>
      <c r="L530">
        <v>420</v>
      </c>
      <c r="M530" t="s">
        <v>426</v>
      </c>
      <c r="N530" t="s">
        <v>324</v>
      </c>
      <c r="P530" t="s">
        <v>512</v>
      </c>
      <c r="S530" t="s">
        <v>514</v>
      </c>
      <c r="U530">
        <v>5</v>
      </c>
    </row>
    <row r="531" spans="1:23" x14ac:dyDescent="0.2">
      <c r="A531" t="s">
        <v>68</v>
      </c>
      <c r="B531">
        <v>1</v>
      </c>
      <c r="C531">
        <v>104</v>
      </c>
      <c r="D531">
        <v>5</v>
      </c>
      <c r="E531" t="s">
        <v>234</v>
      </c>
      <c r="F531">
        <v>111</v>
      </c>
      <c r="J531" t="s">
        <v>249</v>
      </c>
      <c r="K531">
        <v>0.16300000000000001</v>
      </c>
      <c r="L531">
        <v>420</v>
      </c>
      <c r="M531" t="s">
        <v>426</v>
      </c>
      <c r="N531" t="s">
        <v>324</v>
      </c>
      <c r="P531" t="s">
        <v>512</v>
      </c>
      <c r="S531" t="s">
        <v>515</v>
      </c>
      <c r="T531">
        <v>-81</v>
      </c>
      <c r="U531">
        <v>5</v>
      </c>
      <c r="V531">
        <v>-167.6</v>
      </c>
      <c r="W531">
        <v>-172.8</v>
      </c>
    </row>
    <row r="532" spans="1:23" x14ac:dyDescent="0.2">
      <c r="A532" t="s">
        <v>68</v>
      </c>
      <c r="B532">
        <v>1</v>
      </c>
      <c r="C532">
        <v>104</v>
      </c>
      <c r="D532">
        <v>5</v>
      </c>
      <c r="E532" t="s">
        <v>234</v>
      </c>
      <c r="F532">
        <v>-150</v>
      </c>
      <c r="J532" t="s">
        <v>202</v>
      </c>
      <c r="K532">
        <v>0.33800000000000002</v>
      </c>
      <c r="L532">
        <v>420</v>
      </c>
      <c r="M532" t="s">
        <v>426</v>
      </c>
      <c r="N532" t="s">
        <v>324</v>
      </c>
      <c r="P532" t="s">
        <v>512</v>
      </c>
      <c r="S532" t="s">
        <v>516</v>
      </c>
      <c r="U532">
        <v>5</v>
      </c>
    </row>
    <row r="533" spans="1:23" x14ac:dyDescent="0.2">
      <c r="A533" t="s">
        <v>68</v>
      </c>
      <c r="B533">
        <v>1</v>
      </c>
      <c r="C533">
        <v>104</v>
      </c>
      <c r="D533">
        <v>5</v>
      </c>
      <c r="E533" t="s">
        <v>234</v>
      </c>
      <c r="F533">
        <v>-150</v>
      </c>
      <c r="J533" t="s">
        <v>249</v>
      </c>
      <c r="K533">
        <v>0.19500000000000001</v>
      </c>
      <c r="L533">
        <v>420</v>
      </c>
      <c r="M533" t="s">
        <v>426</v>
      </c>
      <c r="N533" t="s">
        <v>324</v>
      </c>
      <c r="P533" t="s">
        <v>512</v>
      </c>
      <c r="S533" t="s">
        <v>517</v>
      </c>
      <c r="U533">
        <v>5</v>
      </c>
    </row>
    <row r="534" spans="1:23" x14ac:dyDescent="0.2">
      <c r="A534" t="s">
        <v>68</v>
      </c>
      <c r="B534">
        <v>1</v>
      </c>
      <c r="C534">
        <v>-87</v>
      </c>
      <c r="D534">
        <v>5</v>
      </c>
      <c r="E534" t="s">
        <v>234</v>
      </c>
      <c r="F534">
        <v>-150</v>
      </c>
      <c r="J534" t="s">
        <v>202</v>
      </c>
      <c r="K534">
        <v>0.40100000000000002</v>
      </c>
      <c r="L534">
        <v>420</v>
      </c>
      <c r="M534" t="s">
        <v>426</v>
      </c>
      <c r="N534" t="s">
        <v>324</v>
      </c>
      <c r="P534" t="s">
        <v>512</v>
      </c>
      <c r="S534" t="s">
        <v>429</v>
      </c>
      <c r="U534">
        <v>5</v>
      </c>
    </row>
    <row r="535" spans="1:23" x14ac:dyDescent="0.2">
      <c r="A535" t="s">
        <v>68</v>
      </c>
      <c r="B535">
        <v>1</v>
      </c>
      <c r="C535">
        <v>-87</v>
      </c>
      <c r="D535">
        <v>5</v>
      </c>
      <c r="E535" t="s">
        <v>234</v>
      </c>
      <c r="F535">
        <v>-150</v>
      </c>
      <c r="J535" t="s">
        <v>249</v>
      </c>
      <c r="K535">
        <v>0.27300000000000002</v>
      </c>
      <c r="L535">
        <v>420</v>
      </c>
      <c r="M535" t="s">
        <v>426</v>
      </c>
      <c r="N535" t="s">
        <v>324</v>
      </c>
      <c r="P535" t="s">
        <v>518</v>
      </c>
      <c r="S535" t="s">
        <v>504</v>
      </c>
      <c r="T535">
        <v>-255</v>
      </c>
      <c r="U535">
        <v>5</v>
      </c>
      <c r="V535">
        <v>-184</v>
      </c>
      <c r="W535">
        <v>-123.5</v>
      </c>
    </row>
    <row r="536" spans="1:23" x14ac:dyDescent="0.2">
      <c r="A536" t="s">
        <v>68</v>
      </c>
      <c r="B536">
        <v>1</v>
      </c>
      <c r="C536">
        <v>-87</v>
      </c>
      <c r="D536">
        <v>5</v>
      </c>
      <c r="E536" t="s">
        <v>234</v>
      </c>
      <c r="F536">
        <v>111</v>
      </c>
      <c r="J536" t="s">
        <v>249</v>
      </c>
      <c r="K536">
        <v>0.23</v>
      </c>
      <c r="L536">
        <v>420</v>
      </c>
      <c r="M536" t="s">
        <v>426</v>
      </c>
      <c r="N536" t="s">
        <v>324</v>
      </c>
      <c r="P536" t="s">
        <v>518</v>
      </c>
      <c r="S536" t="s">
        <v>519</v>
      </c>
      <c r="T536">
        <v>-199</v>
      </c>
      <c r="U536">
        <v>5</v>
      </c>
      <c r="V536">
        <v>-122.7</v>
      </c>
      <c r="W536">
        <v>-279</v>
      </c>
    </row>
    <row r="537" spans="1:23" x14ac:dyDescent="0.2">
      <c r="A537" t="s">
        <v>68</v>
      </c>
      <c r="B537">
        <v>1</v>
      </c>
      <c r="C537">
        <v>104</v>
      </c>
      <c r="D537">
        <v>5</v>
      </c>
      <c r="E537" t="s">
        <v>234</v>
      </c>
      <c r="F537">
        <v>111</v>
      </c>
      <c r="J537" t="s">
        <v>249</v>
      </c>
      <c r="K537">
        <v>0.16300000000000001</v>
      </c>
      <c r="L537">
        <v>420</v>
      </c>
      <c r="M537" t="s">
        <v>426</v>
      </c>
      <c r="N537" t="s">
        <v>324</v>
      </c>
      <c r="P537" t="s">
        <v>518</v>
      </c>
      <c r="S537" t="s">
        <v>519</v>
      </c>
      <c r="T537">
        <v>-92</v>
      </c>
      <c r="U537">
        <v>5</v>
      </c>
      <c r="V537">
        <v>-177.5</v>
      </c>
      <c r="W537">
        <v>-182.7</v>
      </c>
    </row>
    <row r="538" spans="1:23" x14ac:dyDescent="0.2">
      <c r="A538" t="s">
        <v>68</v>
      </c>
      <c r="B538">
        <v>1</v>
      </c>
      <c r="C538">
        <v>104</v>
      </c>
      <c r="D538">
        <v>5</v>
      </c>
      <c r="E538" t="s">
        <v>234</v>
      </c>
      <c r="F538">
        <v>-150</v>
      </c>
      <c r="J538" t="s">
        <v>202</v>
      </c>
      <c r="K538">
        <v>0.33800000000000002</v>
      </c>
      <c r="L538">
        <v>420</v>
      </c>
      <c r="M538" t="s">
        <v>426</v>
      </c>
      <c r="N538" t="s">
        <v>324</v>
      </c>
      <c r="P538" t="s">
        <v>518</v>
      </c>
      <c r="S538" t="s">
        <v>510</v>
      </c>
      <c r="T538">
        <v>-162</v>
      </c>
      <c r="U538">
        <v>5</v>
      </c>
      <c r="V538">
        <v>-240.9</v>
      </c>
      <c r="W538">
        <v>-14.1</v>
      </c>
    </row>
    <row r="539" spans="1:23" x14ac:dyDescent="0.2">
      <c r="A539" t="s">
        <v>68</v>
      </c>
      <c r="B539">
        <v>1</v>
      </c>
      <c r="C539">
        <v>104</v>
      </c>
      <c r="D539">
        <v>5</v>
      </c>
      <c r="E539" t="s">
        <v>234</v>
      </c>
      <c r="F539">
        <v>-150</v>
      </c>
      <c r="J539" t="s">
        <v>249</v>
      </c>
      <c r="K539">
        <v>0.19500000000000001</v>
      </c>
      <c r="L539">
        <v>420</v>
      </c>
      <c r="M539" t="s">
        <v>426</v>
      </c>
      <c r="N539" t="s">
        <v>324</v>
      </c>
      <c r="P539" t="s">
        <v>518</v>
      </c>
      <c r="S539" t="s">
        <v>520</v>
      </c>
      <c r="T539">
        <v>-149</v>
      </c>
      <c r="U539">
        <v>5</v>
      </c>
      <c r="V539">
        <v>-229.2</v>
      </c>
      <c r="W539">
        <v>1.2</v>
      </c>
    </row>
    <row r="540" spans="1:23" x14ac:dyDescent="0.2">
      <c r="A540" t="s">
        <v>68</v>
      </c>
      <c r="B540">
        <v>1</v>
      </c>
      <c r="C540">
        <v>-87</v>
      </c>
      <c r="D540">
        <v>5</v>
      </c>
      <c r="E540" t="s">
        <v>234</v>
      </c>
      <c r="F540">
        <v>-150</v>
      </c>
      <c r="J540" t="s">
        <v>249</v>
      </c>
      <c r="K540">
        <v>0.27300000000000002</v>
      </c>
      <c r="L540">
        <v>420</v>
      </c>
      <c r="M540" t="s">
        <v>426</v>
      </c>
      <c r="N540" t="s">
        <v>324</v>
      </c>
      <c r="P540" t="s">
        <v>521</v>
      </c>
      <c r="S540" t="s">
        <v>413</v>
      </c>
      <c r="T540">
        <v>-256</v>
      </c>
      <c r="U540">
        <v>5</v>
      </c>
      <c r="V540">
        <v>-185.1</v>
      </c>
      <c r="W540">
        <v>-124.7</v>
      </c>
    </row>
    <row r="541" spans="1:23" x14ac:dyDescent="0.2">
      <c r="A541" t="s">
        <v>68</v>
      </c>
      <c r="B541">
        <v>1</v>
      </c>
      <c r="C541">
        <v>-87</v>
      </c>
      <c r="D541">
        <v>5</v>
      </c>
      <c r="E541" t="s">
        <v>234</v>
      </c>
      <c r="F541">
        <v>-150</v>
      </c>
      <c r="J541" t="s">
        <v>249</v>
      </c>
      <c r="K541">
        <v>0.27300000000000002</v>
      </c>
      <c r="L541">
        <v>420</v>
      </c>
      <c r="M541" t="s">
        <v>426</v>
      </c>
      <c r="N541" t="s">
        <v>324</v>
      </c>
      <c r="P541" t="s">
        <v>521</v>
      </c>
      <c r="S541" t="s">
        <v>354</v>
      </c>
      <c r="U541">
        <v>5</v>
      </c>
    </row>
    <row r="542" spans="1:23" x14ac:dyDescent="0.2">
      <c r="A542" t="s">
        <v>68</v>
      </c>
      <c r="B542">
        <v>1</v>
      </c>
      <c r="C542">
        <v>-87</v>
      </c>
      <c r="D542">
        <v>5</v>
      </c>
      <c r="E542" t="s">
        <v>234</v>
      </c>
      <c r="F542">
        <v>111</v>
      </c>
      <c r="J542" t="s">
        <v>249</v>
      </c>
      <c r="K542">
        <v>0.23</v>
      </c>
      <c r="L542">
        <v>420</v>
      </c>
      <c r="M542" t="s">
        <v>426</v>
      </c>
      <c r="N542" t="s">
        <v>324</v>
      </c>
      <c r="P542" t="s">
        <v>521</v>
      </c>
      <c r="S542" t="s">
        <v>522</v>
      </c>
      <c r="U542">
        <v>5</v>
      </c>
    </row>
    <row r="543" spans="1:23" x14ac:dyDescent="0.2">
      <c r="A543" t="s">
        <v>68</v>
      </c>
      <c r="B543">
        <v>1</v>
      </c>
      <c r="C543">
        <v>-87</v>
      </c>
      <c r="D543">
        <v>5</v>
      </c>
      <c r="E543" t="s">
        <v>234</v>
      </c>
      <c r="F543">
        <v>111</v>
      </c>
      <c r="J543" t="s">
        <v>249</v>
      </c>
      <c r="K543">
        <v>0.23</v>
      </c>
      <c r="L543">
        <v>420</v>
      </c>
      <c r="M543" t="s">
        <v>426</v>
      </c>
      <c r="N543" t="s">
        <v>324</v>
      </c>
      <c r="P543" t="s">
        <v>521</v>
      </c>
      <c r="S543" t="s">
        <v>508</v>
      </c>
      <c r="T543">
        <v>-209</v>
      </c>
      <c r="U543">
        <v>5</v>
      </c>
      <c r="V543">
        <v>-133.6</v>
      </c>
      <c r="W543">
        <v>-288</v>
      </c>
    </row>
    <row r="544" spans="1:23" x14ac:dyDescent="0.2">
      <c r="A544" t="s">
        <v>68</v>
      </c>
      <c r="B544">
        <v>1</v>
      </c>
      <c r="C544">
        <v>104</v>
      </c>
      <c r="D544">
        <v>5</v>
      </c>
      <c r="E544" t="s">
        <v>234</v>
      </c>
      <c r="F544">
        <v>111</v>
      </c>
      <c r="J544" t="s">
        <v>249</v>
      </c>
      <c r="K544">
        <v>0.16300000000000001</v>
      </c>
      <c r="L544">
        <v>420</v>
      </c>
      <c r="M544" t="s">
        <v>426</v>
      </c>
      <c r="N544" t="s">
        <v>324</v>
      </c>
      <c r="P544" t="s">
        <v>521</v>
      </c>
      <c r="S544" t="s">
        <v>519</v>
      </c>
      <c r="T544">
        <v>-87</v>
      </c>
      <c r="U544">
        <v>5</v>
      </c>
      <c r="V544">
        <v>-173</v>
      </c>
      <c r="W544">
        <v>-178.2</v>
      </c>
    </row>
    <row r="545" spans="1:23" x14ac:dyDescent="0.2">
      <c r="A545" t="s">
        <v>68</v>
      </c>
      <c r="B545">
        <v>1</v>
      </c>
      <c r="C545">
        <v>104</v>
      </c>
      <c r="D545">
        <v>5</v>
      </c>
      <c r="E545" t="s">
        <v>234</v>
      </c>
      <c r="F545">
        <v>111</v>
      </c>
      <c r="J545" t="s">
        <v>249</v>
      </c>
      <c r="K545">
        <v>0.16300000000000001</v>
      </c>
      <c r="L545">
        <v>420</v>
      </c>
      <c r="M545" t="s">
        <v>426</v>
      </c>
      <c r="N545" t="s">
        <v>324</v>
      </c>
      <c r="P545" t="s">
        <v>521</v>
      </c>
      <c r="S545" t="s">
        <v>523</v>
      </c>
      <c r="T545">
        <v>-99</v>
      </c>
      <c r="U545">
        <v>5</v>
      </c>
      <c r="V545">
        <v>-183.9</v>
      </c>
      <c r="W545">
        <v>-189</v>
      </c>
    </row>
    <row r="546" spans="1:23" x14ac:dyDescent="0.2">
      <c r="A546" t="s">
        <v>68</v>
      </c>
      <c r="B546">
        <v>1</v>
      </c>
      <c r="C546">
        <v>104</v>
      </c>
      <c r="D546">
        <v>5</v>
      </c>
      <c r="E546" t="s">
        <v>234</v>
      </c>
      <c r="F546">
        <v>-150</v>
      </c>
      <c r="J546" t="s">
        <v>202</v>
      </c>
      <c r="K546">
        <v>0.33800000000000002</v>
      </c>
      <c r="L546">
        <v>420</v>
      </c>
      <c r="M546" t="s">
        <v>426</v>
      </c>
      <c r="N546" t="s">
        <v>324</v>
      </c>
      <c r="P546" t="s">
        <v>521</v>
      </c>
      <c r="S546" t="s">
        <v>520</v>
      </c>
      <c r="U546">
        <v>5</v>
      </c>
    </row>
    <row r="547" spans="1:23" x14ac:dyDescent="0.2">
      <c r="A547" t="s">
        <v>68</v>
      </c>
      <c r="B547">
        <v>1</v>
      </c>
      <c r="C547">
        <v>104</v>
      </c>
      <c r="D547">
        <v>5</v>
      </c>
      <c r="E547" t="s">
        <v>234</v>
      </c>
      <c r="F547">
        <v>-150</v>
      </c>
      <c r="J547" t="s">
        <v>202</v>
      </c>
      <c r="K547">
        <v>0.33800000000000002</v>
      </c>
      <c r="L547">
        <v>420</v>
      </c>
      <c r="M547" t="s">
        <v>426</v>
      </c>
      <c r="N547" t="s">
        <v>324</v>
      </c>
      <c r="P547" t="s">
        <v>521</v>
      </c>
      <c r="S547" t="s">
        <v>524</v>
      </c>
      <c r="T547">
        <v>-162</v>
      </c>
      <c r="U547">
        <v>5</v>
      </c>
      <c r="V547">
        <v>-240.9</v>
      </c>
      <c r="W547">
        <v>-14.1</v>
      </c>
    </row>
    <row r="548" spans="1:23" x14ac:dyDescent="0.2">
      <c r="A548" t="s">
        <v>68</v>
      </c>
      <c r="B548">
        <v>1</v>
      </c>
      <c r="C548">
        <v>104</v>
      </c>
      <c r="D548">
        <v>5</v>
      </c>
      <c r="E548" t="s">
        <v>234</v>
      </c>
      <c r="F548">
        <v>-150</v>
      </c>
      <c r="J548" t="s">
        <v>249</v>
      </c>
      <c r="K548">
        <v>0.19500000000000001</v>
      </c>
      <c r="L548">
        <v>420</v>
      </c>
      <c r="M548" t="s">
        <v>426</v>
      </c>
      <c r="N548" t="s">
        <v>324</v>
      </c>
      <c r="P548" t="s">
        <v>521</v>
      </c>
      <c r="S548" t="s">
        <v>339</v>
      </c>
      <c r="U548">
        <v>5</v>
      </c>
    </row>
    <row r="549" spans="1:23" x14ac:dyDescent="0.2">
      <c r="A549" t="s">
        <v>68</v>
      </c>
      <c r="B549">
        <v>1</v>
      </c>
      <c r="C549">
        <v>104</v>
      </c>
      <c r="D549">
        <v>5</v>
      </c>
      <c r="E549" t="s">
        <v>234</v>
      </c>
      <c r="F549">
        <v>-150</v>
      </c>
      <c r="J549" t="s">
        <v>249</v>
      </c>
      <c r="K549">
        <v>0.19500000000000001</v>
      </c>
      <c r="L549">
        <v>420</v>
      </c>
      <c r="M549" t="s">
        <v>426</v>
      </c>
      <c r="N549" t="s">
        <v>324</v>
      </c>
      <c r="P549" t="s">
        <v>521</v>
      </c>
      <c r="S549" t="s">
        <v>472</v>
      </c>
      <c r="T549">
        <v>-160</v>
      </c>
      <c r="U549">
        <v>5</v>
      </c>
      <c r="V549">
        <v>-239.1</v>
      </c>
      <c r="W549">
        <v>-11.8</v>
      </c>
    </row>
    <row r="550" spans="1:23" x14ac:dyDescent="0.2">
      <c r="A550" t="s">
        <v>68</v>
      </c>
      <c r="B550">
        <v>1</v>
      </c>
      <c r="C550">
        <v>-87</v>
      </c>
      <c r="D550">
        <v>5</v>
      </c>
      <c r="E550" t="s">
        <v>234</v>
      </c>
      <c r="F550">
        <v>-150</v>
      </c>
      <c r="J550" t="s">
        <v>202</v>
      </c>
      <c r="K550">
        <v>0.40100000000000002</v>
      </c>
      <c r="L550">
        <v>420</v>
      </c>
      <c r="M550" t="s">
        <v>426</v>
      </c>
      <c r="N550" t="s">
        <v>324</v>
      </c>
      <c r="P550" t="s">
        <v>521</v>
      </c>
      <c r="S550" t="s">
        <v>525</v>
      </c>
      <c r="U550">
        <v>5</v>
      </c>
    </row>
    <row r="551" spans="1:23" x14ac:dyDescent="0.2">
      <c r="A551" t="s">
        <v>68</v>
      </c>
      <c r="B551">
        <v>1</v>
      </c>
      <c r="C551">
        <v>-87</v>
      </c>
      <c r="D551">
        <v>5</v>
      </c>
      <c r="E551" t="s">
        <v>234</v>
      </c>
      <c r="F551">
        <v>-150</v>
      </c>
      <c r="J551" t="s">
        <v>202</v>
      </c>
      <c r="K551">
        <v>0.40100000000000002</v>
      </c>
      <c r="L551">
        <v>420</v>
      </c>
      <c r="M551" t="s">
        <v>426</v>
      </c>
      <c r="N551" t="s">
        <v>324</v>
      </c>
      <c r="P551" t="s">
        <v>521</v>
      </c>
      <c r="S551" t="s">
        <v>403</v>
      </c>
      <c r="T551">
        <v>-245</v>
      </c>
      <c r="U551">
        <v>5</v>
      </c>
      <c r="V551">
        <v>-173.1</v>
      </c>
      <c r="W551">
        <v>-111.8</v>
      </c>
    </row>
    <row r="552" spans="1:23" x14ac:dyDescent="0.2">
      <c r="A552" t="s">
        <v>68</v>
      </c>
      <c r="B552">
        <v>1</v>
      </c>
      <c r="C552">
        <v>-87</v>
      </c>
      <c r="D552">
        <v>5</v>
      </c>
      <c r="E552" t="s">
        <v>234</v>
      </c>
      <c r="F552">
        <v>-150</v>
      </c>
      <c r="J552" t="s">
        <v>249</v>
      </c>
      <c r="K552">
        <v>0.27300000000000002</v>
      </c>
      <c r="L552">
        <v>420</v>
      </c>
      <c r="M552" t="s">
        <v>426</v>
      </c>
      <c r="N552" t="s">
        <v>324</v>
      </c>
      <c r="P552" t="s">
        <v>332</v>
      </c>
      <c r="Q552" t="s">
        <v>498</v>
      </c>
      <c r="S552" t="s">
        <v>526</v>
      </c>
      <c r="T552">
        <v>-157</v>
      </c>
      <c r="U552">
        <v>5</v>
      </c>
      <c r="V552">
        <v>-76.7</v>
      </c>
      <c r="W552">
        <v>-8.1999999999999993</v>
      </c>
    </row>
    <row r="553" spans="1:23" x14ac:dyDescent="0.2">
      <c r="A553" t="s">
        <v>68</v>
      </c>
      <c r="B553">
        <v>1</v>
      </c>
      <c r="C553">
        <v>-87</v>
      </c>
      <c r="D553">
        <v>5</v>
      </c>
      <c r="E553" t="s">
        <v>234</v>
      </c>
      <c r="F553">
        <v>-150</v>
      </c>
      <c r="J553" t="s">
        <v>249</v>
      </c>
      <c r="K553">
        <v>0.27300000000000002</v>
      </c>
      <c r="L553">
        <v>420</v>
      </c>
      <c r="M553" t="s">
        <v>426</v>
      </c>
      <c r="N553" t="s">
        <v>324</v>
      </c>
      <c r="P553" t="s">
        <v>332</v>
      </c>
      <c r="Q553" t="s">
        <v>499</v>
      </c>
      <c r="S553" t="s">
        <v>397</v>
      </c>
    </row>
    <row r="554" spans="1:23" x14ac:dyDescent="0.2">
      <c r="A554" t="s">
        <v>68</v>
      </c>
      <c r="B554">
        <v>1</v>
      </c>
      <c r="C554">
        <v>-87</v>
      </c>
      <c r="D554">
        <v>5</v>
      </c>
      <c r="E554" t="s">
        <v>234</v>
      </c>
      <c r="F554">
        <v>111</v>
      </c>
      <c r="J554" t="s">
        <v>249</v>
      </c>
      <c r="K554">
        <v>0.23</v>
      </c>
      <c r="L554">
        <v>420</v>
      </c>
      <c r="M554" t="s">
        <v>426</v>
      </c>
      <c r="N554" t="s">
        <v>324</v>
      </c>
      <c r="P554" t="s">
        <v>332</v>
      </c>
      <c r="Q554" t="s">
        <v>498</v>
      </c>
      <c r="S554" t="s">
        <v>471</v>
      </c>
      <c r="U554">
        <v>5</v>
      </c>
    </row>
    <row r="555" spans="1:23" x14ac:dyDescent="0.2">
      <c r="A555" t="s">
        <v>68</v>
      </c>
      <c r="B555">
        <v>1</v>
      </c>
      <c r="C555">
        <v>-87</v>
      </c>
      <c r="D555">
        <v>5</v>
      </c>
      <c r="E555" t="s">
        <v>234</v>
      </c>
      <c r="F555">
        <v>111</v>
      </c>
      <c r="J555" t="s">
        <v>249</v>
      </c>
      <c r="K555">
        <v>0.23</v>
      </c>
      <c r="L555">
        <v>420</v>
      </c>
      <c r="M555" t="s">
        <v>426</v>
      </c>
      <c r="N555" t="s">
        <v>324</v>
      </c>
      <c r="P555" t="s">
        <v>332</v>
      </c>
      <c r="Q555" t="s">
        <v>499</v>
      </c>
      <c r="S555" t="s">
        <v>413</v>
      </c>
      <c r="U555">
        <v>5</v>
      </c>
    </row>
    <row r="556" spans="1:23" x14ac:dyDescent="0.2">
      <c r="A556" t="s">
        <v>68</v>
      </c>
      <c r="B556">
        <v>1</v>
      </c>
      <c r="C556">
        <v>104</v>
      </c>
      <c r="D556">
        <v>5</v>
      </c>
      <c r="E556" t="s">
        <v>234</v>
      </c>
      <c r="F556">
        <v>111</v>
      </c>
      <c r="J556" t="s">
        <v>249</v>
      </c>
      <c r="K556">
        <v>0.16300000000000001</v>
      </c>
      <c r="L556">
        <v>420</v>
      </c>
      <c r="M556" t="s">
        <v>426</v>
      </c>
      <c r="N556" t="s">
        <v>324</v>
      </c>
      <c r="P556" t="s">
        <v>332</v>
      </c>
      <c r="Q556" t="s">
        <v>498</v>
      </c>
      <c r="S556" t="s">
        <v>513</v>
      </c>
      <c r="U556">
        <v>5</v>
      </c>
    </row>
    <row r="557" spans="1:23" x14ac:dyDescent="0.2">
      <c r="A557" t="s">
        <v>68</v>
      </c>
      <c r="B557">
        <v>1</v>
      </c>
      <c r="C557">
        <v>104</v>
      </c>
      <c r="D557">
        <v>5</v>
      </c>
      <c r="E557" t="s">
        <v>234</v>
      </c>
      <c r="F557">
        <v>111</v>
      </c>
      <c r="J557" t="s">
        <v>249</v>
      </c>
      <c r="K557">
        <v>0.16300000000000001</v>
      </c>
      <c r="L557">
        <v>420</v>
      </c>
      <c r="M557" t="s">
        <v>426</v>
      </c>
      <c r="N557" t="s">
        <v>324</v>
      </c>
      <c r="P557" t="s">
        <v>332</v>
      </c>
      <c r="Q557" t="s">
        <v>499</v>
      </c>
      <c r="S557" t="s">
        <v>333</v>
      </c>
      <c r="U557">
        <v>5</v>
      </c>
    </row>
    <row r="558" spans="1:23" x14ac:dyDescent="0.2">
      <c r="A558" t="s">
        <v>68</v>
      </c>
      <c r="B558">
        <v>1</v>
      </c>
      <c r="C558">
        <v>104</v>
      </c>
      <c r="D558">
        <v>5</v>
      </c>
      <c r="E558" t="s">
        <v>234</v>
      </c>
      <c r="F558">
        <v>-150</v>
      </c>
      <c r="J558" t="s">
        <v>202</v>
      </c>
      <c r="K558">
        <v>0.33800000000000002</v>
      </c>
      <c r="L558">
        <v>420</v>
      </c>
      <c r="M558" t="s">
        <v>426</v>
      </c>
      <c r="N558" t="s">
        <v>324</v>
      </c>
      <c r="P558" t="s">
        <v>332</v>
      </c>
      <c r="Q558" t="s">
        <v>498</v>
      </c>
      <c r="S558" t="s">
        <v>434</v>
      </c>
      <c r="T558">
        <v>-16</v>
      </c>
      <c r="U558">
        <v>5</v>
      </c>
      <c r="V558">
        <v>-108.7</v>
      </c>
      <c r="W558">
        <v>157.6</v>
      </c>
    </row>
    <row r="559" spans="1:23" x14ac:dyDescent="0.2">
      <c r="A559" t="s">
        <v>68</v>
      </c>
      <c r="B559">
        <v>1</v>
      </c>
      <c r="C559">
        <v>104</v>
      </c>
      <c r="D559">
        <v>5</v>
      </c>
      <c r="E559" t="s">
        <v>234</v>
      </c>
      <c r="F559">
        <v>-150</v>
      </c>
      <c r="J559" t="s">
        <v>202</v>
      </c>
      <c r="K559">
        <v>0.33800000000000002</v>
      </c>
      <c r="L559">
        <v>420</v>
      </c>
      <c r="M559" t="s">
        <v>426</v>
      </c>
      <c r="N559" t="s">
        <v>324</v>
      </c>
      <c r="P559" t="s">
        <v>332</v>
      </c>
      <c r="Q559" t="s">
        <v>499</v>
      </c>
      <c r="S559" t="s">
        <v>527</v>
      </c>
      <c r="U559">
        <v>5</v>
      </c>
    </row>
    <row r="560" spans="1:23" x14ac:dyDescent="0.2">
      <c r="A560" t="s">
        <v>68</v>
      </c>
      <c r="B560">
        <v>1</v>
      </c>
      <c r="C560">
        <v>104</v>
      </c>
      <c r="D560">
        <v>5</v>
      </c>
      <c r="E560" t="s">
        <v>234</v>
      </c>
      <c r="F560">
        <v>-150</v>
      </c>
      <c r="J560" t="s">
        <v>249</v>
      </c>
      <c r="K560">
        <v>0.19500000000000001</v>
      </c>
      <c r="L560">
        <v>420</v>
      </c>
      <c r="M560" t="s">
        <v>426</v>
      </c>
      <c r="N560" t="s">
        <v>324</v>
      </c>
      <c r="P560" t="s">
        <v>332</v>
      </c>
      <c r="Q560" t="s">
        <v>498</v>
      </c>
      <c r="S560" t="s">
        <v>471</v>
      </c>
      <c r="U560">
        <v>5</v>
      </c>
      <c r="V560">
        <v>-94.2</v>
      </c>
      <c r="W560">
        <v>176.5</v>
      </c>
    </row>
    <row r="561" spans="1:23" x14ac:dyDescent="0.2">
      <c r="A561" t="s">
        <v>68</v>
      </c>
      <c r="B561">
        <v>1</v>
      </c>
      <c r="C561">
        <v>104</v>
      </c>
      <c r="D561">
        <v>5</v>
      </c>
      <c r="E561" t="s">
        <v>234</v>
      </c>
      <c r="F561">
        <v>-150</v>
      </c>
      <c r="J561" t="s">
        <v>249</v>
      </c>
      <c r="K561">
        <v>0.19500000000000001</v>
      </c>
      <c r="L561">
        <v>420</v>
      </c>
      <c r="M561" t="s">
        <v>426</v>
      </c>
      <c r="N561" t="s">
        <v>324</v>
      </c>
      <c r="P561" t="s">
        <v>332</v>
      </c>
      <c r="Q561" t="s">
        <v>499</v>
      </c>
      <c r="S561" t="s">
        <v>522</v>
      </c>
      <c r="T561">
        <v>-17</v>
      </c>
      <c r="U561">
        <v>5</v>
      </c>
      <c r="V561">
        <v>-109.6</v>
      </c>
      <c r="W561">
        <v>156.5</v>
      </c>
    </row>
    <row r="562" spans="1:23" x14ac:dyDescent="0.2">
      <c r="A562" t="s">
        <v>68</v>
      </c>
      <c r="B562">
        <v>1</v>
      </c>
      <c r="C562">
        <v>-87</v>
      </c>
      <c r="D562">
        <v>5</v>
      </c>
      <c r="E562" t="s">
        <v>234</v>
      </c>
      <c r="F562">
        <v>-150</v>
      </c>
      <c r="J562" t="s">
        <v>202</v>
      </c>
      <c r="K562">
        <v>0.40100000000000002</v>
      </c>
      <c r="L562">
        <v>420</v>
      </c>
      <c r="M562" t="s">
        <v>426</v>
      </c>
      <c r="N562" t="s">
        <v>324</v>
      </c>
      <c r="P562" t="s">
        <v>332</v>
      </c>
      <c r="Q562" t="s">
        <v>498</v>
      </c>
      <c r="S562" t="s">
        <v>511</v>
      </c>
      <c r="T562">
        <v>-157</v>
      </c>
      <c r="U562">
        <v>5</v>
      </c>
      <c r="V562">
        <v>-76.7</v>
      </c>
      <c r="W562">
        <v>-8.1999999999999993</v>
      </c>
    </row>
    <row r="563" spans="1:23" x14ac:dyDescent="0.2">
      <c r="A563" t="s">
        <v>68</v>
      </c>
      <c r="B563">
        <v>1</v>
      </c>
      <c r="C563">
        <v>-87</v>
      </c>
      <c r="D563">
        <v>5</v>
      </c>
      <c r="E563" t="s">
        <v>234</v>
      </c>
      <c r="F563">
        <v>-150</v>
      </c>
      <c r="J563" t="s">
        <v>202</v>
      </c>
      <c r="K563">
        <v>0.40100000000000002</v>
      </c>
      <c r="L563">
        <v>420</v>
      </c>
      <c r="M563" t="s">
        <v>426</v>
      </c>
      <c r="N563" t="s">
        <v>324</v>
      </c>
      <c r="P563" t="s">
        <v>332</v>
      </c>
      <c r="Q563" t="s">
        <v>499</v>
      </c>
      <c r="S563" t="s">
        <v>504</v>
      </c>
      <c r="T563">
        <v>-177</v>
      </c>
      <c r="U563">
        <v>5</v>
      </c>
      <c r="V563">
        <v>-98.6</v>
      </c>
      <c r="W563">
        <v>-31.8</v>
      </c>
    </row>
    <row r="564" spans="1:23" x14ac:dyDescent="0.2">
      <c r="A564" t="s">
        <v>68</v>
      </c>
      <c r="B564">
        <v>1</v>
      </c>
      <c r="C564">
        <v>-87</v>
      </c>
      <c r="D564">
        <v>5</v>
      </c>
      <c r="E564" t="s">
        <v>234</v>
      </c>
      <c r="F564">
        <v>-150</v>
      </c>
      <c r="J564" t="s">
        <v>249</v>
      </c>
      <c r="K564">
        <v>0.27300000000000002</v>
      </c>
      <c r="L564">
        <v>420</v>
      </c>
      <c r="M564" t="s">
        <v>426</v>
      </c>
      <c r="N564" t="s">
        <v>324</v>
      </c>
      <c r="P564" t="s">
        <v>334</v>
      </c>
      <c r="Q564" t="s">
        <v>498</v>
      </c>
      <c r="S564" t="s">
        <v>371</v>
      </c>
      <c r="T564">
        <v>-122</v>
      </c>
      <c r="U564">
        <v>5</v>
      </c>
      <c r="V564">
        <v>-38.299999999999997</v>
      </c>
      <c r="W564">
        <v>32.9</v>
      </c>
    </row>
    <row r="565" spans="1:23" x14ac:dyDescent="0.2">
      <c r="A565" t="s">
        <v>68</v>
      </c>
      <c r="B565">
        <v>1</v>
      </c>
      <c r="C565">
        <v>-87</v>
      </c>
      <c r="D565">
        <v>5</v>
      </c>
      <c r="E565" t="s">
        <v>234</v>
      </c>
      <c r="F565">
        <v>-150</v>
      </c>
      <c r="J565" t="s">
        <v>249</v>
      </c>
      <c r="K565">
        <v>0.27300000000000002</v>
      </c>
      <c r="L565">
        <v>420</v>
      </c>
      <c r="M565" t="s">
        <v>426</v>
      </c>
      <c r="N565" t="s">
        <v>324</v>
      </c>
      <c r="P565" t="s">
        <v>334</v>
      </c>
      <c r="Q565" t="s">
        <v>499</v>
      </c>
      <c r="S565" t="s">
        <v>472</v>
      </c>
      <c r="T565">
        <v>-130</v>
      </c>
      <c r="U565">
        <v>5</v>
      </c>
      <c r="V565">
        <v>-47.1</v>
      </c>
      <c r="W565">
        <v>23.5</v>
      </c>
    </row>
    <row r="566" spans="1:23" x14ac:dyDescent="0.2">
      <c r="A566" t="s">
        <v>68</v>
      </c>
      <c r="B566">
        <v>1</v>
      </c>
      <c r="C566">
        <v>-87</v>
      </c>
      <c r="D566">
        <v>5</v>
      </c>
      <c r="E566" t="s">
        <v>234</v>
      </c>
      <c r="F566">
        <v>111</v>
      </c>
      <c r="J566" t="s">
        <v>249</v>
      </c>
      <c r="K566">
        <v>0.23</v>
      </c>
      <c r="L566">
        <v>420</v>
      </c>
      <c r="M566" t="s">
        <v>426</v>
      </c>
      <c r="N566" t="s">
        <v>324</v>
      </c>
      <c r="P566" t="s">
        <v>334</v>
      </c>
      <c r="Q566" t="s">
        <v>498</v>
      </c>
      <c r="S566" t="s">
        <v>501</v>
      </c>
      <c r="T566">
        <v>-55</v>
      </c>
      <c r="U566">
        <v>5</v>
      </c>
      <c r="V566">
        <v>35</v>
      </c>
      <c r="W566">
        <v>-149.4</v>
      </c>
    </row>
    <row r="567" spans="1:23" x14ac:dyDescent="0.2">
      <c r="A567" t="s">
        <v>68</v>
      </c>
      <c r="B567">
        <v>1</v>
      </c>
      <c r="C567">
        <v>-87</v>
      </c>
      <c r="D567">
        <v>5</v>
      </c>
      <c r="E567" t="s">
        <v>234</v>
      </c>
      <c r="F567">
        <v>111</v>
      </c>
      <c r="J567" t="s">
        <v>249</v>
      </c>
      <c r="K567">
        <v>0.23</v>
      </c>
      <c r="L567">
        <v>420</v>
      </c>
      <c r="M567" t="s">
        <v>426</v>
      </c>
      <c r="N567" t="s">
        <v>324</v>
      </c>
      <c r="P567" t="s">
        <v>334</v>
      </c>
      <c r="Q567" t="s">
        <v>499</v>
      </c>
      <c r="S567" t="s">
        <v>346</v>
      </c>
      <c r="T567">
        <v>-53</v>
      </c>
      <c r="U567">
        <v>5</v>
      </c>
      <c r="V567">
        <v>37.200000000000003</v>
      </c>
      <c r="W567">
        <v>-147.6</v>
      </c>
    </row>
    <row r="568" spans="1:23" x14ac:dyDescent="0.2">
      <c r="A568" t="s">
        <v>68</v>
      </c>
      <c r="B568">
        <v>1</v>
      </c>
      <c r="C568">
        <v>104</v>
      </c>
      <c r="D568">
        <v>5</v>
      </c>
      <c r="E568" t="s">
        <v>234</v>
      </c>
      <c r="F568">
        <v>111</v>
      </c>
      <c r="J568" t="s">
        <v>249</v>
      </c>
      <c r="K568">
        <v>0.16300000000000001</v>
      </c>
      <c r="L568">
        <v>420</v>
      </c>
      <c r="M568" t="s">
        <v>426</v>
      </c>
      <c r="N568" t="s">
        <v>324</v>
      </c>
      <c r="P568" t="s">
        <v>334</v>
      </c>
      <c r="Q568" t="s">
        <v>498</v>
      </c>
      <c r="S568" t="s">
        <v>509</v>
      </c>
      <c r="T568">
        <v>88</v>
      </c>
      <c r="U568">
        <v>5</v>
      </c>
      <c r="V568">
        <v>-14.5</v>
      </c>
      <c r="W568">
        <v>-20.7</v>
      </c>
    </row>
    <row r="569" spans="1:23" x14ac:dyDescent="0.2">
      <c r="A569" t="s">
        <v>68</v>
      </c>
      <c r="B569">
        <v>1</v>
      </c>
      <c r="C569">
        <v>104</v>
      </c>
      <c r="D569">
        <v>5</v>
      </c>
      <c r="E569" t="s">
        <v>234</v>
      </c>
      <c r="F569">
        <v>111</v>
      </c>
      <c r="J569" t="s">
        <v>249</v>
      </c>
      <c r="K569">
        <v>0.16300000000000001</v>
      </c>
      <c r="L569">
        <v>420</v>
      </c>
      <c r="M569" t="s">
        <v>426</v>
      </c>
      <c r="N569" t="s">
        <v>324</v>
      </c>
      <c r="P569" t="s">
        <v>334</v>
      </c>
      <c r="Q569" t="s">
        <v>499</v>
      </c>
      <c r="S569" t="s">
        <v>367</v>
      </c>
      <c r="T569">
        <v>89</v>
      </c>
      <c r="U569">
        <v>5</v>
      </c>
      <c r="V569">
        <v>-13.6</v>
      </c>
      <c r="W569">
        <v>-19.8</v>
      </c>
    </row>
    <row r="570" spans="1:23" x14ac:dyDescent="0.2">
      <c r="A570" t="s">
        <v>68</v>
      </c>
      <c r="B570">
        <v>1</v>
      </c>
      <c r="C570">
        <v>104</v>
      </c>
      <c r="D570">
        <v>5</v>
      </c>
      <c r="E570" t="s">
        <v>234</v>
      </c>
      <c r="F570">
        <v>-150</v>
      </c>
      <c r="J570" t="s">
        <v>202</v>
      </c>
      <c r="K570">
        <v>0.33800000000000002</v>
      </c>
      <c r="L570">
        <v>420</v>
      </c>
      <c r="M570" t="s">
        <v>426</v>
      </c>
      <c r="N570" t="s">
        <v>324</v>
      </c>
      <c r="P570" t="s">
        <v>334</v>
      </c>
      <c r="Q570" t="s">
        <v>498</v>
      </c>
      <c r="S570" t="s">
        <v>340</v>
      </c>
      <c r="T570">
        <v>-19</v>
      </c>
      <c r="U570">
        <v>5</v>
      </c>
      <c r="V570">
        <v>-111.4</v>
      </c>
      <c r="W570">
        <v>154.1</v>
      </c>
    </row>
    <row r="571" spans="1:23" x14ac:dyDescent="0.2">
      <c r="A571" t="s">
        <v>68</v>
      </c>
      <c r="B571">
        <v>1</v>
      </c>
      <c r="C571">
        <v>104</v>
      </c>
      <c r="D571">
        <v>5</v>
      </c>
      <c r="E571" t="s">
        <v>234</v>
      </c>
      <c r="F571">
        <v>-150</v>
      </c>
      <c r="J571" t="s">
        <v>202</v>
      </c>
      <c r="K571">
        <v>0.33800000000000002</v>
      </c>
      <c r="L571">
        <v>420</v>
      </c>
      <c r="M571" t="s">
        <v>426</v>
      </c>
      <c r="N571" t="s">
        <v>324</v>
      </c>
      <c r="P571" t="s">
        <v>334</v>
      </c>
      <c r="Q571" t="s">
        <v>499</v>
      </c>
      <c r="S571" t="s">
        <v>350</v>
      </c>
      <c r="T571">
        <v>-3</v>
      </c>
      <c r="U571">
        <v>5</v>
      </c>
      <c r="V571">
        <v>-96.9</v>
      </c>
      <c r="W571">
        <v>172.9</v>
      </c>
    </row>
    <row r="572" spans="1:23" x14ac:dyDescent="0.2">
      <c r="A572" t="s">
        <v>68</v>
      </c>
      <c r="B572">
        <v>1</v>
      </c>
      <c r="C572">
        <v>104</v>
      </c>
      <c r="D572">
        <v>5</v>
      </c>
      <c r="E572" t="s">
        <v>234</v>
      </c>
      <c r="F572">
        <v>-150</v>
      </c>
      <c r="J572" t="s">
        <v>249</v>
      </c>
      <c r="K572">
        <v>0.19500000000000001</v>
      </c>
      <c r="L572">
        <v>420</v>
      </c>
      <c r="M572" t="s">
        <v>426</v>
      </c>
      <c r="N572" t="s">
        <v>324</v>
      </c>
      <c r="P572" t="s">
        <v>334</v>
      </c>
      <c r="Q572" t="s">
        <v>498</v>
      </c>
      <c r="S572" t="s">
        <v>508</v>
      </c>
      <c r="T572">
        <v>-4</v>
      </c>
      <c r="U572">
        <v>5</v>
      </c>
      <c r="V572">
        <v>-97.8</v>
      </c>
      <c r="W572">
        <v>171.8</v>
      </c>
    </row>
    <row r="573" spans="1:23" x14ac:dyDescent="0.2">
      <c r="A573" t="s">
        <v>68</v>
      </c>
      <c r="B573">
        <v>1</v>
      </c>
      <c r="C573">
        <v>104</v>
      </c>
      <c r="D573">
        <v>5</v>
      </c>
      <c r="E573" t="s">
        <v>234</v>
      </c>
      <c r="F573">
        <v>-150</v>
      </c>
      <c r="J573" t="s">
        <v>249</v>
      </c>
      <c r="K573">
        <v>0.19500000000000001</v>
      </c>
      <c r="L573">
        <v>420</v>
      </c>
      <c r="M573" t="s">
        <v>426</v>
      </c>
      <c r="N573" t="s">
        <v>324</v>
      </c>
      <c r="P573" t="s">
        <v>334</v>
      </c>
      <c r="Q573" t="s">
        <v>499</v>
      </c>
      <c r="S573" t="s">
        <v>340</v>
      </c>
      <c r="T573">
        <v>23</v>
      </c>
      <c r="U573">
        <v>5</v>
      </c>
      <c r="V573">
        <v>-73.400000000000006</v>
      </c>
      <c r="W573">
        <v>203.5</v>
      </c>
    </row>
    <row r="574" spans="1:23" x14ac:dyDescent="0.2">
      <c r="A574" t="s">
        <v>68</v>
      </c>
      <c r="B574">
        <v>1</v>
      </c>
      <c r="C574">
        <v>-87</v>
      </c>
      <c r="D574">
        <v>5</v>
      </c>
      <c r="E574" t="s">
        <v>234</v>
      </c>
      <c r="F574">
        <v>-150</v>
      </c>
      <c r="J574" t="s">
        <v>202</v>
      </c>
      <c r="K574">
        <v>0.40100000000000002</v>
      </c>
      <c r="L574">
        <v>420</v>
      </c>
      <c r="M574" t="s">
        <v>426</v>
      </c>
      <c r="N574" t="s">
        <v>324</v>
      </c>
      <c r="P574" t="s">
        <v>334</v>
      </c>
      <c r="Q574" t="s">
        <v>498</v>
      </c>
      <c r="S574" t="s">
        <v>528</v>
      </c>
      <c r="T574">
        <v>-146</v>
      </c>
      <c r="U574">
        <v>5</v>
      </c>
      <c r="V574">
        <v>-64.599999999999994</v>
      </c>
      <c r="W574">
        <v>4.7</v>
      </c>
    </row>
    <row r="575" spans="1:23" x14ac:dyDescent="0.2">
      <c r="A575" t="s">
        <v>68</v>
      </c>
      <c r="B575">
        <v>1</v>
      </c>
      <c r="C575">
        <v>-87</v>
      </c>
      <c r="D575">
        <v>5</v>
      </c>
      <c r="E575" t="s">
        <v>234</v>
      </c>
      <c r="F575">
        <v>-150</v>
      </c>
      <c r="J575" t="s">
        <v>202</v>
      </c>
      <c r="K575">
        <v>0.40100000000000002</v>
      </c>
      <c r="L575">
        <v>420</v>
      </c>
      <c r="M575" t="s">
        <v>426</v>
      </c>
      <c r="N575" t="s">
        <v>324</v>
      </c>
      <c r="P575" t="s">
        <v>334</v>
      </c>
      <c r="Q575" t="s">
        <v>499</v>
      </c>
      <c r="S575" t="s">
        <v>346</v>
      </c>
      <c r="T575">
        <v>-138</v>
      </c>
      <c r="U575">
        <v>5</v>
      </c>
      <c r="V575">
        <v>-55.9</v>
      </c>
      <c r="W575">
        <v>14.1</v>
      </c>
    </row>
    <row r="576" spans="1:23" x14ac:dyDescent="0.2">
      <c r="A576" t="s">
        <v>68</v>
      </c>
      <c r="B576">
        <v>1</v>
      </c>
      <c r="C576">
        <v>-87</v>
      </c>
      <c r="D576">
        <v>5</v>
      </c>
      <c r="E576" t="s">
        <v>234</v>
      </c>
      <c r="F576">
        <v>-150</v>
      </c>
      <c r="J576" t="s">
        <v>249</v>
      </c>
      <c r="K576">
        <v>0.27300000000000002</v>
      </c>
      <c r="L576">
        <v>420</v>
      </c>
      <c r="M576" t="s">
        <v>426</v>
      </c>
      <c r="N576" t="s">
        <v>324</v>
      </c>
      <c r="P576" t="s">
        <v>529</v>
      </c>
      <c r="S576" t="s">
        <v>530</v>
      </c>
      <c r="T576">
        <v>-258</v>
      </c>
      <c r="U576">
        <v>5</v>
      </c>
      <c r="V576">
        <v>-187.3</v>
      </c>
      <c r="W576">
        <v>-127.1</v>
      </c>
    </row>
    <row r="577" spans="1:23" x14ac:dyDescent="0.2">
      <c r="A577" t="s">
        <v>68</v>
      </c>
      <c r="B577">
        <v>1</v>
      </c>
      <c r="C577">
        <v>-87</v>
      </c>
      <c r="D577">
        <v>5</v>
      </c>
      <c r="E577" t="s">
        <v>234</v>
      </c>
      <c r="F577">
        <v>111</v>
      </c>
      <c r="J577" t="s">
        <v>249</v>
      </c>
      <c r="K577">
        <v>0.23</v>
      </c>
      <c r="L577">
        <v>420</v>
      </c>
      <c r="M577" t="s">
        <v>426</v>
      </c>
      <c r="N577" t="s">
        <v>324</v>
      </c>
      <c r="P577" t="s">
        <v>529</v>
      </c>
      <c r="S577" t="s">
        <v>531</v>
      </c>
      <c r="T577">
        <v>-208</v>
      </c>
      <c r="U577">
        <v>5</v>
      </c>
      <c r="V577">
        <v>-132.5</v>
      </c>
      <c r="W577">
        <v>-287.10000000000002</v>
      </c>
    </row>
    <row r="578" spans="1:23" x14ac:dyDescent="0.2">
      <c r="A578" t="s">
        <v>68</v>
      </c>
      <c r="B578">
        <v>1</v>
      </c>
      <c r="C578">
        <v>104</v>
      </c>
      <c r="D578">
        <v>5</v>
      </c>
      <c r="E578" t="s">
        <v>234</v>
      </c>
      <c r="F578">
        <v>111</v>
      </c>
      <c r="J578" t="s">
        <v>249</v>
      </c>
      <c r="K578">
        <v>0.16300000000000001</v>
      </c>
      <c r="L578">
        <v>420</v>
      </c>
      <c r="M578" t="s">
        <v>426</v>
      </c>
      <c r="N578" t="s">
        <v>324</v>
      </c>
      <c r="P578" t="s">
        <v>529</v>
      </c>
      <c r="S578" t="s">
        <v>520</v>
      </c>
      <c r="T578">
        <v>-103</v>
      </c>
      <c r="U578">
        <v>5</v>
      </c>
      <c r="V578">
        <v>-187.5</v>
      </c>
      <c r="W578">
        <v>-192.6</v>
      </c>
    </row>
    <row r="579" spans="1:23" x14ac:dyDescent="0.2">
      <c r="A579" t="s">
        <v>68</v>
      </c>
      <c r="B579">
        <v>1</v>
      </c>
      <c r="C579">
        <v>104</v>
      </c>
      <c r="D579">
        <v>5</v>
      </c>
      <c r="E579" t="s">
        <v>234</v>
      </c>
      <c r="F579">
        <v>-150</v>
      </c>
      <c r="J579" t="s">
        <v>202</v>
      </c>
      <c r="K579">
        <v>0.33800000000000002</v>
      </c>
      <c r="L579">
        <v>420</v>
      </c>
      <c r="M579" t="s">
        <v>426</v>
      </c>
      <c r="N579" t="s">
        <v>324</v>
      </c>
      <c r="P579" t="s">
        <v>529</v>
      </c>
      <c r="S579" t="s">
        <v>519</v>
      </c>
      <c r="T579">
        <v>-162</v>
      </c>
      <c r="U579">
        <v>5</v>
      </c>
      <c r="V579">
        <v>-240.9</v>
      </c>
      <c r="W579">
        <v>-14.1</v>
      </c>
    </row>
    <row r="580" spans="1:23" x14ac:dyDescent="0.2">
      <c r="A580" t="s">
        <v>68</v>
      </c>
      <c r="B580">
        <v>1</v>
      </c>
      <c r="C580">
        <v>104</v>
      </c>
      <c r="D580">
        <v>5</v>
      </c>
      <c r="E580" t="s">
        <v>234</v>
      </c>
      <c r="F580">
        <v>-150</v>
      </c>
      <c r="J580" t="s">
        <v>249</v>
      </c>
      <c r="K580">
        <v>0.19500000000000001</v>
      </c>
      <c r="L580">
        <v>420</v>
      </c>
      <c r="M580" t="s">
        <v>426</v>
      </c>
      <c r="N580" t="s">
        <v>324</v>
      </c>
      <c r="P580" t="s">
        <v>529</v>
      </c>
      <c r="S580" t="s">
        <v>532</v>
      </c>
      <c r="T580">
        <v>-142</v>
      </c>
      <c r="U580">
        <v>5</v>
      </c>
      <c r="V580">
        <v>-222.8</v>
      </c>
      <c r="W580">
        <v>9.4</v>
      </c>
    </row>
    <row r="581" spans="1:23" x14ac:dyDescent="0.2">
      <c r="A581" t="s">
        <v>68</v>
      </c>
      <c r="B581">
        <v>1</v>
      </c>
      <c r="C581">
        <v>-87</v>
      </c>
      <c r="D581">
        <v>5</v>
      </c>
      <c r="E581" t="s">
        <v>234</v>
      </c>
      <c r="F581">
        <v>-150</v>
      </c>
      <c r="J581" t="s">
        <v>202</v>
      </c>
      <c r="K581">
        <v>0.40100000000000002</v>
      </c>
      <c r="L581">
        <v>420</v>
      </c>
      <c r="M581" t="s">
        <v>426</v>
      </c>
      <c r="N581" t="s">
        <v>324</v>
      </c>
      <c r="P581" t="s">
        <v>529</v>
      </c>
      <c r="S581" t="s">
        <v>397</v>
      </c>
      <c r="T581">
        <v>-251</v>
      </c>
      <c r="U581">
        <v>5</v>
      </c>
      <c r="V581">
        <v>-179.6</v>
      </c>
      <c r="W581">
        <v>-118.8</v>
      </c>
    </row>
    <row r="582" spans="1:23" x14ac:dyDescent="0.2">
      <c r="A582" t="s">
        <v>76</v>
      </c>
      <c r="B582">
        <v>1</v>
      </c>
      <c r="C582">
        <v>6.2</v>
      </c>
      <c r="D582">
        <v>2</v>
      </c>
      <c r="E582" t="s">
        <v>240</v>
      </c>
      <c r="F582">
        <v>34.700000000000003</v>
      </c>
      <c r="J582" t="s">
        <v>202</v>
      </c>
      <c r="M582" t="s">
        <v>323</v>
      </c>
      <c r="P582" t="s">
        <v>533</v>
      </c>
      <c r="T582">
        <v>-44</v>
      </c>
      <c r="U582">
        <v>2</v>
      </c>
      <c r="V582">
        <v>-49.9</v>
      </c>
      <c r="W582">
        <v>-76.099999999999994</v>
      </c>
    </row>
    <row r="583" spans="1:23" x14ac:dyDescent="0.2">
      <c r="A583" t="s">
        <v>76</v>
      </c>
      <c r="B583">
        <v>1</v>
      </c>
      <c r="C583">
        <v>6.2</v>
      </c>
      <c r="D583">
        <v>2</v>
      </c>
      <c r="E583" t="s">
        <v>240</v>
      </c>
      <c r="F583">
        <v>34.700000000000003</v>
      </c>
      <c r="J583" t="s">
        <v>202</v>
      </c>
      <c r="M583" t="s">
        <v>323</v>
      </c>
      <c r="P583" t="s">
        <v>328</v>
      </c>
      <c r="T583">
        <v>2.4</v>
      </c>
      <c r="U583">
        <v>2</v>
      </c>
      <c r="V583">
        <v>-3.8</v>
      </c>
      <c r="W583">
        <v>-31.2</v>
      </c>
    </row>
    <row r="584" spans="1:23" x14ac:dyDescent="0.2">
      <c r="A584" t="s">
        <v>76</v>
      </c>
      <c r="B584">
        <v>1</v>
      </c>
      <c r="C584">
        <v>6.2</v>
      </c>
      <c r="D584">
        <v>2</v>
      </c>
      <c r="E584" t="s">
        <v>240</v>
      </c>
      <c r="F584">
        <v>34.700000000000003</v>
      </c>
      <c r="J584" t="s">
        <v>202</v>
      </c>
      <c r="M584" t="s">
        <v>323</v>
      </c>
      <c r="P584" t="s">
        <v>330</v>
      </c>
      <c r="T584">
        <v>-12.2</v>
      </c>
      <c r="U584">
        <v>2</v>
      </c>
      <c r="V584">
        <v>-18.3</v>
      </c>
      <c r="W584">
        <v>-45.3</v>
      </c>
    </row>
    <row r="585" spans="1:23" x14ac:dyDescent="0.2">
      <c r="A585" t="s">
        <v>76</v>
      </c>
      <c r="B585">
        <v>1</v>
      </c>
      <c r="C585">
        <v>6.2</v>
      </c>
      <c r="D585">
        <v>2</v>
      </c>
      <c r="E585" t="s">
        <v>240</v>
      </c>
      <c r="F585">
        <v>34.700000000000003</v>
      </c>
      <c r="J585" t="s">
        <v>202</v>
      </c>
      <c r="M585" t="s">
        <v>323</v>
      </c>
      <c r="P585" t="s">
        <v>330</v>
      </c>
      <c r="T585">
        <v>-5.8</v>
      </c>
      <c r="U585">
        <v>2</v>
      </c>
      <c r="V585">
        <v>-11.9</v>
      </c>
      <c r="W585">
        <v>-39.1</v>
      </c>
    </row>
    <row r="586" spans="1:23" x14ac:dyDescent="0.2">
      <c r="A586" t="s">
        <v>76</v>
      </c>
      <c r="B586">
        <v>1</v>
      </c>
      <c r="C586">
        <v>6.2</v>
      </c>
      <c r="D586">
        <v>2</v>
      </c>
      <c r="E586" t="s">
        <v>240</v>
      </c>
      <c r="F586">
        <v>34.700000000000003</v>
      </c>
      <c r="J586" t="s">
        <v>202</v>
      </c>
      <c r="M586" t="s">
        <v>323</v>
      </c>
      <c r="P586" t="s">
        <v>534</v>
      </c>
      <c r="T586">
        <v>-170.9</v>
      </c>
      <c r="U586">
        <v>2</v>
      </c>
      <c r="V586">
        <v>-176</v>
      </c>
      <c r="W586">
        <v>-198.7</v>
      </c>
    </row>
    <row r="587" spans="1:23" x14ac:dyDescent="0.2">
      <c r="A587" t="s">
        <v>76</v>
      </c>
      <c r="B587">
        <v>1</v>
      </c>
      <c r="C587">
        <v>6.2</v>
      </c>
      <c r="D587">
        <v>2</v>
      </c>
      <c r="E587" t="s">
        <v>240</v>
      </c>
      <c r="F587">
        <v>34.700000000000003</v>
      </c>
      <c r="J587" t="s">
        <v>202</v>
      </c>
      <c r="M587" t="s">
        <v>323</v>
      </c>
      <c r="P587" t="s">
        <v>338</v>
      </c>
      <c r="T587">
        <v>-10.199999999999999</v>
      </c>
      <c r="U587">
        <v>2</v>
      </c>
      <c r="V587">
        <v>-16.3</v>
      </c>
      <c r="W587">
        <v>-43.4</v>
      </c>
    </row>
    <row r="588" spans="1:23" x14ac:dyDescent="0.2">
      <c r="A588" t="s">
        <v>76</v>
      </c>
      <c r="B588">
        <v>1</v>
      </c>
      <c r="C588">
        <v>6.2</v>
      </c>
      <c r="D588">
        <v>2</v>
      </c>
      <c r="E588" t="s">
        <v>240</v>
      </c>
      <c r="F588">
        <v>34.700000000000003</v>
      </c>
      <c r="J588" t="s">
        <v>202</v>
      </c>
      <c r="M588" t="s">
        <v>323</v>
      </c>
      <c r="P588" t="s">
        <v>332</v>
      </c>
      <c r="T588">
        <v>4.7</v>
      </c>
      <c r="U588">
        <v>2</v>
      </c>
      <c r="V588">
        <v>-1.5</v>
      </c>
      <c r="W588">
        <v>-29</v>
      </c>
    </row>
    <row r="589" spans="1:23" x14ac:dyDescent="0.2">
      <c r="A589" t="s">
        <v>76</v>
      </c>
      <c r="B589">
        <v>1</v>
      </c>
      <c r="C589">
        <v>6.2</v>
      </c>
      <c r="D589">
        <v>2</v>
      </c>
      <c r="E589" t="s">
        <v>240</v>
      </c>
      <c r="F589">
        <v>34.700000000000003</v>
      </c>
      <c r="J589" t="s">
        <v>202</v>
      </c>
      <c r="M589" t="s">
        <v>323</v>
      </c>
      <c r="P589" t="s">
        <v>334</v>
      </c>
      <c r="T589">
        <v>23.2</v>
      </c>
      <c r="U589">
        <v>2</v>
      </c>
      <c r="V589">
        <v>16.899999999999999</v>
      </c>
      <c r="W589">
        <v>-11.1</v>
      </c>
    </row>
    <row r="590" spans="1:23" x14ac:dyDescent="0.2">
      <c r="A590" t="s">
        <v>76</v>
      </c>
      <c r="B590">
        <v>1</v>
      </c>
      <c r="C590">
        <v>6.2</v>
      </c>
      <c r="D590">
        <v>2</v>
      </c>
      <c r="E590" t="s">
        <v>240</v>
      </c>
      <c r="F590">
        <v>34.700000000000003</v>
      </c>
      <c r="J590" t="s">
        <v>202</v>
      </c>
      <c r="M590" t="s">
        <v>323</v>
      </c>
      <c r="P590" t="s">
        <v>401</v>
      </c>
      <c r="T590">
        <v>44.3</v>
      </c>
      <c r="U590">
        <v>2</v>
      </c>
      <c r="V590">
        <v>37.9</v>
      </c>
      <c r="W590">
        <v>9.3000000000000007</v>
      </c>
    </row>
    <row r="591" spans="1:23" x14ac:dyDescent="0.2">
      <c r="A591" t="s">
        <v>76</v>
      </c>
      <c r="B591">
        <v>1</v>
      </c>
      <c r="C591">
        <v>6.2</v>
      </c>
      <c r="D591">
        <v>2</v>
      </c>
      <c r="E591" t="s">
        <v>240</v>
      </c>
      <c r="F591">
        <v>34.700000000000003</v>
      </c>
      <c r="J591" t="s">
        <v>202</v>
      </c>
      <c r="M591" t="s">
        <v>323</v>
      </c>
      <c r="P591" t="s">
        <v>341</v>
      </c>
      <c r="T591">
        <v>24.1</v>
      </c>
      <c r="U591">
        <v>2</v>
      </c>
      <c r="V591">
        <v>17.8</v>
      </c>
      <c r="W591">
        <v>-10.199999999999999</v>
      </c>
    </row>
    <row r="592" spans="1:23" x14ac:dyDescent="0.2">
      <c r="A592" t="s">
        <v>82</v>
      </c>
      <c r="B592">
        <v>1</v>
      </c>
      <c r="C592">
        <v>-57</v>
      </c>
      <c r="D592">
        <v>2</v>
      </c>
      <c r="E592" t="s">
        <v>242</v>
      </c>
      <c r="F592">
        <v>-1.8</v>
      </c>
      <c r="J592" t="s">
        <v>249</v>
      </c>
      <c r="M592" t="s">
        <v>487</v>
      </c>
      <c r="N592" t="s">
        <v>324</v>
      </c>
      <c r="P592" t="s">
        <v>328</v>
      </c>
      <c r="R592" t="s">
        <v>535</v>
      </c>
      <c r="T592">
        <v>194</v>
      </c>
      <c r="V592">
        <v>266.2</v>
      </c>
      <c r="W592">
        <v>196.2</v>
      </c>
    </row>
    <row r="593" spans="1:23" x14ac:dyDescent="0.2">
      <c r="A593" t="s">
        <v>82</v>
      </c>
      <c r="B593">
        <v>1</v>
      </c>
      <c r="C593">
        <v>-57</v>
      </c>
      <c r="D593">
        <v>3</v>
      </c>
      <c r="E593" t="s">
        <v>242</v>
      </c>
      <c r="F593">
        <v>-1.8</v>
      </c>
      <c r="J593" t="s">
        <v>202</v>
      </c>
      <c r="M593" t="s">
        <v>487</v>
      </c>
      <c r="N593" t="s">
        <v>324</v>
      </c>
      <c r="P593" t="s">
        <v>328</v>
      </c>
      <c r="R593" t="s">
        <v>536</v>
      </c>
      <c r="T593">
        <v>179</v>
      </c>
      <c r="V593">
        <v>250.3</v>
      </c>
      <c r="W593">
        <v>181.1</v>
      </c>
    </row>
    <row r="594" spans="1:23" x14ac:dyDescent="0.2">
      <c r="A594" t="s">
        <v>82</v>
      </c>
      <c r="B594">
        <v>1</v>
      </c>
      <c r="C594">
        <v>-44</v>
      </c>
      <c r="D594">
        <v>2</v>
      </c>
      <c r="E594" t="s">
        <v>242</v>
      </c>
      <c r="F594">
        <v>-1.8</v>
      </c>
      <c r="J594" t="s">
        <v>489</v>
      </c>
      <c r="M594" t="s">
        <v>487</v>
      </c>
      <c r="N594" t="s">
        <v>324</v>
      </c>
      <c r="P594" t="s">
        <v>328</v>
      </c>
      <c r="R594" t="s">
        <v>537</v>
      </c>
      <c r="T594">
        <v>192</v>
      </c>
      <c r="V594">
        <v>246.9</v>
      </c>
      <c r="W594">
        <v>194.1</v>
      </c>
    </row>
    <row r="595" spans="1:23" x14ac:dyDescent="0.2">
      <c r="A595" t="s">
        <v>82</v>
      </c>
      <c r="B595">
        <v>1</v>
      </c>
      <c r="C595">
        <v>-57</v>
      </c>
      <c r="D595">
        <v>2</v>
      </c>
      <c r="E595" t="s">
        <v>242</v>
      </c>
      <c r="F595">
        <v>-1.8</v>
      </c>
      <c r="J595" t="s">
        <v>249</v>
      </c>
      <c r="M595" t="s">
        <v>487</v>
      </c>
      <c r="N595" t="s">
        <v>324</v>
      </c>
      <c r="P595" t="s">
        <v>330</v>
      </c>
      <c r="R595" t="s">
        <v>538</v>
      </c>
      <c r="T595">
        <v>235</v>
      </c>
      <c r="V595">
        <v>309.7</v>
      </c>
      <c r="W595">
        <v>237.2</v>
      </c>
    </row>
    <row r="596" spans="1:23" x14ac:dyDescent="0.2">
      <c r="A596" t="s">
        <v>82</v>
      </c>
      <c r="B596">
        <v>1</v>
      </c>
      <c r="C596">
        <v>-57</v>
      </c>
      <c r="D596">
        <v>3</v>
      </c>
      <c r="E596" t="s">
        <v>242</v>
      </c>
      <c r="F596">
        <v>-1.8</v>
      </c>
      <c r="J596" t="s">
        <v>202</v>
      </c>
      <c r="M596" t="s">
        <v>487</v>
      </c>
      <c r="N596" t="s">
        <v>324</v>
      </c>
      <c r="P596" t="s">
        <v>330</v>
      </c>
      <c r="R596" t="s">
        <v>539</v>
      </c>
      <c r="T596">
        <v>216</v>
      </c>
      <c r="V596">
        <v>289.5</v>
      </c>
      <c r="W596">
        <v>218.2</v>
      </c>
    </row>
    <row r="597" spans="1:23" x14ac:dyDescent="0.2">
      <c r="A597" t="s">
        <v>82</v>
      </c>
      <c r="B597">
        <v>1</v>
      </c>
      <c r="C597">
        <v>-44</v>
      </c>
      <c r="D597">
        <v>2</v>
      </c>
      <c r="E597" t="s">
        <v>242</v>
      </c>
      <c r="F597">
        <v>-1.8</v>
      </c>
      <c r="J597" t="s">
        <v>489</v>
      </c>
      <c r="M597" t="s">
        <v>487</v>
      </c>
      <c r="N597" t="s">
        <v>324</v>
      </c>
      <c r="P597" t="s">
        <v>330</v>
      </c>
      <c r="R597" t="s">
        <v>540</v>
      </c>
      <c r="T597">
        <v>247</v>
      </c>
      <c r="V597">
        <v>304.39999999999998</v>
      </c>
      <c r="W597">
        <v>249.2</v>
      </c>
    </row>
    <row r="598" spans="1:23" x14ac:dyDescent="0.2">
      <c r="A598" t="s">
        <v>82</v>
      </c>
      <c r="B598">
        <v>1</v>
      </c>
      <c r="C598">
        <v>-57</v>
      </c>
      <c r="D598">
        <v>2</v>
      </c>
      <c r="E598" t="s">
        <v>242</v>
      </c>
      <c r="F598">
        <v>-1.8</v>
      </c>
      <c r="J598" t="s">
        <v>249</v>
      </c>
      <c r="M598" t="s">
        <v>487</v>
      </c>
      <c r="N598" t="s">
        <v>324</v>
      </c>
      <c r="P598" t="s">
        <v>338</v>
      </c>
      <c r="R598" t="s">
        <v>541</v>
      </c>
      <c r="T598">
        <v>282</v>
      </c>
      <c r="V598">
        <v>359.5</v>
      </c>
      <c r="W598">
        <v>284.3</v>
      </c>
    </row>
    <row r="599" spans="1:23" x14ac:dyDescent="0.2">
      <c r="A599" t="s">
        <v>82</v>
      </c>
      <c r="B599">
        <v>1</v>
      </c>
      <c r="C599">
        <v>-57</v>
      </c>
      <c r="D599">
        <v>3</v>
      </c>
      <c r="E599" t="s">
        <v>242</v>
      </c>
      <c r="F599">
        <v>-1.8</v>
      </c>
      <c r="J599" t="s">
        <v>202</v>
      </c>
      <c r="M599" t="s">
        <v>487</v>
      </c>
      <c r="N599" t="s">
        <v>324</v>
      </c>
      <c r="P599" t="s">
        <v>338</v>
      </c>
      <c r="R599" t="s">
        <v>542</v>
      </c>
      <c r="T599">
        <v>252</v>
      </c>
      <c r="V599">
        <v>327.7</v>
      </c>
      <c r="W599">
        <v>254.3</v>
      </c>
    </row>
    <row r="600" spans="1:23" x14ac:dyDescent="0.2">
      <c r="A600" t="s">
        <v>82</v>
      </c>
      <c r="B600">
        <v>1</v>
      </c>
      <c r="C600">
        <v>-44</v>
      </c>
      <c r="D600">
        <v>2</v>
      </c>
      <c r="E600" t="s">
        <v>242</v>
      </c>
      <c r="F600">
        <v>-1.8</v>
      </c>
      <c r="J600" t="s">
        <v>489</v>
      </c>
      <c r="M600" t="s">
        <v>487</v>
      </c>
      <c r="N600" t="s">
        <v>324</v>
      </c>
      <c r="P600" t="s">
        <v>338</v>
      </c>
      <c r="R600" t="s">
        <v>543</v>
      </c>
      <c r="T600">
        <v>250</v>
      </c>
      <c r="V600">
        <v>307.5</v>
      </c>
      <c r="W600">
        <v>252.3</v>
      </c>
    </row>
    <row r="601" spans="1:23" x14ac:dyDescent="0.2">
      <c r="A601" t="s">
        <v>82</v>
      </c>
      <c r="B601">
        <v>1</v>
      </c>
      <c r="C601">
        <v>-44</v>
      </c>
      <c r="D601">
        <v>2</v>
      </c>
      <c r="E601" t="s">
        <v>242</v>
      </c>
      <c r="F601">
        <v>-1.8</v>
      </c>
      <c r="J601" t="s">
        <v>489</v>
      </c>
      <c r="M601" t="s">
        <v>487</v>
      </c>
      <c r="N601" t="s">
        <v>324</v>
      </c>
      <c r="P601" t="s">
        <v>353</v>
      </c>
      <c r="R601" t="s">
        <v>544</v>
      </c>
      <c r="T601">
        <v>265</v>
      </c>
      <c r="V601">
        <v>323.2</v>
      </c>
      <c r="W601">
        <v>267.3</v>
      </c>
    </row>
    <row r="602" spans="1:23" x14ac:dyDescent="0.2">
      <c r="A602" t="s">
        <v>82</v>
      </c>
      <c r="B602">
        <v>1</v>
      </c>
      <c r="C602">
        <v>-57</v>
      </c>
      <c r="D602">
        <v>2</v>
      </c>
      <c r="E602" t="s">
        <v>242</v>
      </c>
      <c r="F602">
        <v>-1.8</v>
      </c>
      <c r="J602" t="s">
        <v>249</v>
      </c>
      <c r="M602" t="s">
        <v>487</v>
      </c>
      <c r="N602" t="s">
        <v>324</v>
      </c>
      <c r="P602" t="s">
        <v>334</v>
      </c>
      <c r="R602" t="s">
        <v>545</v>
      </c>
      <c r="T602">
        <v>206</v>
      </c>
      <c r="V602">
        <v>278.89999999999998</v>
      </c>
      <c r="W602">
        <v>208.2</v>
      </c>
    </row>
    <row r="603" spans="1:23" x14ac:dyDescent="0.2">
      <c r="A603" t="s">
        <v>82</v>
      </c>
      <c r="B603">
        <v>1</v>
      </c>
      <c r="C603">
        <v>-57</v>
      </c>
      <c r="D603">
        <v>3</v>
      </c>
      <c r="E603" t="s">
        <v>242</v>
      </c>
      <c r="F603">
        <v>-1.8</v>
      </c>
      <c r="J603" t="s">
        <v>202</v>
      </c>
      <c r="M603" t="s">
        <v>487</v>
      </c>
      <c r="N603" t="s">
        <v>324</v>
      </c>
      <c r="P603" t="s">
        <v>334</v>
      </c>
      <c r="R603" t="s">
        <v>546</v>
      </c>
      <c r="T603">
        <v>189</v>
      </c>
      <c r="V603">
        <v>260.89999999999998</v>
      </c>
      <c r="W603">
        <v>191.1</v>
      </c>
    </row>
    <row r="604" spans="1:23" x14ac:dyDescent="0.2">
      <c r="A604" t="s">
        <v>82</v>
      </c>
      <c r="B604">
        <v>1</v>
      </c>
      <c r="C604">
        <v>-44</v>
      </c>
      <c r="D604">
        <v>2</v>
      </c>
      <c r="E604" t="s">
        <v>242</v>
      </c>
      <c r="F604">
        <v>-1.8</v>
      </c>
      <c r="J604" t="s">
        <v>489</v>
      </c>
      <c r="M604" t="s">
        <v>487</v>
      </c>
      <c r="N604" t="s">
        <v>324</v>
      </c>
      <c r="P604" t="s">
        <v>334</v>
      </c>
      <c r="R604" t="s">
        <v>547</v>
      </c>
      <c r="T604">
        <v>237</v>
      </c>
      <c r="V604">
        <v>293.89999999999998</v>
      </c>
      <c r="W604">
        <v>239.2</v>
      </c>
    </row>
    <row r="605" spans="1:23" x14ac:dyDescent="0.2">
      <c r="A605" t="s">
        <v>82</v>
      </c>
      <c r="B605">
        <v>2</v>
      </c>
      <c r="C605">
        <v>-56</v>
      </c>
      <c r="D605">
        <v>2</v>
      </c>
      <c r="E605" t="s">
        <v>240</v>
      </c>
      <c r="F605">
        <v>-8</v>
      </c>
      <c r="J605" t="s">
        <v>249</v>
      </c>
      <c r="M605" t="s">
        <v>487</v>
      </c>
      <c r="N605" t="s">
        <v>324</v>
      </c>
      <c r="P605" t="s">
        <v>328</v>
      </c>
      <c r="R605" t="s">
        <v>548</v>
      </c>
      <c r="T605">
        <v>22</v>
      </c>
      <c r="V605">
        <v>82.6</v>
      </c>
      <c r="W605">
        <v>30.2</v>
      </c>
    </row>
    <row r="606" spans="1:23" x14ac:dyDescent="0.2">
      <c r="A606" t="s">
        <v>82</v>
      </c>
      <c r="B606">
        <v>2</v>
      </c>
      <c r="C606">
        <v>-55</v>
      </c>
      <c r="D606">
        <v>2</v>
      </c>
      <c r="E606" t="s">
        <v>240</v>
      </c>
      <c r="F606">
        <v>-8</v>
      </c>
      <c r="J606" t="s">
        <v>202</v>
      </c>
      <c r="M606" t="s">
        <v>487</v>
      </c>
      <c r="N606" t="s">
        <v>324</v>
      </c>
      <c r="P606" t="s">
        <v>328</v>
      </c>
      <c r="R606" t="s">
        <v>549</v>
      </c>
      <c r="T606">
        <v>32</v>
      </c>
      <c r="V606">
        <v>92.1</v>
      </c>
      <c r="W606">
        <v>40.299999999999997</v>
      </c>
    </row>
    <row r="607" spans="1:23" x14ac:dyDescent="0.2">
      <c r="A607" t="s">
        <v>82</v>
      </c>
      <c r="B607">
        <v>2</v>
      </c>
      <c r="C607">
        <v>-38</v>
      </c>
      <c r="D607">
        <v>2</v>
      </c>
      <c r="E607" t="s">
        <v>240</v>
      </c>
      <c r="F607">
        <v>-8</v>
      </c>
      <c r="J607" t="s">
        <v>489</v>
      </c>
      <c r="M607" t="s">
        <v>487</v>
      </c>
      <c r="N607" t="s">
        <v>324</v>
      </c>
      <c r="P607" t="s">
        <v>328</v>
      </c>
      <c r="R607" t="s">
        <v>384</v>
      </c>
      <c r="T607">
        <v>81</v>
      </c>
      <c r="V607">
        <v>123.7</v>
      </c>
      <c r="W607">
        <v>89.7</v>
      </c>
    </row>
    <row r="608" spans="1:23" x14ac:dyDescent="0.2">
      <c r="A608" t="s">
        <v>82</v>
      </c>
      <c r="B608">
        <v>2</v>
      </c>
      <c r="C608">
        <v>-56</v>
      </c>
      <c r="D608">
        <v>2</v>
      </c>
      <c r="E608" t="s">
        <v>240</v>
      </c>
      <c r="F608">
        <v>-8</v>
      </c>
      <c r="J608" t="s">
        <v>249</v>
      </c>
      <c r="M608" t="s">
        <v>487</v>
      </c>
      <c r="N608" t="s">
        <v>324</v>
      </c>
      <c r="P608" t="s">
        <v>330</v>
      </c>
      <c r="R608" t="s">
        <v>550</v>
      </c>
      <c r="T608">
        <v>50</v>
      </c>
      <c r="V608">
        <v>112.3</v>
      </c>
      <c r="W608">
        <v>58.5</v>
      </c>
    </row>
    <row r="609" spans="1:23" x14ac:dyDescent="0.2">
      <c r="A609" t="s">
        <v>82</v>
      </c>
      <c r="B609">
        <v>2</v>
      </c>
      <c r="C609">
        <v>-55</v>
      </c>
      <c r="D609">
        <v>2</v>
      </c>
      <c r="E609" t="s">
        <v>240</v>
      </c>
      <c r="F609">
        <v>-8</v>
      </c>
      <c r="J609" t="s">
        <v>202</v>
      </c>
      <c r="M609" t="s">
        <v>487</v>
      </c>
      <c r="N609" t="s">
        <v>324</v>
      </c>
      <c r="P609" t="s">
        <v>330</v>
      </c>
      <c r="R609" t="s">
        <v>551</v>
      </c>
      <c r="T609">
        <v>62</v>
      </c>
      <c r="V609">
        <v>123.8</v>
      </c>
      <c r="W609">
        <v>70.599999999999994</v>
      </c>
    </row>
    <row r="610" spans="1:23" x14ac:dyDescent="0.2">
      <c r="A610" t="s">
        <v>82</v>
      </c>
      <c r="B610">
        <v>2</v>
      </c>
      <c r="C610">
        <v>-38</v>
      </c>
      <c r="D610">
        <v>2</v>
      </c>
      <c r="E610" t="s">
        <v>240</v>
      </c>
      <c r="F610">
        <v>-8</v>
      </c>
      <c r="J610" t="s">
        <v>489</v>
      </c>
      <c r="M610" t="s">
        <v>487</v>
      </c>
      <c r="N610" t="s">
        <v>324</v>
      </c>
      <c r="P610" t="s">
        <v>330</v>
      </c>
      <c r="R610" t="s">
        <v>552</v>
      </c>
      <c r="T610">
        <v>152</v>
      </c>
      <c r="V610">
        <v>197.5</v>
      </c>
      <c r="W610">
        <v>161.30000000000001</v>
      </c>
    </row>
    <row r="611" spans="1:23" x14ac:dyDescent="0.2">
      <c r="A611" t="s">
        <v>82</v>
      </c>
      <c r="B611">
        <v>2</v>
      </c>
      <c r="C611">
        <v>-38</v>
      </c>
      <c r="D611">
        <v>2</v>
      </c>
      <c r="E611" t="s">
        <v>240</v>
      </c>
      <c r="F611">
        <v>-8</v>
      </c>
      <c r="J611" t="s">
        <v>489</v>
      </c>
      <c r="M611" t="s">
        <v>487</v>
      </c>
      <c r="N611" t="s">
        <v>324</v>
      </c>
      <c r="P611" t="s">
        <v>338</v>
      </c>
      <c r="R611" t="s">
        <v>553</v>
      </c>
      <c r="T611">
        <v>108</v>
      </c>
      <c r="V611">
        <v>151.80000000000001</v>
      </c>
      <c r="W611">
        <v>116.9</v>
      </c>
    </row>
    <row r="612" spans="1:23" x14ac:dyDescent="0.2">
      <c r="A612" t="s">
        <v>82</v>
      </c>
      <c r="B612">
        <v>2</v>
      </c>
      <c r="C612">
        <v>-38</v>
      </c>
      <c r="D612">
        <v>2</v>
      </c>
      <c r="E612" t="s">
        <v>240</v>
      </c>
      <c r="F612">
        <v>-8</v>
      </c>
      <c r="J612" t="s">
        <v>489</v>
      </c>
      <c r="M612" t="s">
        <v>487</v>
      </c>
      <c r="N612" t="s">
        <v>324</v>
      </c>
      <c r="P612" t="s">
        <v>353</v>
      </c>
      <c r="R612" t="s">
        <v>554</v>
      </c>
      <c r="T612">
        <v>118</v>
      </c>
      <c r="V612">
        <v>162.19999999999999</v>
      </c>
      <c r="W612">
        <v>127</v>
      </c>
    </row>
    <row r="613" spans="1:23" x14ac:dyDescent="0.2">
      <c r="A613" t="s">
        <v>82</v>
      </c>
      <c r="B613">
        <v>2</v>
      </c>
      <c r="C613">
        <v>-56</v>
      </c>
      <c r="D613">
        <v>2</v>
      </c>
      <c r="E613" t="s">
        <v>240</v>
      </c>
      <c r="F613">
        <v>-8</v>
      </c>
      <c r="J613" t="s">
        <v>249</v>
      </c>
      <c r="M613" t="s">
        <v>487</v>
      </c>
      <c r="N613" t="s">
        <v>324</v>
      </c>
      <c r="P613" t="s">
        <v>334</v>
      </c>
      <c r="R613" t="s">
        <v>363</v>
      </c>
      <c r="T613">
        <v>50</v>
      </c>
      <c r="V613">
        <v>112.3</v>
      </c>
      <c r="W613">
        <v>58.5</v>
      </c>
    </row>
    <row r="614" spans="1:23" x14ac:dyDescent="0.2">
      <c r="A614" t="s">
        <v>82</v>
      </c>
      <c r="B614">
        <v>2</v>
      </c>
      <c r="C614">
        <v>-55</v>
      </c>
      <c r="D614">
        <v>2</v>
      </c>
      <c r="E614" t="s">
        <v>240</v>
      </c>
      <c r="F614">
        <v>-8</v>
      </c>
      <c r="J614" t="s">
        <v>202</v>
      </c>
      <c r="M614" t="s">
        <v>487</v>
      </c>
      <c r="N614" t="s">
        <v>324</v>
      </c>
      <c r="P614" t="s">
        <v>334</v>
      </c>
      <c r="R614" t="s">
        <v>555</v>
      </c>
      <c r="T614">
        <v>61</v>
      </c>
      <c r="V614">
        <v>122.8</v>
      </c>
      <c r="W614">
        <v>69.599999999999994</v>
      </c>
    </row>
    <row r="615" spans="1:23" x14ac:dyDescent="0.2">
      <c r="A615" t="s">
        <v>82</v>
      </c>
      <c r="B615">
        <v>2</v>
      </c>
      <c r="C615">
        <v>-38</v>
      </c>
      <c r="D615">
        <v>2</v>
      </c>
      <c r="E615" t="s">
        <v>240</v>
      </c>
      <c r="F615">
        <v>-8</v>
      </c>
      <c r="J615" t="s">
        <v>489</v>
      </c>
      <c r="M615" t="s">
        <v>487</v>
      </c>
      <c r="N615" t="s">
        <v>324</v>
      </c>
      <c r="P615" t="s">
        <v>334</v>
      </c>
      <c r="R615" t="s">
        <v>556</v>
      </c>
      <c r="T615">
        <v>125</v>
      </c>
      <c r="V615">
        <v>169.4</v>
      </c>
      <c r="W615">
        <v>134.1</v>
      </c>
    </row>
    <row r="616" spans="1:23" x14ac:dyDescent="0.2">
      <c r="A616" t="s">
        <v>82</v>
      </c>
      <c r="B616">
        <v>3</v>
      </c>
      <c r="C616">
        <v>-58</v>
      </c>
      <c r="D616">
        <v>1</v>
      </c>
      <c r="E616" t="s">
        <v>240</v>
      </c>
      <c r="F616">
        <v>-8</v>
      </c>
      <c r="J616" t="s">
        <v>202</v>
      </c>
      <c r="M616" t="s">
        <v>557</v>
      </c>
      <c r="N616" t="s">
        <v>324</v>
      </c>
      <c r="P616" t="s">
        <v>328</v>
      </c>
      <c r="T616">
        <v>32.4</v>
      </c>
      <c r="U616">
        <v>5</v>
      </c>
      <c r="V616">
        <v>96</v>
      </c>
      <c r="W616">
        <v>40.799999999999997</v>
      </c>
    </row>
    <row r="617" spans="1:23" x14ac:dyDescent="0.2">
      <c r="A617" t="s">
        <v>82</v>
      </c>
      <c r="B617">
        <v>3</v>
      </c>
      <c r="C617">
        <v>-58</v>
      </c>
      <c r="D617">
        <v>1</v>
      </c>
      <c r="E617" t="s">
        <v>240</v>
      </c>
      <c r="F617">
        <v>-8</v>
      </c>
      <c r="J617" t="s">
        <v>202</v>
      </c>
      <c r="M617" t="s">
        <v>557</v>
      </c>
      <c r="N617" t="s">
        <v>324</v>
      </c>
      <c r="P617" t="s">
        <v>330</v>
      </c>
      <c r="T617">
        <v>56</v>
      </c>
      <c r="U617">
        <v>1</v>
      </c>
      <c r="V617">
        <v>121</v>
      </c>
      <c r="W617">
        <v>64.5</v>
      </c>
    </row>
    <row r="618" spans="1:23" x14ac:dyDescent="0.2">
      <c r="A618" t="s">
        <v>82</v>
      </c>
      <c r="B618">
        <v>3</v>
      </c>
      <c r="C618">
        <v>-58</v>
      </c>
      <c r="D618">
        <v>1</v>
      </c>
      <c r="E618" t="s">
        <v>240</v>
      </c>
      <c r="F618">
        <v>-8</v>
      </c>
      <c r="J618" t="s">
        <v>202</v>
      </c>
      <c r="M618" t="s">
        <v>557</v>
      </c>
      <c r="N618" t="s">
        <v>324</v>
      </c>
      <c r="P618" t="s">
        <v>334</v>
      </c>
      <c r="T618">
        <v>56.9</v>
      </c>
      <c r="U618">
        <v>2</v>
      </c>
      <c r="V618">
        <v>122</v>
      </c>
      <c r="W618">
        <v>65.400000000000006</v>
      </c>
    </row>
    <row r="619" spans="1:23" x14ac:dyDescent="0.2">
      <c r="A619" t="s">
        <v>82</v>
      </c>
      <c r="B619">
        <v>4</v>
      </c>
      <c r="C619">
        <v>-56</v>
      </c>
      <c r="D619">
        <v>3</v>
      </c>
      <c r="E619" t="s">
        <v>240</v>
      </c>
      <c r="F619">
        <v>-8</v>
      </c>
      <c r="J619" t="s">
        <v>202</v>
      </c>
      <c r="M619" t="s">
        <v>557</v>
      </c>
      <c r="N619" t="s">
        <v>324</v>
      </c>
      <c r="P619" t="s">
        <v>328</v>
      </c>
      <c r="T619">
        <v>30.8</v>
      </c>
      <c r="U619">
        <v>1</v>
      </c>
      <c r="V619">
        <v>92</v>
      </c>
      <c r="W619">
        <v>39.200000000000003</v>
      </c>
    </row>
    <row r="620" spans="1:23" x14ac:dyDescent="0.2">
      <c r="A620" t="s">
        <v>82</v>
      </c>
      <c r="B620">
        <v>4</v>
      </c>
      <c r="C620">
        <v>-56</v>
      </c>
      <c r="D620">
        <v>3</v>
      </c>
      <c r="E620" t="s">
        <v>240</v>
      </c>
      <c r="F620">
        <v>-8</v>
      </c>
      <c r="J620" t="s">
        <v>202</v>
      </c>
      <c r="M620" t="s">
        <v>557</v>
      </c>
      <c r="N620" t="s">
        <v>324</v>
      </c>
      <c r="P620" t="s">
        <v>330</v>
      </c>
      <c r="T620">
        <v>53.5</v>
      </c>
      <c r="U620">
        <v>3</v>
      </c>
      <c r="V620">
        <v>116</v>
      </c>
      <c r="W620">
        <v>62</v>
      </c>
    </row>
    <row r="621" spans="1:23" x14ac:dyDescent="0.2">
      <c r="A621" t="s">
        <v>82</v>
      </c>
      <c r="B621">
        <v>4</v>
      </c>
      <c r="C621">
        <v>-56</v>
      </c>
      <c r="D621">
        <v>3</v>
      </c>
      <c r="E621" t="s">
        <v>240</v>
      </c>
      <c r="F621">
        <v>-8</v>
      </c>
      <c r="J621" t="s">
        <v>202</v>
      </c>
      <c r="M621" t="s">
        <v>557</v>
      </c>
      <c r="N621" t="s">
        <v>324</v>
      </c>
      <c r="P621" t="s">
        <v>334</v>
      </c>
      <c r="T621">
        <v>53.5</v>
      </c>
      <c r="U621">
        <v>2</v>
      </c>
      <c r="V621">
        <v>116</v>
      </c>
      <c r="W621">
        <v>62</v>
      </c>
    </row>
    <row r="622" spans="1:23" x14ac:dyDescent="0.2">
      <c r="A622" t="s">
        <v>82</v>
      </c>
      <c r="B622">
        <v>5</v>
      </c>
      <c r="C622">
        <v>-57</v>
      </c>
      <c r="D622">
        <v>2</v>
      </c>
      <c r="E622" t="s">
        <v>240</v>
      </c>
      <c r="F622">
        <v>-8</v>
      </c>
      <c r="J622" t="s">
        <v>202</v>
      </c>
      <c r="M622" t="s">
        <v>557</v>
      </c>
      <c r="N622" t="s">
        <v>324</v>
      </c>
      <c r="P622" t="s">
        <v>328</v>
      </c>
      <c r="T622">
        <v>34.5</v>
      </c>
      <c r="U622">
        <v>2</v>
      </c>
      <c r="V622">
        <v>97</v>
      </c>
      <c r="W622">
        <v>42.8</v>
      </c>
    </row>
    <row r="623" spans="1:23" x14ac:dyDescent="0.2">
      <c r="A623" t="s">
        <v>82</v>
      </c>
      <c r="B623">
        <v>5</v>
      </c>
      <c r="C623">
        <v>-57</v>
      </c>
      <c r="D623">
        <v>2</v>
      </c>
      <c r="E623" t="s">
        <v>240</v>
      </c>
      <c r="F623">
        <v>-8</v>
      </c>
      <c r="J623" t="s">
        <v>202</v>
      </c>
      <c r="M623" t="s">
        <v>557</v>
      </c>
      <c r="N623" t="s">
        <v>324</v>
      </c>
      <c r="P623" t="s">
        <v>330</v>
      </c>
      <c r="T623">
        <v>54.3</v>
      </c>
      <c r="U623">
        <v>2</v>
      </c>
      <c r="V623">
        <v>118</v>
      </c>
      <c r="W623">
        <v>62.8</v>
      </c>
    </row>
    <row r="624" spans="1:23" x14ac:dyDescent="0.2">
      <c r="A624" t="s">
        <v>82</v>
      </c>
      <c r="B624">
        <v>5</v>
      </c>
      <c r="C624">
        <v>-57</v>
      </c>
      <c r="D624">
        <v>2</v>
      </c>
      <c r="E624" t="s">
        <v>240</v>
      </c>
      <c r="F624">
        <v>-8</v>
      </c>
      <c r="J624" t="s">
        <v>202</v>
      </c>
      <c r="M624" t="s">
        <v>557</v>
      </c>
      <c r="N624" t="s">
        <v>324</v>
      </c>
      <c r="P624" t="s">
        <v>334</v>
      </c>
      <c r="T624">
        <v>54.3</v>
      </c>
      <c r="U624">
        <v>4</v>
      </c>
      <c r="V624">
        <v>118</v>
      </c>
      <c r="W624">
        <v>62.8</v>
      </c>
    </row>
    <row r="625" spans="1:23" x14ac:dyDescent="0.2">
      <c r="A625" t="s">
        <v>89</v>
      </c>
      <c r="B625">
        <v>1</v>
      </c>
      <c r="C625">
        <v>-53.6</v>
      </c>
      <c r="D625">
        <v>0.7</v>
      </c>
      <c r="E625" t="s">
        <v>242</v>
      </c>
      <c r="F625">
        <v>-76</v>
      </c>
      <c r="J625" t="s">
        <v>249</v>
      </c>
      <c r="K625">
        <v>0.56000000000000005</v>
      </c>
      <c r="L625">
        <v>600</v>
      </c>
      <c r="M625" t="s">
        <v>323</v>
      </c>
      <c r="N625" t="s">
        <v>324</v>
      </c>
      <c r="P625" t="s">
        <v>328</v>
      </c>
      <c r="R625" t="s">
        <v>339</v>
      </c>
      <c r="U625">
        <v>3.5</v>
      </c>
    </row>
    <row r="626" spans="1:23" x14ac:dyDescent="0.2">
      <c r="A626" t="s">
        <v>89</v>
      </c>
      <c r="B626">
        <v>1</v>
      </c>
      <c r="C626">
        <v>-53.6</v>
      </c>
      <c r="D626">
        <v>0.7</v>
      </c>
      <c r="E626" t="s">
        <v>242</v>
      </c>
      <c r="F626">
        <v>-76</v>
      </c>
      <c r="J626" t="s">
        <v>249</v>
      </c>
      <c r="K626">
        <v>0.56000000000000005</v>
      </c>
      <c r="L626">
        <v>600</v>
      </c>
      <c r="M626" t="s">
        <v>323</v>
      </c>
      <c r="N626" t="s">
        <v>324</v>
      </c>
      <c r="P626" t="s">
        <v>330</v>
      </c>
      <c r="R626" t="s">
        <v>475</v>
      </c>
      <c r="T626">
        <v>-77</v>
      </c>
      <c r="U626">
        <v>3.5</v>
      </c>
      <c r="V626">
        <v>-24.7</v>
      </c>
      <c r="W626">
        <v>-1.1000000000000001</v>
      </c>
    </row>
    <row r="627" spans="1:23" x14ac:dyDescent="0.2">
      <c r="A627" t="s">
        <v>89</v>
      </c>
      <c r="B627">
        <v>1</v>
      </c>
      <c r="C627">
        <v>-53.6</v>
      </c>
      <c r="D627">
        <v>0.7</v>
      </c>
      <c r="E627" t="s">
        <v>242</v>
      </c>
      <c r="F627">
        <v>-76</v>
      </c>
      <c r="J627" t="s">
        <v>249</v>
      </c>
      <c r="K627">
        <v>0.56000000000000005</v>
      </c>
      <c r="L627">
        <v>600</v>
      </c>
      <c r="M627" t="s">
        <v>323</v>
      </c>
      <c r="N627" t="s">
        <v>324</v>
      </c>
      <c r="P627" t="s">
        <v>353</v>
      </c>
      <c r="R627" t="s">
        <v>476</v>
      </c>
      <c r="U627">
        <v>3.5</v>
      </c>
    </row>
    <row r="628" spans="1:23" x14ac:dyDescent="0.2">
      <c r="A628" t="s">
        <v>89</v>
      </c>
      <c r="B628">
        <v>1</v>
      </c>
      <c r="C628">
        <v>-53.6</v>
      </c>
      <c r="D628">
        <v>0.7</v>
      </c>
      <c r="E628" t="s">
        <v>242</v>
      </c>
      <c r="F628">
        <v>-76</v>
      </c>
      <c r="J628" t="s">
        <v>249</v>
      </c>
      <c r="K628">
        <v>0.56000000000000005</v>
      </c>
      <c r="L628">
        <v>600</v>
      </c>
      <c r="M628" t="s">
        <v>323</v>
      </c>
      <c r="N628" t="s">
        <v>324</v>
      </c>
      <c r="P628" t="s">
        <v>558</v>
      </c>
      <c r="R628" t="s">
        <v>333</v>
      </c>
      <c r="U628">
        <v>3.5</v>
      </c>
    </row>
    <row r="629" spans="1:23" x14ac:dyDescent="0.2">
      <c r="A629" t="s">
        <v>89</v>
      </c>
      <c r="B629">
        <v>1</v>
      </c>
      <c r="C629">
        <v>-53.6</v>
      </c>
      <c r="D629">
        <v>0.7</v>
      </c>
      <c r="E629" t="s">
        <v>242</v>
      </c>
      <c r="F629">
        <v>-76</v>
      </c>
      <c r="J629" t="s">
        <v>249</v>
      </c>
      <c r="K629">
        <v>0.56000000000000005</v>
      </c>
      <c r="L629">
        <v>600</v>
      </c>
      <c r="M629" t="s">
        <v>323</v>
      </c>
      <c r="N629" t="s">
        <v>324</v>
      </c>
      <c r="P629" t="s">
        <v>334</v>
      </c>
      <c r="R629" t="s">
        <v>372</v>
      </c>
      <c r="T629">
        <v>-87</v>
      </c>
      <c r="U629">
        <v>3.5</v>
      </c>
      <c r="V629">
        <v>-35.299999999999997</v>
      </c>
      <c r="W629">
        <v>-11.9</v>
      </c>
    </row>
    <row r="630" spans="1:23" x14ac:dyDescent="0.2">
      <c r="A630" t="s">
        <v>89</v>
      </c>
      <c r="B630">
        <v>1</v>
      </c>
      <c r="C630">
        <v>-53.6</v>
      </c>
      <c r="D630">
        <v>0.7</v>
      </c>
      <c r="E630" t="s">
        <v>242</v>
      </c>
      <c r="F630">
        <v>-76</v>
      </c>
      <c r="J630" t="s">
        <v>249</v>
      </c>
      <c r="K630">
        <v>0.56000000000000005</v>
      </c>
      <c r="L630">
        <v>600</v>
      </c>
      <c r="M630" t="s">
        <v>323</v>
      </c>
      <c r="N630" t="s">
        <v>324</v>
      </c>
      <c r="P630" t="s">
        <v>341</v>
      </c>
      <c r="R630" t="s">
        <v>371</v>
      </c>
      <c r="T630">
        <v>-37</v>
      </c>
      <c r="U630">
        <v>3.5</v>
      </c>
      <c r="V630">
        <v>17.5</v>
      </c>
      <c r="W630">
        <v>42.2</v>
      </c>
    </row>
    <row r="631" spans="1:23" x14ac:dyDescent="0.2">
      <c r="A631" t="s">
        <v>89</v>
      </c>
      <c r="B631">
        <v>2</v>
      </c>
      <c r="C631">
        <v>-53.6</v>
      </c>
      <c r="D631">
        <v>0.7</v>
      </c>
      <c r="E631" t="s">
        <v>242</v>
      </c>
      <c r="F631">
        <v>-76</v>
      </c>
      <c r="J631" t="s">
        <v>202</v>
      </c>
      <c r="K631">
        <v>0.89</v>
      </c>
      <c r="L631">
        <v>600</v>
      </c>
      <c r="M631" t="s">
        <v>323</v>
      </c>
      <c r="N631" t="s">
        <v>324</v>
      </c>
      <c r="P631" t="s">
        <v>328</v>
      </c>
      <c r="R631" t="s">
        <v>354</v>
      </c>
      <c r="T631">
        <v>-169</v>
      </c>
      <c r="U631">
        <v>3.5</v>
      </c>
      <c r="V631">
        <v>-121.9</v>
      </c>
      <c r="W631">
        <v>-100.6</v>
      </c>
    </row>
    <row r="632" spans="1:23" x14ac:dyDescent="0.2">
      <c r="A632" t="s">
        <v>89</v>
      </c>
      <c r="B632">
        <v>2</v>
      </c>
      <c r="C632">
        <v>-53.6</v>
      </c>
      <c r="D632">
        <v>0.7</v>
      </c>
      <c r="E632" t="s">
        <v>242</v>
      </c>
      <c r="F632">
        <v>-76</v>
      </c>
      <c r="J632" t="s">
        <v>202</v>
      </c>
      <c r="K632">
        <v>0.89</v>
      </c>
      <c r="L632">
        <v>600</v>
      </c>
      <c r="M632" t="s">
        <v>323</v>
      </c>
      <c r="N632" t="s">
        <v>324</v>
      </c>
      <c r="P632" t="s">
        <v>330</v>
      </c>
      <c r="R632" t="s">
        <v>559</v>
      </c>
      <c r="T632">
        <v>-173</v>
      </c>
      <c r="U632">
        <v>3.5</v>
      </c>
      <c r="V632">
        <v>-126.2</v>
      </c>
      <c r="W632">
        <v>-105</v>
      </c>
    </row>
    <row r="633" spans="1:23" x14ac:dyDescent="0.2">
      <c r="A633" t="s">
        <v>89</v>
      </c>
      <c r="B633">
        <v>2</v>
      </c>
      <c r="C633">
        <v>-53.6</v>
      </c>
      <c r="D633">
        <v>0.7</v>
      </c>
      <c r="E633" t="s">
        <v>242</v>
      </c>
      <c r="F633">
        <v>-76</v>
      </c>
      <c r="J633" t="s">
        <v>202</v>
      </c>
      <c r="K633">
        <v>0.89</v>
      </c>
      <c r="L633">
        <v>600</v>
      </c>
      <c r="M633" t="s">
        <v>323</v>
      </c>
      <c r="N633" t="s">
        <v>324</v>
      </c>
      <c r="P633" t="s">
        <v>353</v>
      </c>
      <c r="R633" t="s">
        <v>486</v>
      </c>
      <c r="U633">
        <v>3.5</v>
      </c>
    </row>
    <row r="634" spans="1:23" x14ac:dyDescent="0.2">
      <c r="A634" t="s">
        <v>89</v>
      </c>
      <c r="B634">
        <v>2</v>
      </c>
      <c r="C634">
        <v>-53.6</v>
      </c>
      <c r="D634">
        <v>0.7</v>
      </c>
      <c r="E634" t="s">
        <v>242</v>
      </c>
      <c r="F634">
        <v>-76</v>
      </c>
      <c r="J634" t="s">
        <v>202</v>
      </c>
      <c r="K634">
        <v>0.89</v>
      </c>
      <c r="L634">
        <v>600</v>
      </c>
      <c r="M634" t="s">
        <v>323</v>
      </c>
      <c r="N634" t="s">
        <v>324</v>
      </c>
      <c r="P634" t="s">
        <v>334</v>
      </c>
      <c r="R634" t="s">
        <v>352</v>
      </c>
      <c r="T634">
        <v>-185</v>
      </c>
      <c r="U634">
        <v>3.5</v>
      </c>
      <c r="V634">
        <v>-138.80000000000001</v>
      </c>
      <c r="W634">
        <v>-118</v>
      </c>
    </row>
    <row r="635" spans="1:23" x14ac:dyDescent="0.2">
      <c r="A635" t="s">
        <v>89</v>
      </c>
      <c r="B635">
        <v>2</v>
      </c>
      <c r="C635">
        <v>-53.6</v>
      </c>
      <c r="D635">
        <v>0.7</v>
      </c>
      <c r="E635" t="s">
        <v>242</v>
      </c>
      <c r="F635">
        <v>-76</v>
      </c>
      <c r="J635" t="s">
        <v>202</v>
      </c>
      <c r="K635">
        <v>0.89</v>
      </c>
      <c r="L635">
        <v>600</v>
      </c>
      <c r="M635" t="s">
        <v>323</v>
      </c>
      <c r="N635" t="s">
        <v>324</v>
      </c>
      <c r="P635" t="s">
        <v>341</v>
      </c>
      <c r="R635" t="s">
        <v>478</v>
      </c>
      <c r="T635">
        <v>-157</v>
      </c>
      <c r="U635">
        <v>3.5</v>
      </c>
      <c r="V635">
        <v>-109.3</v>
      </c>
      <c r="W635">
        <v>-87.7</v>
      </c>
    </row>
    <row r="636" spans="1:23" x14ac:dyDescent="0.2">
      <c r="A636" t="s">
        <v>89</v>
      </c>
      <c r="B636">
        <v>3</v>
      </c>
      <c r="C636">
        <v>-53.6</v>
      </c>
      <c r="D636">
        <v>0.7</v>
      </c>
      <c r="E636" t="s">
        <v>228</v>
      </c>
      <c r="J636" t="s">
        <v>249</v>
      </c>
      <c r="K636">
        <v>0.43</v>
      </c>
      <c r="L636">
        <v>600</v>
      </c>
      <c r="M636" t="s">
        <v>323</v>
      </c>
      <c r="N636" t="s">
        <v>324</v>
      </c>
      <c r="P636" t="s">
        <v>328</v>
      </c>
      <c r="R636" t="s">
        <v>354</v>
      </c>
      <c r="U636">
        <v>3.5</v>
      </c>
    </row>
    <row r="637" spans="1:23" x14ac:dyDescent="0.2">
      <c r="A637" t="s">
        <v>89</v>
      </c>
      <c r="B637">
        <v>3</v>
      </c>
      <c r="C637">
        <v>-53.6</v>
      </c>
      <c r="D637">
        <v>0.7</v>
      </c>
      <c r="E637" t="s">
        <v>228</v>
      </c>
      <c r="J637" t="s">
        <v>249</v>
      </c>
      <c r="K637">
        <v>0.43</v>
      </c>
      <c r="L637">
        <v>600</v>
      </c>
      <c r="M637" t="s">
        <v>323</v>
      </c>
      <c r="N637" t="s">
        <v>324</v>
      </c>
      <c r="P637" t="s">
        <v>330</v>
      </c>
      <c r="R637" t="s">
        <v>560</v>
      </c>
      <c r="T637">
        <v>-229</v>
      </c>
      <c r="U637">
        <v>3.5</v>
      </c>
      <c r="V637">
        <v>-185.3</v>
      </c>
    </row>
    <row r="638" spans="1:23" x14ac:dyDescent="0.2">
      <c r="A638" t="s">
        <v>89</v>
      </c>
      <c r="B638">
        <v>3</v>
      </c>
      <c r="C638">
        <v>-53.6</v>
      </c>
      <c r="D638">
        <v>0.7</v>
      </c>
      <c r="E638" t="s">
        <v>228</v>
      </c>
      <c r="J638" t="s">
        <v>249</v>
      </c>
      <c r="K638">
        <v>0.43</v>
      </c>
      <c r="L638">
        <v>600</v>
      </c>
      <c r="M638" t="s">
        <v>323</v>
      </c>
      <c r="N638" t="s">
        <v>324</v>
      </c>
      <c r="P638" t="s">
        <v>353</v>
      </c>
      <c r="R638" t="s">
        <v>339</v>
      </c>
      <c r="U638">
        <v>3.5</v>
      </c>
    </row>
    <row r="639" spans="1:23" x14ac:dyDescent="0.2">
      <c r="A639" t="s">
        <v>89</v>
      </c>
      <c r="B639">
        <v>3</v>
      </c>
      <c r="C639">
        <v>-53.6</v>
      </c>
      <c r="D639">
        <v>0.7</v>
      </c>
      <c r="E639" t="s">
        <v>228</v>
      </c>
      <c r="J639" t="s">
        <v>249</v>
      </c>
      <c r="K639">
        <v>0.43</v>
      </c>
      <c r="L639">
        <v>600</v>
      </c>
      <c r="M639" t="s">
        <v>323</v>
      </c>
      <c r="N639" t="s">
        <v>324</v>
      </c>
      <c r="P639" t="s">
        <v>334</v>
      </c>
      <c r="R639" t="s">
        <v>476</v>
      </c>
      <c r="T639">
        <v>-220</v>
      </c>
      <c r="U639">
        <v>3.5</v>
      </c>
      <c r="V639">
        <v>-175.8</v>
      </c>
    </row>
    <row r="640" spans="1:23" x14ac:dyDescent="0.2">
      <c r="A640" t="s">
        <v>89</v>
      </c>
      <c r="B640">
        <v>3</v>
      </c>
      <c r="C640">
        <v>-53.6</v>
      </c>
      <c r="D640">
        <v>0.7</v>
      </c>
      <c r="E640" t="s">
        <v>228</v>
      </c>
      <c r="J640" t="s">
        <v>249</v>
      </c>
      <c r="K640">
        <v>0.43</v>
      </c>
      <c r="L640">
        <v>600</v>
      </c>
      <c r="M640" t="s">
        <v>323</v>
      </c>
      <c r="N640" t="s">
        <v>324</v>
      </c>
      <c r="P640" t="s">
        <v>341</v>
      </c>
      <c r="R640" t="s">
        <v>350</v>
      </c>
      <c r="T640">
        <v>-208</v>
      </c>
      <c r="U640">
        <v>3.5</v>
      </c>
      <c r="V640">
        <v>-163.1</v>
      </c>
    </row>
    <row r="641" spans="1:23" x14ac:dyDescent="0.2">
      <c r="A641" t="s">
        <v>96</v>
      </c>
      <c r="B641">
        <v>1</v>
      </c>
      <c r="C641">
        <v>235</v>
      </c>
      <c r="D641">
        <v>1</v>
      </c>
      <c r="E641" t="s">
        <v>217</v>
      </c>
      <c r="F641">
        <v>-210</v>
      </c>
      <c r="M641" t="s">
        <v>323</v>
      </c>
      <c r="N641" t="s">
        <v>324</v>
      </c>
      <c r="P641" t="s">
        <v>533</v>
      </c>
      <c r="R641" t="s">
        <v>561</v>
      </c>
      <c r="U641">
        <v>6</v>
      </c>
    </row>
    <row r="642" spans="1:23" x14ac:dyDescent="0.2">
      <c r="A642" t="s">
        <v>96</v>
      </c>
      <c r="B642">
        <v>1</v>
      </c>
      <c r="C642">
        <v>571</v>
      </c>
      <c r="D642">
        <v>1</v>
      </c>
      <c r="E642" t="s">
        <v>217</v>
      </c>
      <c r="F642">
        <v>-210</v>
      </c>
      <c r="M642" t="s">
        <v>323</v>
      </c>
      <c r="N642" t="s">
        <v>324</v>
      </c>
      <c r="P642" t="s">
        <v>533</v>
      </c>
      <c r="R642" t="s">
        <v>526</v>
      </c>
      <c r="U642">
        <v>6</v>
      </c>
    </row>
    <row r="643" spans="1:23" x14ac:dyDescent="0.2">
      <c r="A643" t="s">
        <v>96</v>
      </c>
      <c r="B643">
        <v>1</v>
      </c>
      <c r="C643">
        <v>1228</v>
      </c>
      <c r="D643">
        <v>1</v>
      </c>
      <c r="E643" t="s">
        <v>217</v>
      </c>
      <c r="F643">
        <v>-210</v>
      </c>
      <c r="M643" t="s">
        <v>323</v>
      </c>
      <c r="N643" t="s">
        <v>324</v>
      </c>
      <c r="P643" t="s">
        <v>533</v>
      </c>
      <c r="R643" t="s">
        <v>562</v>
      </c>
      <c r="U643">
        <v>6</v>
      </c>
    </row>
    <row r="644" spans="1:23" x14ac:dyDescent="0.2">
      <c r="A644" t="s">
        <v>96</v>
      </c>
      <c r="B644">
        <v>1</v>
      </c>
      <c r="C644">
        <v>-67</v>
      </c>
      <c r="D644">
        <v>1</v>
      </c>
      <c r="E644" t="s">
        <v>217</v>
      </c>
      <c r="F644">
        <v>-210</v>
      </c>
      <c r="M644" t="s">
        <v>323</v>
      </c>
      <c r="N644" t="s">
        <v>324</v>
      </c>
      <c r="P644" t="s">
        <v>328</v>
      </c>
      <c r="R644" t="s">
        <v>561</v>
      </c>
      <c r="T644">
        <v>-446</v>
      </c>
      <c r="U644">
        <v>6</v>
      </c>
      <c r="V644">
        <v>-406.2</v>
      </c>
      <c r="W644">
        <v>-298.7</v>
      </c>
    </row>
    <row r="645" spans="1:23" x14ac:dyDescent="0.2">
      <c r="A645" t="s">
        <v>96</v>
      </c>
      <c r="B645">
        <v>1</v>
      </c>
      <c r="C645">
        <v>235</v>
      </c>
      <c r="D645">
        <v>1</v>
      </c>
      <c r="E645" t="s">
        <v>217</v>
      </c>
      <c r="F645">
        <v>-210</v>
      </c>
      <c r="M645" t="s">
        <v>323</v>
      </c>
      <c r="N645" t="s">
        <v>324</v>
      </c>
      <c r="P645" t="s">
        <v>328</v>
      </c>
      <c r="R645" t="s">
        <v>494</v>
      </c>
      <c r="T645">
        <v>-234</v>
      </c>
      <c r="U645">
        <v>6</v>
      </c>
      <c r="V645">
        <v>-379.8</v>
      </c>
      <c r="W645">
        <v>-30.4</v>
      </c>
    </row>
    <row r="646" spans="1:23" x14ac:dyDescent="0.2">
      <c r="A646" t="s">
        <v>96</v>
      </c>
      <c r="B646">
        <v>1</v>
      </c>
      <c r="C646">
        <v>571</v>
      </c>
      <c r="D646">
        <v>1</v>
      </c>
      <c r="E646" t="s">
        <v>217</v>
      </c>
      <c r="F646">
        <v>-210</v>
      </c>
      <c r="M646" t="s">
        <v>323</v>
      </c>
      <c r="N646" t="s">
        <v>324</v>
      </c>
      <c r="P646" t="s">
        <v>328</v>
      </c>
      <c r="R646" t="s">
        <v>563</v>
      </c>
      <c r="T646">
        <v>-30</v>
      </c>
      <c r="U646">
        <v>6</v>
      </c>
      <c r="V646">
        <v>-382.6</v>
      </c>
      <c r="W646">
        <v>227.8</v>
      </c>
    </row>
    <row r="647" spans="1:23" x14ac:dyDescent="0.2">
      <c r="A647" t="s">
        <v>96</v>
      </c>
      <c r="B647">
        <v>1</v>
      </c>
      <c r="C647">
        <v>1228</v>
      </c>
      <c r="D647">
        <v>1</v>
      </c>
      <c r="E647" t="s">
        <v>217</v>
      </c>
      <c r="F647">
        <v>-210</v>
      </c>
      <c r="M647" t="s">
        <v>323</v>
      </c>
      <c r="N647" t="s">
        <v>324</v>
      </c>
      <c r="P647" t="s">
        <v>328</v>
      </c>
      <c r="R647" t="s">
        <v>564</v>
      </c>
      <c r="T647">
        <v>329</v>
      </c>
      <c r="U647">
        <v>6</v>
      </c>
      <c r="V647">
        <v>-403.5</v>
      </c>
      <c r="W647">
        <v>682.3</v>
      </c>
    </row>
    <row r="648" spans="1:23" x14ac:dyDescent="0.2">
      <c r="A648" t="s">
        <v>96</v>
      </c>
      <c r="B648">
        <v>1</v>
      </c>
      <c r="C648">
        <v>-67</v>
      </c>
      <c r="D648">
        <v>1</v>
      </c>
      <c r="E648" t="s">
        <v>217</v>
      </c>
      <c r="F648">
        <v>-210</v>
      </c>
      <c r="M648" t="s">
        <v>323</v>
      </c>
      <c r="N648" t="s">
        <v>324</v>
      </c>
      <c r="P648" t="s">
        <v>565</v>
      </c>
      <c r="R648" t="s">
        <v>508</v>
      </c>
      <c r="U648">
        <v>6</v>
      </c>
    </row>
    <row r="649" spans="1:23" x14ac:dyDescent="0.2">
      <c r="A649" t="s">
        <v>96</v>
      </c>
      <c r="B649">
        <v>1</v>
      </c>
      <c r="C649">
        <v>235</v>
      </c>
      <c r="D649">
        <v>1</v>
      </c>
      <c r="E649" t="s">
        <v>217</v>
      </c>
      <c r="F649">
        <v>-210</v>
      </c>
      <c r="M649" t="s">
        <v>323</v>
      </c>
      <c r="N649" t="s">
        <v>324</v>
      </c>
      <c r="P649" t="s">
        <v>565</v>
      </c>
      <c r="R649" t="s">
        <v>562</v>
      </c>
      <c r="U649">
        <v>6</v>
      </c>
    </row>
    <row r="650" spans="1:23" x14ac:dyDescent="0.2">
      <c r="A650" t="s">
        <v>96</v>
      </c>
      <c r="B650">
        <v>1</v>
      </c>
      <c r="C650">
        <v>571</v>
      </c>
      <c r="D650">
        <v>1</v>
      </c>
      <c r="E650" t="s">
        <v>217</v>
      </c>
      <c r="F650">
        <v>-210</v>
      </c>
      <c r="M650" t="s">
        <v>323</v>
      </c>
      <c r="N650" t="s">
        <v>324</v>
      </c>
      <c r="P650" t="s">
        <v>565</v>
      </c>
      <c r="R650" t="s">
        <v>510</v>
      </c>
      <c r="U650">
        <v>6</v>
      </c>
    </row>
    <row r="651" spans="1:23" x14ac:dyDescent="0.2">
      <c r="A651" t="s">
        <v>96</v>
      </c>
      <c r="B651">
        <v>1</v>
      </c>
      <c r="C651">
        <v>235</v>
      </c>
      <c r="D651">
        <v>1</v>
      </c>
      <c r="E651" t="s">
        <v>217</v>
      </c>
      <c r="F651">
        <v>-210</v>
      </c>
      <c r="M651" t="s">
        <v>323</v>
      </c>
      <c r="N651" t="s">
        <v>324</v>
      </c>
      <c r="P651" t="s">
        <v>330</v>
      </c>
      <c r="R651" t="s">
        <v>339</v>
      </c>
      <c r="U651">
        <v>6</v>
      </c>
    </row>
    <row r="652" spans="1:23" x14ac:dyDescent="0.2">
      <c r="A652" t="s">
        <v>96</v>
      </c>
      <c r="B652">
        <v>1</v>
      </c>
      <c r="C652">
        <v>571</v>
      </c>
      <c r="D652">
        <v>1</v>
      </c>
      <c r="E652" t="s">
        <v>217</v>
      </c>
      <c r="F652">
        <v>-210</v>
      </c>
      <c r="M652" t="s">
        <v>323</v>
      </c>
      <c r="N652" t="s">
        <v>324</v>
      </c>
      <c r="P652" t="s">
        <v>330</v>
      </c>
      <c r="R652" t="s">
        <v>354</v>
      </c>
      <c r="U652">
        <v>6</v>
      </c>
    </row>
    <row r="653" spans="1:23" x14ac:dyDescent="0.2">
      <c r="A653" t="s">
        <v>96</v>
      </c>
      <c r="B653">
        <v>1</v>
      </c>
      <c r="C653">
        <v>1228</v>
      </c>
      <c r="D653">
        <v>1</v>
      </c>
      <c r="E653" t="s">
        <v>217</v>
      </c>
      <c r="F653">
        <v>-210</v>
      </c>
      <c r="M653" t="s">
        <v>323</v>
      </c>
      <c r="N653" t="s">
        <v>324</v>
      </c>
      <c r="P653" t="s">
        <v>330</v>
      </c>
      <c r="R653" t="s">
        <v>566</v>
      </c>
      <c r="U653">
        <v>6</v>
      </c>
    </row>
    <row r="654" spans="1:23" x14ac:dyDescent="0.2">
      <c r="A654" t="s">
        <v>96</v>
      </c>
      <c r="B654">
        <v>1</v>
      </c>
      <c r="C654">
        <v>-67</v>
      </c>
      <c r="D654">
        <v>1</v>
      </c>
      <c r="E654" t="s">
        <v>217</v>
      </c>
      <c r="F654">
        <v>-210</v>
      </c>
      <c r="M654" t="s">
        <v>323</v>
      </c>
      <c r="N654" t="s">
        <v>324</v>
      </c>
      <c r="P654" t="s">
        <v>217</v>
      </c>
      <c r="Q654" t="s">
        <v>567</v>
      </c>
      <c r="T654">
        <v>-210</v>
      </c>
      <c r="U654">
        <v>6</v>
      </c>
      <c r="V654">
        <v>-153.30000000000001</v>
      </c>
    </row>
    <row r="655" spans="1:23" x14ac:dyDescent="0.2">
      <c r="A655" t="s">
        <v>96</v>
      </c>
      <c r="B655">
        <v>1</v>
      </c>
      <c r="C655">
        <v>-67</v>
      </c>
      <c r="D655">
        <v>1</v>
      </c>
      <c r="E655" t="s">
        <v>217</v>
      </c>
      <c r="F655">
        <v>-210</v>
      </c>
      <c r="M655" t="s">
        <v>323</v>
      </c>
      <c r="N655" t="s">
        <v>324</v>
      </c>
      <c r="P655" t="s">
        <v>217</v>
      </c>
      <c r="Q655" t="s">
        <v>568</v>
      </c>
      <c r="T655">
        <v>-398</v>
      </c>
      <c r="U655">
        <v>6</v>
      </c>
      <c r="V655">
        <v>-354.8</v>
      </c>
      <c r="W655">
        <v>-238</v>
      </c>
    </row>
    <row r="656" spans="1:23" x14ac:dyDescent="0.2">
      <c r="A656" t="s">
        <v>96</v>
      </c>
      <c r="B656">
        <v>1</v>
      </c>
      <c r="C656">
        <v>-67</v>
      </c>
      <c r="D656">
        <v>1</v>
      </c>
      <c r="E656" t="s">
        <v>217</v>
      </c>
      <c r="F656">
        <v>-210</v>
      </c>
      <c r="M656" t="s">
        <v>323</v>
      </c>
      <c r="N656" t="s">
        <v>324</v>
      </c>
      <c r="P656" t="s">
        <v>217</v>
      </c>
      <c r="Q656" t="s">
        <v>569</v>
      </c>
      <c r="T656">
        <v>-461</v>
      </c>
      <c r="U656">
        <v>6</v>
      </c>
      <c r="V656">
        <v>-422.3</v>
      </c>
      <c r="W656">
        <v>-317.7</v>
      </c>
    </row>
    <row r="657" spans="1:23" x14ac:dyDescent="0.2">
      <c r="A657" t="s">
        <v>96</v>
      </c>
      <c r="B657">
        <v>1</v>
      </c>
      <c r="C657">
        <v>235</v>
      </c>
      <c r="D657">
        <v>1</v>
      </c>
      <c r="E657" t="s">
        <v>217</v>
      </c>
      <c r="F657">
        <v>-210</v>
      </c>
      <c r="M657" t="s">
        <v>323</v>
      </c>
      <c r="N657" t="s">
        <v>324</v>
      </c>
      <c r="P657" t="s">
        <v>217</v>
      </c>
      <c r="Q657" t="s">
        <v>567</v>
      </c>
      <c r="T657">
        <v>-210</v>
      </c>
      <c r="U657">
        <v>6</v>
      </c>
      <c r="V657">
        <v>-360.3</v>
      </c>
    </row>
    <row r="658" spans="1:23" x14ac:dyDescent="0.2">
      <c r="A658" t="s">
        <v>96</v>
      </c>
      <c r="B658">
        <v>1</v>
      </c>
      <c r="C658">
        <v>235</v>
      </c>
      <c r="D658">
        <v>1</v>
      </c>
      <c r="E658" t="s">
        <v>217</v>
      </c>
      <c r="F658">
        <v>-210</v>
      </c>
      <c r="M658" t="s">
        <v>323</v>
      </c>
      <c r="N658" t="s">
        <v>324</v>
      </c>
      <c r="P658" t="s">
        <v>217</v>
      </c>
      <c r="Q658" t="s">
        <v>568</v>
      </c>
      <c r="T658">
        <v>-234</v>
      </c>
      <c r="U658">
        <v>6</v>
      </c>
      <c r="V658">
        <v>-379.8</v>
      </c>
      <c r="W658">
        <v>-30.4</v>
      </c>
    </row>
    <row r="659" spans="1:23" x14ac:dyDescent="0.2">
      <c r="A659" t="s">
        <v>96</v>
      </c>
      <c r="B659">
        <v>1</v>
      </c>
      <c r="C659">
        <v>235</v>
      </c>
      <c r="D659">
        <v>1</v>
      </c>
      <c r="E659" t="s">
        <v>217</v>
      </c>
      <c r="F659">
        <v>-210</v>
      </c>
      <c r="M659" t="s">
        <v>323</v>
      </c>
      <c r="N659" t="s">
        <v>324</v>
      </c>
      <c r="P659" t="s">
        <v>217</v>
      </c>
      <c r="Q659" t="s">
        <v>569</v>
      </c>
      <c r="T659">
        <v>-397</v>
      </c>
      <c r="U659">
        <v>6</v>
      </c>
      <c r="V659">
        <v>-511.7</v>
      </c>
      <c r="W659">
        <v>-236.7</v>
      </c>
    </row>
    <row r="660" spans="1:23" x14ac:dyDescent="0.2">
      <c r="A660" t="s">
        <v>96</v>
      </c>
      <c r="B660">
        <v>1</v>
      </c>
      <c r="C660">
        <v>571</v>
      </c>
      <c r="D660">
        <v>1</v>
      </c>
      <c r="E660" t="s">
        <v>217</v>
      </c>
      <c r="F660">
        <v>-210</v>
      </c>
      <c r="M660" t="s">
        <v>323</v>
      </c>
      <c r="N660" t="s">
        <v>324</v>
      </c>
      <c r="P660" t="s">
        <v>217</v>
      </c>
      <c r="Q660" t="s">
        <v>567</v>
      </c>
      <c r="T660">
        <v>-210</v>
      </c>
      <c r="U660">
        <v>6</v>
      </c>
      <c r="V660">
        <v>-497.1</v>
      </c>
    </row>
    <row r="661" spans="1:23" x14ac:dyDescent="0.2">
      <c r="A661" t="s">
        <v>96</v>
      </c>
      <c r="B661">
        <v>1</v>
      </c>
      <c r="C661">
        <v>571</v>
      </c>
      <c r="D661">
        <v>1</v>
      </c>
      <c r="E661" t="s">
        <v>217</v>
      </c>
      <c r="F661">
        <v>-210</v>
      </c>
      <c r="M661" t="s">
        <v>323</v>
      </c>
      <c r="N661" t="s">
        <v>324</v>
      </c>
      <c r="P661" t="s">
        <v>217</v>
      </c>
      <c r="Q661" t="s">
        <v>568</v>
      </c>
      <c r="T661">
        <v>-233</v>
      </c>
      <c r="U661">
        <v>6</v>
      </c>
      <c r="V661">
        <v>-511.8</v>
      </c>
      <c r="W661">
        <v>-29.1</v>
      </c>
    </row>
    <row r="662" spans="1:23" x14ac:dyDescent="0.2">
      <c r="A662" t="s">
        <v>96</v>
      </c>
      <c r="B662">
        <v>1</v>
      </c>
      <c r="C662">
        <v>571</v>
      </c>
      <c r="D662">
        <v>1</v>
      </c>
      <c r="E662" t="s">
        <v>217</v>
      </c>
      <c r="F662">
        <v>-210</v>
      </c>
      <c r="M662" t="s">
        <v>323</v>
      </c>
      <c r="N662" t="s">
        <v>324</v>
      </c>
      <c r="P662" t="s">
        <v>217</v>
      </c>
      <c r="Q662" t="s">
        <v>569</v>
      </c>
      <c r="T662">
        <v>-277</v>
      </c>
      <c r="U662">
        <v>6</v>
      </c>
      <c r="V662">
        <v>-539.79999999999995</v>
      </c>
      <c r="W662">
        <v>-84.8</v>
      </c>
    </row>
    <row r="663" spans="1:23" x14ac:dyDescent="0.2">
      <c r="A663" t="s">
        <v>96</v>
      </c>
      <c r="B663">
        <v>1</v>
      </c>
      <c r="C663">
        <v>1228</v>
      </c>
      <c r="D663">
        <v>1</v>
      </c>
      <c r="E663" t="s">
        <v>217</v>
      </c>
      <c r="F663">
        <v>-210</v>
      </c>
      <c r="M663" t="s">
        <v>323</v>
      </c>
      <c r="N663" t="s">
        <v>324</v>
      </c>
      <c r="P663" t="s">
        <v>217</v>
      </c>
      <c r="Q663" t="s">
        <v>567</v>
      </c>
      <c r="T663">
        <v>-210</v>
      </c>
      <c r="U663">
        <v>6</v>
      </c>
      <c r="V663">
        <v>-645.4</v>
      </c>
    </row>
    <row r="664" spans="1:23" x14ac:dyDescent="0.2">
      <c r="A664" t="s">
        <v>96</v>
      </c>
      <c r="B664">
        <v>1</v>
      </c>
      <c r="C664">
        <v>1228</v>
      </c>
      <c r="D664">
        <v>1</v>
      </c>
      <c r="E664" t="s">
        <v>217</v>
      </c>
      <c r="F664">
        <v>-210</v>
      </c>
      <c r="M664" t="s">
        <v>323</v>
      </c>
      <c r="N664" t="s">
        <v>324</v>
      </c>
      <c r="P664" t="s">
        <v>217</v>
      </c>
      <c r="Q664" t="s">
        <v>568</v>
      </c>
      <c r="T664">
        <v>-290</v>
      </c>
      <c r="U664">
        <v>6</v>
      </c>
      <c r="V664">
        <v>-681.3</v>
      </c>
      <c r="W664">
        <v>-101.3</v>
      </c>
    </row>
    <row r="665" spans="1:23" x14ac:dyDescent="0.2">
      <c r="A665" t="s">
        <v>96</v>
      </c>
      <c r="B665">
        <v>1</v>
      </c>
      <c r="C665">
        <v>1228</v>
      </c>
      <c r="D665">
        <v>1</v>
      </c>
      <c r="E665" t="s">
        <v>217</v>
      </c>
      <c r="F665">
        <v>-210</v>
      </c>
      <c r="M665" t="s">
        <v>323</v>
      </c>
      <c r="N665" t="s">
        <v>324</v>
      </c>
      <c r="P665" t="s">
        <v>217</v>
      </c>
      <c r="Q665" t="s">
        <v>569</v>
      </c>
      <c r="T665">
        <v>-245</v>
      </c>
      <c r="U665">
        <v>6</v>
      </c>
      <c r="V665">
        <v>-661.1</v>
      </c>
      <c r="W665">
        <v>-44.3</v>
      </c>
    </row>
    <row r="666" spans="1:23" x14ac:dyDescent="0.2">
      <c r="A666" t="s">
        <v>96</v>
      </c>
      <c r="B666">
        <v>1</v>
      </c>
      <c r="C666">
        <v>-67</v>
      </c>
      <c r="D666">
        <v>1</v>
      </c>
      <c r="E666" t="s">
        <v>217</v>
      </c>
      <c r="F666">
        <v>-210</v>
      </c>
      <c r="M666" t="s">
        <v>323</v>
      </c>
      <c r="N666" t="s">
        <v>324</v>
      </c>
      <c r="P666" t="s">
        <v>332</v>
      </c>
      <c r="R666" t="s">
        <v>339</v>
      </c>
      <c r="U666">
        <v>6</v>
      </c>
    </row>
    <row r="667" spans="1:23" x14ac:dyDescent="0.2">
      <c r="A667" t="s">
        <v>96</v>
      </c>
      <c r="B667">
        <v>1</v>
      </c>
      <c r="C667">
        <v>235</v>
      </c>
      <c r="D667">
        <v>1</v>
      </c>
      <c r="E667" t="s">
        <v>217</v>
      </c>
      <c r="F667">
        <v>-210</v>
      </c>
      <c r="M667" t="s">
        <v>323</v>
      </c>
      <c r="N667" t="s">
        <v>324</v>
      </c>
      <c r="P667" t="s">
        <v>332</v>
      </c>
      <c r="R667" t="s">
        <v>531</v>
      </c>
      <c r="U667">
        <v>6</v>
      </c>
    </row>
    <row r="668" spans="1:23" x14ac:dyDescent="0.2">
      <c r="A668" t="s">
        <v>96</v>
      </c>
      <c r="B668">
        <v>1</v>
      </c>
      <c r="C668">
        <v>571</v>
      </c>
      <c r="D668">
        <v>1</v>
      </c>
      <c r="E668" t="s">
        <v>217</v>
      </c>
      <c r="F668">
        <v>-210</v>
      </c>
      <c r="M668" t="s">
        <v>323</v>
      </c>
      <c r="N668" t="s">
        <v>324</v>
      </c>
      <c r="P668" t="s">
        <v>332</v>
      </c>
      <c r="R668" t="s">
        <v>570</v>
      </c>
      <c r="U668">
        <v>6</v>
      </c>
    </row>
    <row r="669" spans="1:23" x14ac:dyDescent="0.2">
      <c r="A669" t="s">
        <v>96</v>
      </c>
      <c r="B669">
        <v>1</v>
      </c>
      <c r="C669">
        <v>1228</v>
      </c>
      <c r="D669">
        <v>1</v>
      </c>
      <c r="E669" t="s">
        <v>217</v>
      </c>
      <c r="F669">
        <v>-210</v>
      </c>
      <c r="M669" t="s">
        <v>323</v>
      </c>
      <c r="N669" t="s">
        <v>324</v>
      </c>
      <c r="P669" t="s">
        <v>332</v>
      </c>
      <c r="R669" t="s">
        <v>562</v>
      </c>
      <c r="U669">
        <v>6</v>
      </c>
    </row>
    <row r="670" spans="1:23" x14ac:dyDescent="0.2">
      <c r="A670" t="s">
        <v>96</v>
      </c>
      <c r="B670">
        <v>1</v>
      </c>
      <c r="C670">
        <v>-67</v>
      </c>
      <c r="D670">
        <v>1</v>
      </c>
      <c r="E670" t="s">
        <v>217</v>
      </c>
      <c r="F670">
        <v>-210</v>
      </c>
      <c r="M670" t="s">
        <v>323</v>
      </c>
      <c r="N670" t="s">
        <v>324</v>
      </c>
      <c r="P670" t="s">
        <v>334</v>
      </c>
      <c r="R670" t="s">
        <v>571</v>
      </c>
      <c r="U670">
        <v>6</v>
      </c>
    </row>
    <row r="671" spans="1:23" x14ac:dyDescent="0.2">
      <c r="A671" t="s">
        <v>96</v>
      </c>
      <c r="B671">
        <v>1</v>
      </c>
      <c r="C671">
        <v>235</v>
      </c>
      <c r="D671">
        <v>1</v>
      </c>
      <c r="E671" t="s">
        <v>217</v>
      </c>
      <c r="F671">
        <v>-210</v>
      </c>
      <c r="M671" t="s">
        <v>323</v>
      </c>
      <c r="N671" t="s">
        <v>324</v>
      </c>
      <c r="P671" t="s">
        <v>334</v>
      </c>
      <c r="R671" t="s">
        <v>572</v>
      </c>
      <c r="T671">
        <v>-205</v>
      </c>
      <c r="U671">
        <v>6</v>
      </c>
      <c r="V671">
        <v>-356.3</v>
      </c>
      <c r="W671">
        <v>6.3</v>
      </c>
    </row>
    <row r="672" spans="1:23" x14ac:dyDescent="0.2">
      <c r="A672" t="s">
        <v>96</v>
      </c>
      <c r="B672">
        <v>1</v>
      </c>
      <c r="C672">
        <v>571</v>
      </c>
      <c r="D672">
        <v>1</v>
      </c>
      <c r="E672" t="s">
        <v>217</v>
      </c>
      <c r="F672">
        <v>-210</v>
      </c>
      <c r="M672" t="s">
        <v>323</v>
      </c>
      <c r="N672" t="s">
        <v>324</v>
      </c>
      <c r="P672" t="s">
        <v>334</v>
      </c>
      <c r="R672" t="s">
        <v>573</v>
      </c>
      <c r="T672">
        <v>-22</v>
      </c>
      <c r="U672">
        <v>6</v>
      </c>
      <c r="V672">
        <v>-377.5</v>
      </c>
      <c r="W672">
        <v>238</v>
      </c>
    </row>
    <row r="673" spans="1:23" x14ac:dyDescent="0.2">
      <c r="A673" t="s">
        <v>96</v>
      </c>
      <c r="B673">
        <v>1</v>
      </c>
      <c r="C673">
        <v>1228</v>
      </c>
      <c r="D673">
        <v>1</v>
      </c>
      <c r="E673" t="s">
        <v>217</v>
      </c>
      <c r="F673">
        <v>-210</v>
      </c>
      <c r="M673" t="s">
        <v>323</v>
      </c>
      <c r="N673" t="s">
        <v>324</v>
      </c>
      <c r="P673" t="s">
        <v>334</v>
      </c>
      <c r="R673" t="s">
        <v>574</v>
      </c>
      <c r="T673">
        <v>328</v>
      </c>
      <c r="U673">
        <v>6</v>
      </c>
      <c r="V673">
        <v>-403.9</v>
      </c>
      <c r="W673">
        <v>681</v>
      </c>
    </row>
    <row r="674" spans="1:23" x14ac:dyDescent="0.2">
      <c r="A674" t="s">
        <v>96</v>
      </c>
      <c r="B674">
        <v>1</v>
      </c>
      <c r="C674">
        <v>-67</v>
      </c>
      <c r="D674">
        <v>1</v>
      </c>
      <c r="E674" t="s">
        <v>217</v>
      </c>
      <c r="F674">
        <v>-210</v>
      </c>
      <c r="M674" t="s">
        <v>323</v>
      </c>
      <c r="N674" t="s">
        <v>324</v>
      </c>
      <c r="P674" t="s">
        <v>575</v>
      </c>
      <c r="R674" t="s">
        <v>570</v>
      </c>
      <c r="T674">
        <v>-451</v>
      </c>
      <c r="U674">
        <v>6</v>
      </c>
      <c r="V674">
        <v>-411.6</v>
      </c>
      <c r="W674">
        <v>-305.10000000000002</v>
      </c>
    </row>
    <row r="675" spans="1:23" x14ac:dyDescent="0.2">
      <c r="A675" t="s">
        <v>96</v>
      </c>
      <c r="B675">
        <v>1</v>
      </c>
      <c r="C675">
        <v>-67</v>
      </c>
      <c r="D675">
        <v>1</v>
      </c>
      <c r="E675" t="s">
        <v>217</v>
      </c>
      <c r="F675">
        <v>-210</v>
      </c>
      <c r="M675" t="s">
        <v>323</v>
      </c>
      <c r="N675" t="s">
        <v>324</v>
      </c>
      <c r="P675" t="s">
        <v>575</v>
      </c>
      <c r="R675" t="s">
        <v>511</v>
      </c>
      <c r="U675">
        <v>6</v>
      </c>
    </row>
    <row r="676" spans="1:23" x14ac:dyDescent="0.2">
      <c r="A676" t="s">
        <v>96</v>
      </c>
      <c r="B676">
        <v>1</v>
      </c>
      <c r="C676">
        <v>235</v>
      </c>
      <c r="D676">
        <v>1</v>
      </c>
      <c r="E676" t="s">
        <v>217</v>
      </c>
      <c r="F676">
        <v>-210</v>
      </c>
      <c r="M676" t="s">
        <v>323</v>
      </c>
      <c r="N676" t="s">
        <v>324</v>
      </c>
      <c r="P676" t="s">
        <v>575</v>
      </c>
      <c r="R676" t="s">
        <v>424</v>
      </c>
      <c r="T676">
        <v>-236</v>
      </c>
      <c r="U676">
        <v>6</v>
      </c>
      <c r="V676">
        <v>-381.4</v>
      </c>
      <c r="W676">
        <v>-32.9</v>
      </c>
    </row>
    <row r="677" spans="1:23" x14ac:dyDescent="0.2">
      <c r="A677" t="s">
        <v>96</v>
      </c>
      <c r="B677">
        <v>1</v>
      </c>
      <c r="C677">
        <v>235</v>
      </c>
      <c r="D677">
        <v>1</v>
      </c>
      <c r="E677" t="s">
        <v>217</v>
      </c>
      <c r="F677">
        <v>-210</v>
      </c>
      <c r="M677" t="s">
        <v>323</v>
      </c>
      <c r="N677" t="s">
        <v>324</v>
      </c>
      <c r="P677" t="s">
        <v>575</v>
      </c>
      <c r="R677" t="s">
        <v>511</v>
      </c>
      <c r="U677">
        <v>6</v>
      </c>
    </row>
    <row r="678" spans="1:23" x14ac:dyDescent="0.2">
      <c r="A678" t="s">
        <v>96</v>
      </c>
      <c r="B678">
        <v>1</v>
      </c>
      <c r="C678">
        <v>571</v>
      </c>
      <c r="D678">
        <v>1</v>
      </c>
      <c r="E678" t="s">
        <v>217</v>
      </c>
      <c r="F678">
        <v>-210</v>
      </c>
      <c r="M678" t="s">
        <v>323</v>
      </c>
      <c r="N678" t="s">
        <v>324</v>
      </c>
      <c r="P678" t="s">
        <v>575</v>
      </c>
      <c r="R678" t="s">
        <v>576</v>
      </c>
      <c r="T678">
        <v>-31</v>
      </c>
      <c r="U678">
        <v>6</v>
      </c>
      <c r="V678">
        <v>-383.2</v>
      </c>
      <c r="W678">
        <v>226.6</v>
      </c>
    </row>
    <row r="679" spans="1:23" x14ac:dyDescent="0.2">
      <c r="A679" t="s">
        <v>96</v>
      </c>
      <c r="B679">
        <v>1</v>
      </c>
      <c r="C679">
        <v>571</v>
      </c>
      <c r="D679">
        <v>1</v>
      </c>
      <c r="E679" t="s">
        <v>217</v>
      </c>
      <c r="F679">
        <v>-210</v>
      </c>
      <c r="M679" t="s">
        <v>323</v>
      </c>
      <c r="N679" t="s">
        <v>324</v>
      </c>
      <c r="P679" t="s">
        <v>575</v>
      </c>
      <c r="R679" t="s">
        <v>577</v>
      </c>
      <c r="U679">
        <v>6</v>
      </c>
    </row>
    <row r="680" spans="1:23" x14ac:dyDescent="0.2">
      <c r="A680" t="s">
        <v>96</v>
      </c>
      <c r="B680">
        <v>1</v>
      </c>
      <c r="C680">
        <v>1228</v>
      </c>
      <c r="D680">
        <v>1</v>
      </c>
      <c r="E680" t="s">
        <v>217</v>
      </c>
      <c r="F680">
        <v>-210</v>
      </c>
      <c r="M680" t="s">
        <v>323</v>
      </c>
      <c r="N680" t="s">
        <v>324</v>
      </c>
      <c r="P680" t="s">
        <v>575</v>
      </c>
      <c r="R680" t="s">
        <v>520</v>
      </c>
      <c r="T680">
        <v>337</v>
      </c>
      <c r="U680">
        <v>6</v>
      </c>
      <c r="V680">
        <v>-399.9</v>
      </c>
      <c r="W680">
        <v>692.4</v>
      </c>
    </row>
    <row r="681" spans="1:23" x14ac:dyDescent="0.2">
      <c r="A681" t="s">
        <v>96</v>
      </c>
      <c r="B681">
        <v>1</v>
      </c>
      <c r="C681">
        <v>1228</v>
      </c>
      <c r="D681">
        <v>1</v>
      </c>
      <c r="E681" t="s">
        <v>217</v>
      </c>
      <c r="F681">
        <v>-210</v>
      </c>
      <c r="M681" t="s">
        <v>323</v>
      </c>
      <c r="N681" t="s">
        <v>324</v>
      </c>
      <c r="P681" t="s">
        <v>575</v>
      </c>
      <c r="R681" t="s">
        <v>578</v>
      </c>
      <c r="U681">
        <v>6</v>
      </c>
    </row>
    <row r="682" spans="1:23" x14ac:dyDescent="0.2">
      <c r="A682" t="s">
        <v>96</v>
      </c>
      <c r="B682">
        <v>1</v>
      </c>
      <c r="C682">
        <v>-67</v>
      </c>
      <c r="D682">
        <v>1</v>
      </c>
      <c r="E682" t="s">
        <v>217</v>
      </c>
      <c r="F682">
        <v>-210</v>
      </c>
      <c r="M682" t="s">
        <v>323</v>
      </c>
      <c r="N682" t="s">
        <v>324</v>
      </c>
      <c r="P682" t="s">
        <v>579</v>
      </c>
      <c r="R682" t="s">
        <v>580</v>
      </c>
      <c r="U682">
        <v>6</v>
      </c>
    </row>
    <row r="683" spans="1:23" x14ac:dyDescent="0.2">
      <c r="A683" t="s">
        <v>96</v>
      </c>
      <c r="B683">
        <v>1</v>
      </c>
      <c r="C683">
        <v>235</v>
      </c>
      <c r="D683">
        <v>1</v>
      </c>
      <c r="E683" t="s">
        <v>217</v>
      </c>
      <c r="F683">
        <v>-210</v>
      </c>
      <c r="M683" t="s">
        <v>323</v>
      </c>
      <c r="N683" t="s">
        <v>324</v>
      </c>
      <c r="P683" t="s">
        <v>579</v>
      </c>
      <c r="R683" t="s">
        <v>531</v>
      </c>
      <c r="U683">
        <v>6</v>
      </c>
    </row>
    <row r="684" spans="1:23" x14ac:dyDescent="0.2">
      <c r="A684" t="s">
        <v>96</v>
      </c>
      <c r="B684">
        <v>1</v>
      </c>
      <c r="C684">
        <v>571</v>
      </c>
      <c r="D684">
        <v>1</v>
      </c>
      <c r="E684" t="s">
        <v>217</v>
      </c>
      <c r="F684">
        <v>-210</v>
      </c>
      <c r="M684" t="s">
        <v>323</v>
      </c>
      <c r="N684" t="s">
        <v>324</v>
      </c>
      <c r="P684" t="s">
        <v>579</v>
      </c>
      <c r="R684" t="s">
        <v>519</v>
      </c>
      <c r="U684">
        <v>6</v>
      </c>
    </row>
    <row r="685" spans="1:23" x14ac:dyDescent="0.2">
      <c r="A685" t="s">
        <v>96</v>
      </c>
      <c r="B685">
        <v>1</v>
      </c>
      <c r="C685">
        <v>1228</v>
      </c>
      <c r="D685">
        <v>1</v>
      </c>
      <c r="E685" t="s">
        <v>217</v>
      </c>
      <c r="F685">
        <v>-210</v>
      </c>
      <c r="M685" t="s">
        <v>323</v>
      </c>
      <c r="N685" t="s">
        <v>324</v>
      </c>
      <c r="P685" t="s">
        <v>579</v>
      </c>
      <c r="R685" t="s">
        <v>501</v>
      </c>
      <c r="U685">
        <v>6</v>
      </c>
    </row>
    <row r="686" spans="1:23" x14ac:dyDescent="0.2">
      <c r="A686" t="s">
        <v>96</v>
      </c>
      <c r="B686">
        <v>1</v>
      </c>
      <c r="C686">
        <v>-67</v>
      </c>
      <c r="D686">
        <v>1</v>
      </c>
      <c r="E686" t="s">
        <v>217</v>
      </c>
      <c r="F686">
        <v>-210</v>
      </c>
      <c r="M686" t="s">
        <v>323</v>
      </c>
      <c r="N686" t="s">
        <v>324</v>
      </c>
      <c r="P686" t="s">
        <v>581</v>
      </c>
      <c r="R686" t="s">
        <v>445</v>
      </c>
      <c r="U686">
        <v>6</v>
      </c>
    </row>
    <row r="687" spans="1:23" x14ac:dyDescent="0.2">
      <c r="A687" t="s">
        <v>96</v>
      </c>
      <c r="B687">
        <v>1</v>
      </c>
      <c r="C687">
        <v>-67</v>
      </c>
      <c r="D687">
        <v>1</v>
      </c>
      <c r="E687" t="s">
        <v>217</v>
      </c>
      <c r="F687">
        <v>-210</v>
      </c>
      <c r="M687" t="s">
        <v>323</v>
      </c>
      <c r="N687" t="s">
        <v>324</v>
      </c>
      <c r="P687" t="s">
        <v>581</v>
      </c>
      <c r="R687" t="s">
        <v>582</v>
      </c>
      <c r="U687">
        <v>6</v>
      </c>
    </row>
    <row r="688" spans="1:23" x14ac:dyDescent="0.2">
      <c r="A688" t="s">
        <v>96</v>
      </c>
      <c r="B688">
        <v>1</v>
      </c>
      <c r="C688">
        <v>-67</v>
      </c>
      <c r="D688">
        <v>1</v>
      </c>
      <c r="E688" t="s">
        <v>217</v>
      </c>
      <c r="F688">
        <v>-210</v>
      </c>
      <c r="M688" t="s">
        <v>323</v>
      </c>
      <c r="N688" t="s">
        <v>324</v>
      </c>
      <c r="P688" t="s">
        <v>581</v>
      </c>
      <c r="R688" t="s">
        <v>561</v>
      </c>
      <c r="U688">
        <v>6</v>
      </c>
    </row>
    <row r="689" spans="1:22" x14ac:dyDescent="0.2">
      <c r="A689" t="s">
        <v>96</v>
      </c>
      <c r="B689">
        <v>1</v>
      </c>
      <c r="C689">
        <v>235</v>
      </c>
      <c r="D689">
        <v>1</v>
      </c>
      <c r="E689" t="s">
        <v>217</v>
      </c>
      <c r="F689">
        <v>-210</v>
      </c>
      <c r="M689" t="s">
        <v>323</v>
      </c>
      <c r="N689" t="s">
        <v>324</v>
      </c>
      <c r="P689" t="s">
        <v>581</v>
      </c>
      <c r="R689" t="s">
        <v>576</v>
      </c>
      <c r="U689">
        <v>6</v>
      </c>
    </row>
    <row r="690" spans="1:22" x14ac:dyDescent="0.2">
      <c r="A690" t="s">
        <v>96</v>
      </c>
      <c r="B690">
        <v>1</v>
      </c>
      <c r="C690">
        <v>235</v>
      </c>
      <c r="D690">
        <v>1</v>
      </c>
      <c r="E690" t="s">
        <v>217</v>
      </c>
      <c r="F690">
        <v>-210</v>
      </c>
      <c r="M690" t="s">
        <v>323</v>
      </c>
      <c r="N690" t="s">
        <v>324</v>
      </c>
      <c r="P690" t="s">
        <v>581</v>
      </c>
      <c r="R690" t="s">
        <v>583</v>
      </c>
      <c r="U690">
        <v>6</v>
      </c>
    </row>
    <row r="691" spans="1:22" x14ac:dyDescent="0.2">
      <c r="A691" t="s">
        <v>96</v>
      </c>
      <c r="B691">
        <v>1</v>
      </c>
      <c r="C691">
        <v>235</v>
      </c>
      <c r="D691">
        <v>1</v>
      </c>
      <c r="E691" t="s">
        <v>217</v>
      </c>
      <c r="F691">
        <v>-210</v>
      </c>
      <c r="M691" t="s">
        <v>323</v>
      </c>
      <c r="N691" t="s">
        <v>324</v>
      </c>
      <c r="P691" t="s">
        <v>581</v>
      </c>
      <c r="R691" t="s">
        <v>562</v>
      </c>
      <c r="U691">
        <v>6</v>
      </c>
    </row>
    <row r="692" spans="1:22" x14ac:dyDescent="0.2">
      <c r="A692" t="s">
        <v>96</v>
      </c>
      <c r="B692">
        <v>1</v>
      </c>
      <c r="C692">
        <v>571</v>
      </c>
      <c r="D692">
        <v>1</v>
      </c>
      <c r="E692" t="s">
        <v>217</v>
      </c>
      <c r="F692">
        <v>-210</v>
      </c>
      <c r="M692" t="s">
        <v>323</v>
      </c>
      <c r="N692" t="s">
        <v>324</v>
      </c>
      <c r="P692" t="s">
        <v>581</v>
      </c>
      <c r="R692" t="s">
        <v>576</v>
      </c>
      <c r="U692">
        <v>6</v>
      </c>
    </row>
    <row r="693" spans="1:22" x14ac:dyDescent="0.2">
      <c r="A693" t="s">
        <v>96</v>
      </c>
      <c r="B693">
        <v>1</v>
      </c>
      <c r="C693">
        <v>571</v>
      </c>
      <c r="D693">
        <v>1</v>
      </c>
      <c r="E693" t="s">
        <v>217</v>
      </c>
      <c r="F693">
        <v>-210</v>
      </c>
      <c r="M693" t="s">
        <v>323</v>
      </c>
      <c r="N693" t="s">
        <v>324</v>
      </c>
      <c r="P693" t="s">
        <v>581</v>
      </c>
      <c r="R693" t="s">
        <v>549</v>
      </c>
      <c r="U693">
        <v>6</v>
      </c>
    </row>
    <row r="694" spans="1:22" x14ac:dyDescent="0.2">
      <c r="A694" t="s">
        <v>96</v>
      </c>
      <c r="B694">
        <v>1</v>
      </c>
      <c r="C694">
        <v>571</v>
      </c>
      <c r="D694">
        <v>1</v>
      </c>
      <c r="E694" t="s">
        <v>217</v>
      </c>
      <c r="F694">
        <v>-210</v>
      </c>
      <c r="M694" t="s">
        <v>323</v>
      </c>
      <c r="N694" t="s">
        <v>324</v>
      </c>
      <c r="P694" t="s">
        <v>581</v>
      </c>
      <c r="R694" t="s">
        <v>561</v>
      </c>
      <c r="U694">
        <v>6</v>
      </c>
    </row>
    <row r="695" spans="1:22" x14ac:dyDescent="0.2">
      <c r="A695" t="s">
        <v>96</v>
      </c>
      <c r="B695">
        <v>1</v>
      </c>
      <c r="C695">
        <v>1228</v>
      </c>
      <c r="D695">
        <v>1</v>
      </c>
      <c r="E695" t="s">
        <v>217</v>
      </c>
      <c r="F695">
        <v>-210</v>
      </c>
      <c r="M695" t="s">
        <v>323</v>
      </c>
      <c r="N695" t="s">
        <v>324</v>
      </c>
      <c r="P695" t="s">
        <v>581</v>
      </c>
      <c r="R695" t="s">
        <v>576</v>
      </c>
      <c r="U695">
        <v>6</v>
      </c>
    </row>
    <row r="696" spans="1:22" x14ac:dyDescent="0.2">
      <c r="A696" t="s">
        <v>96</v>
      </c>
      <c r="B696">
        <v>1</v>
      </c>
      <c r="C696">
        <v>1228</v>
      </c>
      <c r="D696">
        <v>1</v>
      </c>
      <c r="E696" t="s">
        <v>217</v>
      </c>
      <c r="F696">
        <v>-210</v>
      </c>
      <c r="M696" t="s">
        <v>323</v>
      </c>
      <c r="N696" t="s">
        <v>324</v>
      </c>
      <c r="P696" t="s">
        <v>581</v>
      </c>
      <c r="R696" t="s">
        <v>584</v>
      </c>
      <c r="U696">
        <v>6</v>
      </c>
    </row>
    <row r="697" spans="1:22" x14ac:dyDescent="0.2">
      <c r="A697" t="s">
        <v>96</v>
      </c>
      <c r="B697">
        <v>1</v>
      </c>
      <c r="C697">
        <v>1228</v>
      </c>
      <c r="D697">
        <v>1</v>
      </c>
      <c r="E697" t="s">
        <v>217</v>
      </c>
      <c r="F697">
        <v>-210</v>
      </c>
      <c r="M697" t="s">
        <v>323</v>
      </c>
      <c r="N697" t="s">
        <v>324</v>
      </c>
      <c r="P697" t="s">
        <v>581</v>
      </c>
      <c r="R697" t="s">
        <v>562</v>
      </c>
      <c r="U697">
        <v>6</v>
      </c>
    </row>
    <row r="698" spans="1:22" x14ac:dyDescent="0.2">
      <c r="A698" t="s">
        <v>104</v>
      </c>
      <c r="B698">
        <v>1</v>
      </c>
      <c r="C698">
        <v>-51</v>
      </c>
      <c r="D698">
        <v>1</v>
      </c>
      <c r="E698" t="s">
        <v>228</v>
      </c>
      <c r="J698" t="s">
        <v>249</v>
      </c>
      <c r="M698" t="s">
        <v>487</v>
      </c>
      <c r="N698" t="s">
        <v>324</v>
      </c>
      <c r="P698" t="s">
        <v>328</v>
      </c>
      <c r="R698" t="s">
        <v>585</v>
      </c>
      <c r="T698">
        <v>-300</v>
      </c>
      <c r="V698">
        <v>-262.39999999999998</v>
      </c>
    </row>
    <row r="699" spans="1:22" x14ac:dyDescent="0.2">
      <c r="A699" t="s">
        <v>104</v>
      </c>
      <c r="B699">
        <v>1</v>
      </c>
      <c r="C699">
        <v>-49</v>
      </c>
      <c r="D699">
        <v>3</v>
      </c>
      <c r="E699" t="s">
        <v>228</v>
      </c>
      <c r="J699" t="s">
        <v>202</v>
      </c>
      <c r="M699" t="s">
        <v>487</v>
      </c>
      <c r="N699" t="s">
        <v>324</v>
      </c>
      <c r="P699" t="s">
        <v>328</v>
      </c>
      <c r="R699" t="s">
        <v>586</v>
      </c>
      <c r="T699">
        <v>-287</v>
      </c>
      <c r="V699">
        <v>-250.3</v>
      </c>
    </row>
    <row r="700" spans="1:22" x14ac:dyDescent="0.2">
      <c r="A700" t="s">
        <v>104</v>
      </c>
      <c r="B700">
        <v>1</v>
      </c>
      <c r="C700">
        <v>-54</v>
      </c>
      <c r="D700">
        <v>3</v>
      </c>
      <c r="E700" t="s">
        <v>228</v>
      </c>
      <c r="J700" t="s">
        <v>489</v>
      </c>
      <c r="M700" t="s">
        <v>487</v>
      </c>
      <c r="N700" t="s">
        <v>324</v>
      </c>
      <c r="P700" t="s">
        <v>328</v>
      </c>
      <c r="R700" t="s">
        <v>587</v>
      </c>
      <c r="T700">
        <v>-292</v>
      </c>
      <c r="V700">
        <v>-251.6</v>
      </c>
    </row>
    <row r="701" spans="1:22" x14ac:dyDescent="0.2">
      <c r="A701" t="s">
        <v>104</v>
      </c>
      <c r="B701">
        <v>1</v>
      </c>
      <c r="C701">
        <v>-51</v>
      </c>
      <c r="D701">
        <v>1</v>
      </c>
      <c r="E701" t="s">
        <v>228</v>
      </c>
      <c r="J701" t="s">
        <v>249</v>
      </c>
      <c r="M701" t="s">
        <v>487</v>
      </c>
      <c r="N701" t="s">
        <v>324</v>
      </c>
      <c r="P701" t="s">
        <v>338</v>
      </c>
      <c r="R701" t="s">
        <v>540</v>
      </c>
      <c r="T701">
        <v>-267</v>
      </c>
      <c r="V701">
        <v>-227.6</v>
      </c>
    </row>
    <row r="702" spans="1:22" x14ac:dyDescent="0.2">
      <c r="A702" t="s">
        <v>104</v>
      </c>
      <c r="B702">
        <v>1</v>
      </c>
      <c r="C702">
        <v>-49</v>
      </c>
      <c r="D702">
        <v>3</v>
      </c>
      <c r="E702" t="s">
        <v>228</v>
      </c>
      <c r="J702" t="s">
        <v>202</v>
      </c>
      <c r="M702" t="s">
        <v>487</v>
      </c>
      <c r="N702" t="s">
        <v>324</v>
      </c>
      <c r="P702" t="s">
        <v>338</v>
      </c>
      <c r="R702" t="s">
        <v>588</v>
      </c>
      <c r="T702">
        <v>-267</v>
      </c>
      <c r="V702">
        <v>-229.2</v>
      </c>
    </row>
    <row r="703" spans="1:22" x14ac:dyDescent="0.2">
      <c r="A703" t="s">
        <v>104</v>
      </c>
      <c r="B703">
        <v>1</v>
      </c>
      <c r="C703">
        <v>-54</v>
      </c>
      <c r="D703">
        <v>3</v>
      </c>
      <c r="E703" t="s">
        <v>228</v>
      </c>
      <c r="J703" t="s">
        <v>489</v>
      </c>
      <c r="M703" t="s">
        <v>487</v>
      </c>
      <c r="N703" t="s">
        <v>324</v>
      </c>
      <c r="P703" t="s">
        <v>338</v>
      </c>
      <c r="R703" t="s">
        <v>500</v>
      </c>
      <c r="T703">
        <v>-259</v>
      </c>
      <c r="V703">
        <v>-216.7</v>
      </c>
    </row>
    <row r="704" spans="1:22" x14ac:dyDescent="0.2">
      <c r="A704" t="s">
        <v>104</v>
      </c>
      <c r="B704">
        <v>1</v>
      </c>
      <c r="C704">
        <v>-51</v>
      </c>
      <c r="D704">
        <v>1</v>
      </c>
      <c r="E704" t="s">
        <v>228</v>
      </c>
      <c r="J704" t="s">
        <v>249</v>
      </c>
      <c r="M704" t="s">
        <v>487</v>
      </c>
      <c r="N704" t="s">
        <v>324</v>
      </c>
      <c r="P704" t="s">
        <v>334</v>
      </c>
      <c r="R704" t="s">
        <v>589</v>
      </c>
      <c r="T704">
        <v>-312</v>
      </c>
      <c r="V704">
        <v>-275</v>
      </c>
    </row>
    <row r="705" spans="1:22" x14ac:dyDescent="0.2">
      <c r="A705" t="s">
        <v>104</v>
      </c>
      <c r="B705">
        <v>1</v>
      </c>
      <c r="C705">
        <v>-49</v>
      </c>
      <c r="D705">
        <v>3</v>
      </c>
      <c r="E705" t="s">
        <v>228</v>
      </c>
      <c r="J705" t="s">
        <v>202</v>
      </c>
      <c r="M705" t="s">
        <v>487</v>
      </c>
      <c r="N705" t="s">
        <v>324</v>
      </c>
      <c r="P705" t="s">
        <v>334</v>
      </c>
      <c r="R705" t="s">
        <v>590</v>
      </c>
      <c r="T705">
        <v>-306</v>
      </c>
      <c r="V705">
        <v>-270.2</v>
      </c>
    </row>
    <row r="706" spans="1:22" x14ac:dyDescent="0.2">
      <c r="A706" t="s">
        <v>104</v>
      </c>
      <c r="B706">
        <v>1</v>
      </c>
      <c r="C706">
        <v>-54</v>
      </c>
      <c r="D706">
        <v>3</v>
      </c>
      <c r="E706" t="s">
        <v>228</v>
      </c>
      <c r="J706" t="s">
        <v>489</v>
      </c>
      <c r="M706" t="s">
        <v>487</v>
      </c>
      <c r="N706" t="s">
        <v>324</v>
      </c>
      <c r="P706" t="s">
        <v>334</v>
      </c>
      <c r="R706" t="s">
        <v>591</v>
      </c>
      <c r="T706">
        <v>-309</v>
      </c>
      <c r="V706">
        <v>-269.60000000000002</v>
      </c>
    </row>
    <row r="707" spans="1:22" x14ac:dyDescent="0.2">
      <c r="A707" t="s">
        <v>110</v>
      </c>
      <c r="B707">
        <v>1</v>
      </c>
      <c r="C707">
        <v>-51</v>
      </c>
      <c r="D707">
        <v>3</v>
      </c>
      <c r="E707" t="s">
        <v>228</v>
      </c>
      <c r="J707" t="s">
        <v>249</v>
      </c>
      <c r="M707" t="s">
        <v>487</v>
      </c>
      <c r="N707" t="s">
        <v>324</v>
      </c>
      <c r="P707" t="s">
        <v>328</v>
      </c>
      <c r="R707" t="s">
        <v>592</v>
      </c>
      <c r="T707">
        <v>-302</v>
      </c>
      <c r="V707">
        <v>-264.5</v>
      </c>
    </row>
    <row r="708" spans="1:22" x14ac:dyDescent="0.2">
      <c r="A708" t="s">
        <v>110</v>
      </c>
      <c r="B708">
        <v>1</v>
      </c>
      <c r="C708">
        <v>-50</v>
      </c>
      <c r="D708">
        <v>3</v>
      </c>
      <c r="E708" t="s">
        <v>228</v>
      </c>
      <c r="J708" t="s">
        <v>202</v>
      </c>
      <c r="M708" t="s">
        <v>487</v>
      </c>
      <c r="N708" t="s">
        <v>324</v>
      </c>
      <c r="P708" t="s">
        <v>328</v>
      </c>
      <c r="R708" t="s">
        <v>593</v>
      </c>
      <c r="T708">
        <v>-297</v>
      </c>
      <c r="V708">
        <v>-260</v>
      </c>
    </row>
    <row r="709" spans="1:22" x14ac:dyDescent="0.2">
      <c r="A709" t="s">
        <v>110</v>
      </c>
      <c r="B709">
        <v>1</v>
      </c>
      <c r="C709">
        <v>-59</v>
      </c>
      <c r="D709">
        <v>3</v>
      </c>
      <c r="E709" t="s">
        <v>228</v>
      </c>
      <c r="J709" t="s">
        <v>489</v>
      </c>
      <c r="M709" t="s">
        <v>487</v>
      </c>
      <c r="N709" t="s">
        <v>324</v>
      </c>
      <c r="P709" t="s">
        <v>328</v>
      </c>
      <c r="R709" t="s">
        <v>594</v>
      </c>
      <c r="T709">
        <v>-267</v>
      </c>
      <c r="V709">
        <v>-221</v>
      </c>
    </row>
    <row r="710" spans="1:22" x14ac:dyDescent="0.2">
      <c r="A710" t="s">
        <v>110</v>
      </c>
      <c r="B710">
        <v>1</v>
      </c>
      <c r="C710">
        <v>-59</v>
      </c>
      <c r="D710">
        <v>3</v>
      </c>
      <c r="E710" t="s">
        <v>228</v>
      </c>
      <c r="J710" t="s">
        <v>489</v>
      </c>
      <c r="M710" t="s">
        <v>487</v>
      </c>
      <c r="N710" t="s">
        <v>324</v>
      </c>
      <c r="P710" t="s">
        <v>565</v>
      </c>
      <c r="R710" t="s">
        <v>595</v>
      </c>
      <c r="T710">
        <v>-203</v>
      </c>
      <c r="V710">
        <v>-153</v>
      </c>
    </row>
    <row r="711" spans="1:22" x14ac:dyDescent="0.2">
      <c r="A711" t="s">
        <v>110</v>
      </c>
      <c r="B711">
        <v>1</v>
      </c>
      <c r="C711">
        <v>-51</v>
      </c>
      <c r="D711">
        <v>3</v>
      </c>
      <c r="E711" t="s">
        <v>228</v>
      </c>
      <c r="J711" t="s">
        <v>249</v>
      </c>
      <c r="M711" t="s">
        <v>487</v>
      </c>
      <c r="N711" t="s">
        <v>324</v>
      </c>
      <c r="P711" t="s">
        <v>330</v>
      </c>
      <c r="R711" t="s">
        <v>596</v>
      </c>
      <c r="T711">
        <v>-297</v>
      </c>
      <c r="V711">
        <v>-259.2</v>
      </c>
    </row>
    <row r="712" spans="1:22" x14ac:dyDescent="0.2">
      <c r="A712" t="s">
        <v>110</v>
      </c>
      <c r="B712">
        <v>1</v>
      </c>
      <c r="C712">
        <v>-50</v>
      </c>
      <c r="D712">
        <v>3</v>
      </c>
      <c r="E712" t="s">
        <v>228</v>
      </c>
      <c r="J712" t="s">
        <v>202</v>
      </c>
      <c r="M712" t="s">
        <v>487</v>
      </c>
      <c r="N712" t="s">
        <v>324</v>
      </c>
      <c r="P712" t="s">
        <v>330</v>
      </c>
      <c r="R712" t="s">
        <v>597</v>
      </c>
      <c r="T712">
        <v>-291</v>
      </c>
      <c r="V712">
        <v>-253.7</v>
      </c>
    </row>
    <row r="713" spans="1:22" x14ac:dyDescent="0.2">
      <c r="A713" t="s">
        <v>110</v>
      </c>
      <c r="B713">
        <v>1</v>
      </c>
      <c r="C713">
        <v>-59</v>
      </c>
      <c r="D713">
        <v>3</v>
      </c>
      <c r="E713" t="s">
        <v>228</v>
      </c>
      <c r="J713" t="s">
        <v>489</v>
      </c>
      <c r="M713" t="s">
        <v>487</v>
      </c>
      <c r="N713" t="s">
        <v>324</v>
      </c>
      <c r="P713" t="s">
        <v>330</v>
      </c>
      <c r="R713" t="s">
        <v>598</v>
      </c>
      <c r="T713">
        <v>-277</v>
      </c>
      <c r="V713">
        <v>-231.7</v>
      </c>
    </row>
    <row r="714" spans="1:22" x14ac:dyDescent="0.2">
      <c r="A714" t="s">
        <v>110</v>
      </c>
      <c r="B714">
        <v>1</v>
      </c>
      <c r="C714">
        <v>-59</v>
      </c>
      <c r="D714">
        <v>3</v>
      </c>
      <c r="E714" t="s">
        <v>228</v>
      </c>
      <c r="J714" t="s">
        <v>489</v>
      </c>
      <c r="M714" t="s">
        <v>487</v>
      </c>
      <c r="N714" t="s">
        <v>324</v>
      </c>
      <c r="P714" t="s">
        <v>479</v>
      </c>
      <c r="R714" t="s">
        <v>539</v>
      </c>
      <c r="T714">
        <v>-251</v>
      </c>
      <c r="V714">
        <v>-204</v>
      </c>
    </row>
    <row r="715" spans="1:22" x14ac:dyDescent="0.2">
      <c r="A715" t="s">
        <v>110</v>
      </c>
      <c r="B715">
        <v>1</v>
      </c>
      <c r="C715">
        <v>-59</v>
      </c>
      <c r="D715">
        <v>3</v>
      </c>
      <c r="E715" t="s">
        <v>228</v>
      </c>
      <c r="J715" t="s">
        <v>489</v>
      </c>
      <c r="M715" t="s">
        <v>487</v>
      </c>
      <c r="N715" t="s">
        <v>324</v>
      </c>
      <c r="P715" t="s">
        <v>332</v>
      </c>
      <c r="R715" t="s">
        <v>599</v>
      </c>
      <c r="T715">
        <v>-255</v>
      </c>
      <c r="V715">
        <v>-208.3</v>
      </c>
    </row>
    <row r="716" spans="1:22" x14ac:dyDescent="0.2">
      <c r="A716" t="s">
        <v>110</v>
      </c>
      <c r="B716">
        <v>1</v>
      </c>
      <c r="C716">
        <v>-51</v>
      </c>
      <c r="D716">
        <v>3</v>
      </c>
      <c r="E716" t="s">
        <v>228</v>
      </c>
      <c r="J716" t="s">
        <v>249</v>
      </c>
      <c r="M716" t="s">
        <v>487</v>
      </c>
      <c r="N716" t="s">
        <v>324</v>
      </c>
      <c r="P716" t="s">
        <v>334</v>
      </c>
      <c r="R716" t="s">
        <v>370</v>
      </c>
      <c r="T716">
        <v>-256</v>
      </c>
      <c r="V716">
        <v>-216</v>
      </c>
    </row>
    <row r="717" spans="1:22" x14ac:dyDescent="0.2">
      <c r="A717" t="s">
        <v>110</v>
      </c>
      <c r="B717">
        <v>1</v>
      </c>
      <c r="C717">
        <v>-50</v>
      </c>
      <c r="D717">
        <v>3</v>
      </c>
      <c r="E717" t="s">
        <v>228</v>
      </c>
      <c r="J717" t="s">
        <v>202</v>
      </c>
      <c r="M717" t="s">
        <v>487</v>
      </c>
      <c r="N717" t="s">
        <v>324</v>
      </c>
      <c r="P717" t="s">
        <v>334</v>
      </c>
      <c r="R717" t="s">
        <v>600</v>
      </c>
      <c r="T717">
        <v>-249</v>
      </c>
      <c r="V717">
        <v>-209.5</v>
      </c>
    </row>
    <row r="718" spans="1:22" x14ac:dyDescent="0.2">
      <c r="A718" t="s">
        <v>110</v>
      </c>
      <c r="B718">
        <v>1</v>
      </c>
      <c r="C718">
        <v>-59</v>
      </c>
      <c r="D718">
        <v>3</v>
      </c>
      <c r="E718" t="s">
        <v>228</v>
      </c>
      <c r="J718" t="s">
        <v>489</v>
      </c>
      <c r="M718" t="s">
        <v>487</v>
      </c>
      <c r="N718" t="s">
        <v>324</v>
      </c>
      <c r="P718" t="s">
        <v>334</v>
      </c>
      <c r="R718" t="s">
        <v>601</v>
      </c>
      <c r="T718">
        <v>-239</v>
      </c>
      <c r="V718">
        <v>-191.3</v>
      </c>
    </row>
    <row r="719" spans="1:22" x14ac:dyDescent="0.2">
      <c r="A719" t="s">
        <v>114</v>
      </c>
      <c r="B719">
        <v>1</v>
      </c>
      <c r="C719">
        <v>-18.899999999999999</v>
      </c>
      <c r="D719">
        <v>0.5</v>
      </c>
      <c r="I719">
        <v>45</v>
      </c>
      <c r="J719" t="s">
        <v>249</v>
      </c>
      <c r="M719" t="s">
        <v>557</v>
      </c>
      <c r="N719" t="s">
        <v>324</v>
      </c>
      <c r="P719" t="s">
        <v>330</v>
      </c>
      <c r="T719">
        <v>-191.6</v>
      </c>
      <c r="U719">
        <v>3.1</v>
      </c>
      <c r="V719">
        <v>-176</v>
      </c>
    </row>
    <row r="720" spans="1:22" x14ac:dyDescent="0.2">
      <c r="A720" t="s">
        <v>114</v>
      </c>
      <c r="B720">
        <v>1</v>
      </c>
      <c r="C720">
        <v>161.1</v>
      </c>
      <c r="D720">
        <v>0.5</v>
      </c>
      <c r="I720">
        <v>45</v>
      </c>
      <c r="J720" t="s">
        <v>249</v>
      </c>
      <c r="M720" t="s">
        <v>557</v>
      </c>
      <c r="N720" t="s">
        <v>324</v>
      </c>
      <c r="P720" t="s">
        <v>330</v>
      </c>
      <c r="T720">
        <v>-31.1</v>
      </c>
      <c r="U720">
        <v>0.2</v>
      </c>
      <c r="V720">
        <v>-165.5</v>
      </c>
    </row>
    <row r="721" spans="1:22" x14ac:dyDescent="0.2">
      <c r="A721" t="s">
        <v>114</v>
      </c>
      <c r="B721">
        <v>1</v>
      </c>
      <c r="C721">
        <v>230.2</v>
      </c>
      <c r="D721">
        <v>0.5</v>
      </c>
      <c r="I721">
        <v>45</v>
      </c>
      <c r="J721" t="s">
        <v>249</v>
      </c>
      <c r="M721" t="s">
        <v>557</v>
      </c>
      <c r="N721" t="s">
        <v>324</v>
      </c>
      <c r="P721" t="s">
        <v>330</v>
      </c>
      <c r="T721">
        <v>19.399999999999999</v>
      </c>
      <c r="U721">
        <v>3.5</v>
      </c>
      <c r="V721">
        <v>-171.4</v>
      </c>
    </row>
    <row r="722" spans="1:22" x14ac:dyDescent="0.2">
      <c r="A722" t="s">
        <v>114</v>
      </c>
      <c r="B722">
        <v>1</v>
      </c>
      <c r="C722">
        <v>327.60000000000002</v>
      </c>
      <c r="D722">
        <v>0.5</v>
      </c>
      <c r="I722">
        <v>45</v>
      </c>
      <c r="J722" t="s">
        <v>249</v>
      </c>
      <c r="M722" t="s">
        <v>557</v>
      </c>
      <c r="N722" t="s">
        <v>324</v>
      </c>
      <c r="P722" t="s">
        <v>330</v>
      </c>
      <c r="T722">
        <v>86.8</v>
      </c>
      <c r="U722">
        <v>4.9000000000000004</v>
      </c>
      <c r="V722">
        <v>-181.4</v>
      </c>
    </row>
    <row r="723" spans="1:22" x14ac:dyDescent="0.2">
      <c r="A723" t="s">
        <v>114</v>
      </c>
      <c r="B723">
        <v>1</v>
      </c>
      <c r="C723">
        <v>513.6</v>
      </c>
      <c r="D723">
        <v>0.5</v>
      </c>
      <c r="I723">
        <v>45</v>
      </c>
      <c r="J723" t="s">
        <v>249</v>
      </c>
      <c r="M723" t="s">
        <v>557</v>
      </c>
      <c r="N723" t="s">
        <v>324</v>
      </c>
      <c r="P723" t="s">
        <v>330</v>
      </c>
      <c r="T723">
        <v>233.7</v>
      </c>
      <c r="U723">
        <v>3.5</v>
      </c>
      <c r="V723">
        <v>-184.9</v>
      </c>
    </row>
    <row r="724" spans="1:22" x14ac:dyDescent="0.2">
      <c r="A724" t="s">
        <v>114</v>
      </c>
      <c r="B724">
        <v>1</v>
      </c>
      <c r="C724">
        <v>-18.899999999999999</v>
      </c>
      <c r="D724">
        <v>0.5</v>
      </c>
      <c r="I724">
        <v>45</v>
      </c>
      <c r="J724" t="s">
        <v>249</v>
      </c>
      <c r="M724" t="s">
        <v>557</v>
      </c>
      <c r="N724" t="s">
        <v>324</v>
      </c>
      <c r="P724" t="s">
        <v>602</v>
      </c>
      <c r="T724">
        <v>-177.9</v>
      </c>
      <c r="U724">
        <v>0.3</v>
      </c>
      <c r="V724">
        <v>-162.1</v>
      </c>
    </row>
    <row r="725" spans="1:22" x14ac:dyDescent="0.2">
      <c r="A725" t="s">
        <v>114</v>
      </c>
      <c r="B725">
        <v>1</v>
      </c>
      <c r="C725">
        <v>161.1</v>
      </c>
      <c r="D725">
        <v>0.5</v>
      </c>
      <c r="I725">
        <v>45</v>
      </c>
      <c r="J725" t="s">
        <v>249</v>
      </c>
      <c r="M725" t="s">
        <v>557</v>
      </c>
      <c r="N725" t="s">
        <v>324</v>
      </c>
      <c r="P725" t="s">
        <v>602</v>
      </c>
      <c r="T725">
        <v>-11</v>
      </c>
      <c r="U725">
        <v>4</v>
      </c>
      <c r="V725">
        <v>-148.19999999999999</v>
      </c>
    </row>
    <row r="726" spans="1:22" x14ac:dyDescent="0.2">
      <c r="A726" t="s">
        <v>114</v>
      </c>
      <c r="B726">
        <v>1</v>
      </c>
      <c r="C726">
        <v>230.2</v>
      </c>
      <c r="D726">
        <v>0.5</v>
      </c>
      <c r="I726">
        <v>45</v>
      </c>
      <c r="J726" t="s">
        <v>249</v>
      </c>
      <c r="M726" t="s">
        <v>557</v>
      </c>
      <c r="N726" t="s">
        <v>324</v>
      </c>
      <c r="P726" t="s">
        <v>602</v>
      </c>
      <c r="T726">
        <v>33.200000000000003</v>
      </c>
      <c r="U726">
        <v>5.8</v>
      </c>
      <c r="V726">
        <v>-160.1</v>
      </c>
    </row>
    <row r="727" spans="1:22" x14ac:dyDescent="0.2">
      <c r="A727" t="s">
        <v>114</v>
      </c>
      <c r="B727">
        <v>1</v>
      </c>
      <c r="C727">
        <v>327.60000000000002</v>
      </c>
      <c r="D727">
        <v>0.5</v>
      </c>
      <c r="I727">
        <v>45</v>
      </c>
      <c r="J727" t="s">
        <v>249</v>
      </c>
      <c r="M727" t="s">
        <v>557</v>
      </c>
      <c r="N727" t="s">
        <v>324</v>
      </c>
      <c r="P727" t="s">
        <v>602</v>
      </c>
      <c r="T727">
        <v>115.3</v>
      </c>
      <c r="U727">
        <v>1.3</v>
      </c>
      <c r="V727">
        <v>-159.9</v>
      </c>
    </row>
    <row r="728" spans="1:22" x14ac:dyDescent="0.2">
      <c r="A728" t="s">
        <v>114</v>
      </c>
      <c r="B728">
        <v>1</v>
      </c>
      <c r="C728">
        <v>513.6</v>
      </c>
      <c r="D728">
        <v>0.5</v>
      </c>
      <c r="I728">
        <v>45</v>
      </c>
      <c r="J728" t="s">
        <v>249</v>
      </c>
      <c r="M728" t="s">
        <v>557</v>
      </c>
      <c r="N728" t="s">
        <v>324</v>
      </c>
      <c r="P728" t="s">
        <v>602</v>
      </c>
      <c r="T728">
        <v>256.2</v>
      </c>
      <c r="U728">
        <v>1.1000000000000001</v>
      </c>
      <c r="V728">
        <v>-170.1</v>
      </c>
    </row>
    <row r="729" spans="1:22" x14ac:dyDescent="0.2">
      <c r="A729" t="s">
        <v>114</v>
      </c>
      <c r="B729">
        <v>1</v>
      </c>
      <c r="C729">
        <v>-18.899999999999999</v>
      </c>
      <c r="D729">
        <v>0.5</v>
      </c>
      <c r="I729">
        <v>45</v>
      </c>
      <c r="J729" t="s">
        <v>249</v>
      </c>
      <c r="M729" t="s">
        <v>557</v>
      </c>
      <c r="N729" t="s">
        <v>324</v>
      </c>
      <c r="P729" t="s">
        <v>603</v>
      </c>
      <c r="T729">
        <v>-162.4</v>
      </c>
      <c r="U729">
        <v>5.7</v>
      </c>
      <c r="V729">
        <v>-146.30000000000001</v>
      </c>
    </row>
    <row r="730" spans="1:22" x14ac:dyDescent="0.2">
      <c r="A730" t="s">
        <v>114</v>
      </c>
      <c r="B730">
        <v>1</v>
      </c>
      <c r="C730">
        <v>161.1</v>
      </c>
      <c r="D730">
        <v>0.5</v>
      </c>
      <c r="I730">
        <v>45</v>
      </c>
      <c r="J730" t="s">
        <v>249</v>
      </c>
      <c r="M730" t="s">
        <v>557</v>
      </c>
      <c r="N730" t="s">
        <v>324</v>
      </c>
      <c r="P730" t="s">
        <v>603</v>
      </c>
      <c r="T730">
        <v>-22.5</v>
      </c>
      <c r="U730">
        <v>3.9</v>
      </c>
      <c r="V730">
        <v>-158.1</v>
      </c>
    </row>
    <row r="731" spans="1:22" x14ac:dyDescent="0.2">
      <c r="A731" t="s">
        <v>114</v>
      </c>
      <c r="B731">
        <v>1</v>
      </c>
      <c r="C731">
        <v>230.2</v>
      </c>
      <c r="D731">
        <v>0.5</v>
      </c>
      <c r="I731">
        <v>45</v>
      </c>
      <c r="J731" t="s">
        <v>249</v>
      </c>
      <c r="M731" t="s">
        <v>557</v>
      </c>
      <c r="N731" t="s">
        <v>324</v>
      </c>
      <c r="P731" t="s">
        <v>603</v>
      </c>
      <c r="T731">
        <v>25</v>
      </c>
      <c r="U731">
        <v>5.4</v>
      </c>
      <c r="V731">
        <v>-166.8</v>
      </c>
    </row>
    <row r="732" spans="1:22" x14ac:dyDescent="0.2">
      <c r="A732" t="s">
        <v>114</v>
      </c>
      <c r="B732">
        <v>1</v>
      </c>
      <c r="C732">
        <v>327.60000000000002</v>
      </c>
      <c r="D732">
        <v>0.5</v>
      </c>
      <c r="I732">
        <v>45</v>
      </c>
      <c r="J732" t="s">
        <v>249</v>
      </c>
      <c r="M732" t="s">
        <v>557</v>
      </c>
      <c r="N732" t="s">
        <v>324</v>
      </c>
      <c r="P732" t="s">
        <v>603</v>
      </c>
      <c r="T732">
        <v>106.2</v>
      </c>
      <c r="U732">
        <v>4.5999999999999996</v>
      </c>
      <c r="V732">
        <v>-166.8</v>
      </c>
    </row>
    <row r="733" spans="1:22" x14ac:dyDescent="0.2">
      <c r="A733" t="s">
        <v>114</v>
      </c>
      <c r="B733">
        <v>1</v>
      </c>
      <c r="C733">
        <v>-18.899999999999999</v>
      </c>
      <c r="D733">
        <v>0.5</v>
      </c>
      <c r="I733">
        <v>45</v>
      </c>
      <c r="J733" t="s">
        <v>249</v>
      </c>
      <c r="M733" t="s">
        <v>557</v>
      </c>
      <c r="N733" t="s">
        <v>324</v>
      </c>
      <c r="P733" t="s">
        <v>604</v>
      </c>
      <c r="T733">
        <v>-187.9</v>
      </c>
      <c r="U733">
        <v>1.7</v>
      </c>
      <c r="V733">
        <v>-172.3</v>
      </c>
    </row>
    <row r="734" spans="1:22" x14ac:dyDescent="0.2">
      <c r="A734" t="s">
        <v>114</v>
      </c>
      <c r="B734">
        <v>1</v>
      </c>
      <c r="C734">
        <v>161.1</v>
      </c>
      <c r="D734">
        <v>0.5</v>
      </c>
      <c r="I734">
        <v>45</v>
      </c>
      <c r="J734" t="s">
        <v>249</v>
      </c>
      <c r="M734" t="s">
        <v>557</v>
      </c>
      <c r="N734" t="s">
        <v>324</v>
      </c>
      <c r="P734" t="s">
        <v>604</v>
      </c>
      <c r="T734">
        <v>-33</v>
      </c>
      <c r="U734">
        <v>4</v>
      </c>
      <c r="V734">
        <v>-167.2</v>
      </c>
    </row>
    <row r="735" spans="1:22" x14ac:dyDescent="0.2">
      <c r="A735" t="s">
        <v>114</v>
      </c>
      <c r="B735">
        <v>1</v>
      </c>
      <c r="C735">
        <v>230.2</v>
      </c>
      <c r="D735">
        <v>0.5</v>
      </c>
      <c r="I735">
        <v>45</v>
      </c>
      <c r="J735" t="s">
        <v>249</v>
      </c>
      <c r="M735" t="s">
        <v>557</v>
      </c>
      <c r="N735" t="s">
        <v>324</v>
      </c>
      <c r="P735" t="s">
        <v>604</v>
      </c>
      <c r="T735">
        <v>12.6</v>
      </c>
      <c r="U735">
        <v>6.3</v>
      </c>
      <c r="V735">
        <v>-176.9</v>
      </c>
    </row>
    <row r="736" spans="1:22" x14ac:dyDescent="0.2">
      <c r="A736" t="s">
        <v>114</v>
      </c>
      <c r="B736">
        <v>1</v>
      </c>
      <c r="C736">
        <v>-18.899999999999999</v>
      </c>
      <c r="D736">
        <v>0.5</v>
      </c>
      <c r="I736">
        <v>45</v>
      </c>
      <c r="J736" t="s">
        <v>249</v>
      </c>
      <c r="M736" t="s">
        <v>557</v>
      </c>
      <c r="N736" t="s">
        <v>324</v>
      </c>
      <c r="P736" t="s">
        <v>605</v>
      </c>
      <c r="T736">
        <v>-189.4</v>
      </c>
      <c r="U736">
        <v>3.5</v>
      </c>
      <c r="V736">
        <v>-173.8</v>
      </c>
    </row>
    <row r="737" spans="1:22" x14ac:dyDescent="0.2">
      <c r="A737" t="s">
        <v>114</v>
      </c>
      <c r="B737">
        <v>1</v>
      </c>
      <c r="C737">
        <v>161.1</v>
      </c>
      <c r="D737">
        <v>0.5</v>
      </c>
      <c r="I737">
        <v>45</v>
      </c>
      <c r="J737" t="s">
        <v>249</v>
      </c>
      <c r="M737" t="s">
        <v>557</v>
      </c>
      <c r="N737" t="s">
        <v>324</v>
      </c>
      <c r="P737" t="s">
        <v>605</v>
      </c>
      <c r="T737">
        <v>-30.9</v>
      </c>
      <c r="U737">
        <v>1.5</v>
      </c>
      <c r="V737">
        <v>-165.4</v>
      </c>
    </row>
    <row r="738" spans="1:22" x14ac:dyDescent="0.2">
      <c r="A738" t="s">
        <v>114</v>
      </c>
      <c r="B738">
        <v>1</v>
      </c>
      <c r="C738">
        <v>230.2</v>
      </c>
      <c r="D738">
        <v>0.5</v>
      </c>
      <c r="I738">
        <v>45</v>
      </c>
      <c r="J738" t="s">
        <v>249</v>
      </c>
      <c r="M738" t="s">
        <v>557</v>
      </c>
      <c r="N738" t="s">
        <v>324</v>
      </c>
      <c r="P738" t="s">
        <v>605</v>
      </c>
      <c r="T738">
        <v>20.399999999999999</v>
      </c>
      <c r="U738">
        <v>2.2000000000000002</v>
      </c>
      <c r="V738">
        <v>-170.5</v>
      </c>
    </row>
    <row r="739" spans="1:22" x14ac:dyDescent="0.2">
      <c r="A739" t="s">
        <v>114</v>
      </c>
      <c r="B739">
        <v>1</v>
      </c>
      <c r="C739">
        <v>327.60000000000002</v>
      </c>
      <c r="D739">
        <v>0.5</v>
      </c>
      <c r="I739">
        <v>45</v>
      </c>
      <c r="J739" t="s">
        <v>249</v>
      </c>
      <c r="M739" t="s">
        <v>557</v>
      </c>
      <c r="N739" t="s">
        <v>324</v>
      </c>
      <c r="P739" t="s">
        <v>605</v>
      </c>
      <c r="T739">
        <v>96.8</v>
      </c>
      <c r="U739">
        <v>1.2</v>
      </c>
      <c r="V739">
        <v>-173.8</v>
      </c>
    </row>
    <row r="740" spans="1:22" x14ac:dyDescent="0.2">
      <c r="A740" t="s">
        <v>114</v>
      </c>
      <c r="B740">
        <v>1</v>
      </c>
      <c r="C740">
        <v>513.6</v>
      </c>
      <c r="D740">
        <v>0.5</v>
      </c>
      <c r="I740">
        <v>45</v>
      </c>
      <c r="J740" t="s">
        <v>249</v>
      </c>
      <c r="M740" t="s">
        <v>557</v>
      </c>
      <c r="N740" t="s">
        <v>324</v>
      </c>
      <c r="P740" t="s">
        <v>605</v>
      </c>
      <c r="T740">
        <v>242.7</v>
      </c>
      <c r="U740">
        <v>3</v>
      </c>
      <c r="V740">
        <v>-179</v>
      </c>
    </row>
    <row r="741" spans="1:22" x14ac:dyDescent="0.2">
      <c r="A741" t="s">
        <v>114</v>
      </c>
      <c r="B741">
        <v>1</v>
      </c>
      <c r="C741">
        <v>-18.899999999999999</v>
      </c>
      <c r="D741">
        <v>0.5</v>
      </c>
      <c r="I741">
        <v>45</v>
      </c>
      <c r="J741" t="s">
        <v>249</v>
      </c>
      <c r="M741" t="s">
        <v>557</v>
      </c>
      <c r="N741" t="s">
        <v>324</v>
      </c>
      <c r="P741" t="s">
        <v>606</v>
      </c>
      <c r="T741">
        <v>-179.7</v>
      </c>
      <c r="U741">
        <v>3.5</v>
      </c>
      <c r="V741">
        <v>-163.9</v>
      </c>
    </row>
    <row r="742" spans="1:22" x14ac:dyDescent="0.2">
      <c r="A742" t="s">
        <v>114</v>
      </c>
      <c r="B742">
        <v>1</v>
      </c>
      <c r="C742">
        <v>161.1</v>
      </c>
      <c r="D742">
        <v>0.5</v>
      </c>
      <c r="I742">
        <v>45</v>
      </c>
      <c r="J742" t="s">
        <v>249</v>
      </c>
      <c r="M742" t="s">
        <v>557</v>
      </c>
      <c r="N742" t="s">
        <v>324</v>
      </c>
      <c r="P742" t="s">
        <v>606</v>
      </c>
      <c r="T742">
        <v>-45.2</v>
      </c>
      <c r="U742">
        <v>6.3</v>
      </c>
      <c r="V742">
        <v>-177.7</v>
      </c>
    </row>
    <row r="743" spans="1:22" x14ac:dyDescent="0.2">
      <c r="A743" t="s">
        <v>114</v>
      </c>
      <c r="B743">
        <v>1</v>
      </c>
      <c r="C743">
        <v>230.2</v>
      </c>
      <c r="D743">
        <v>0.5</v>
      </c>
      <c r="I743">
        <v>45</v>
      </c>
      <c r="J743" t="s">
        <v>249</v>
      </c>
      <c r="M743" t="s">
        <v>557</v>
      </c>
      <c r="N743" t="s">
        <v>324</v>
      </c>
      <c r="P743" t="s">
        <v>606</v>
      </c>
      <c r="T743">
        <v>4.7</v>
      </c>
      <c r="U743">
        <v>0.5</v>
      </c>
      <c r="V743">
        <v>-183.3</v>
      </c>
    </row>
    <row r="744" spans="1:22" x14ac:dyDescent="0.2">
      <c r="A744" t="s">
        <v>114</v>
      </c>
      <c r="B744">
        <v>1</v>
      </c>
      <c r="C744">
        <v>327.60000000000002</v>
      </c>
      <c r="D744">
        <v>0.5</v>
      </c>
      <c r="I744">
        <v>45</v>
      </c>
      <c r="J744" t="s">
        <v>249</v>
      </c>
      <c r="M744" t="s">
        <v>557</v>
      </c>
      <c r="N744" t="s">
        <v>324</v>
      </c>
      <c r="P744" t="s">
        <v>606</v>
      </c>
      <c r="T744">
        <v>78.8</v>
      </c>
      <c r="U744">
        <v>2.6</v>
      </c>
      <c r="V744">
        <v>-187.4</v>
      </c>
    </row>
    <row r="745" spans="1:22" x14ac:dyDescent="0.2">
      <c r="A745" t="s">
        <v>114</v>
      </c>
      <c r="B745">
        <v>1</v>
      </c>
      <c r="C745">
        <v>513.6</v>
      </c>
      <c r="D745">
        <v>0.5</v>
      </c>
      <c r="I745">
        <v>45</v>
      </c>
      <c r="J745" t="s">
        <v>249</v>
      </c>
      <c r="M745" t="s">
        <v>557</v>
      </c>
      <c r="N745" t="s">
        <v>324</v>
      </c>
      <c r="P745" t="s">
        <v>606</v>
      </c>
      <c r="T745">
        <v>217.7</v>
      </c>
      <c r="U745">
        <v>0.7</v>
      </c>
      <c r="V745">
        <v>-195.5</v>
      </c>
    </row>
    <row r="746" spans="1:22" x14ac:dyDescent="0.2">
      <c r="A746" t="s">
        <v>114</v>
      </c>
      <c r="B746">
        <v>1</v>
      </c>
      <c r="C746">
        <v>-18.899999999999999</v>
      </c>
      <c r="D746">
        <v>0.5</v>
      </c>
      <c r="I746">
        <v>45</v>
      </c>
      <c r="J746" t="s">
        <v>249</v>
      </c>
      <c r="M746" t="s">
        <v>557</v>
      </c>
      <c r="N746" t="s">
        <v>324</v>
      </c>
      <c r="P746" t="s">
        <v>607</v>
      </c>
      <c r="T746">
        <v>-191</v>
      </c>
      <c r="U746">
        <v>0.9</v>
      </c>
      <c r="V746">
        <v>-175.4</v>
      </c>
    </row>
    <row r="747" spans="1:22" x14ac:dyDescent="0.2">
      <c r="A747" t="s">
        <v>114</v>
      </c>
      <c r="B747">
        <v>1</v>
      </c>
      <c r="C747">
        <v>161.1</v>
      </c>
      <c r="D747">
        <v>0.5</v>
      </c>
      <c r="I747">
        <v>45</v>
      </c>
      <c r="J747" t="s">
        <v>249</v>
      </c>
      <c r="M747" t="s">
        <v>557</v>
      </c>
      <c r="N747" t="s">
        <v>324</v>
      </c>
      <c r="P747" t="s">
        <v>607</v>
      </c>
      <c r="T747">
        <v>-27.1</v>
      </c>
      <c r="U747">
        <v>2.4</v>
      </c>
      <c r="V747">
        <v>-162.1</v>
      </c>
    </row>
    <row r="748" spans="1:22" x14ac:dyDescent="0.2">
      <c r="A748" t="s">
        <v>114</v>
      </c>
      <c r="B748">
        <v>1</v>
      </c>
      <c r="C748">
        <v>-18.899999999999999</v>
      </c>
      <c r="D748">
        <v>0.5</v>
      </c>
      <c r="I748">
        <v>45</v>
      </c>
      <c r="J748" t="s">
        <v>249</v>
      </c>
      <c r="M748" t="s">
        <v>557</v>
      </c>
      <c r="N748" t="s">
        <v>324</v>
      </c>
      <c r="P748" t="s">
        <v>608</v>
      </c>
      <c r="T748">
        <v>-182.8</v>
      </c>
      <c r="U748">
        <v>3.2</v>
      </c>
      <c r="V748">
        <v>-167.1</v>
      </c>
    </row>
    <row r="749" spans="1:22" x14ac:dyDescent="0.2">
      <c r="A749" t="s">
        <v>114</v>
      </c>
      <c r="B749">
        <v>1</v>
      </c>
      <c r="C749">
        <v>161.1</v>
      </c>
      <c r="D749">
        <v>0.5</v>
      </c>
      <c r="I749">
        <v>45</v>
      </c>
      <c r="J749" t="s">
        <v>249</v>
      </c>
      <c r="M749" t="s">
        <v>557</v>
      </c>
      <c r="N749" t="s">
        <v>324</v>
      </c>
      <c r="P749" t="s">
        <v>608</v>
      </c>
      <c r="T749">
        <v>-49.4</v>
      </c>
      <c r="U749">
        <v>2.4</v>
      </c>
      <c r="V749">
        <v>-181.3</v>
      </c>
    </row>
    <row r="750" spans="1:22" x14ac:dyDescent="0.2">
      <c r="A750" t="s">
        <v>114</v>
      </c>
      <c r="B750">
        <v>1</v>
      </c>
      <c r="C750">
        <v>-18.899999999999999</v>
      </c>
      <c r="D750">
        <v>0.5</v>
      </c>
      <c r="I750">
        <v>45</v>
      </c>
      <c r="J750" t="s">
        <v>249</v>
      </c>
      <c r="M750" t="s">
        <v>557</v>
      </c>
      <c r="N750" t="s">
        <v>324</v>
      </c>
      <c r="P750" t="s">
        <v>609</v>
      </c>
      <c r="T750">
        <v>-288.7</v>
      </c>
      <c r="U750">
        <v>1.4</v>
      </c>
      <c r="V750">
        <v>-275</v>
      </c>
    </row>
    <row r="751" spans="1:22" x14ac:dyDescent="0.2">
      <c r="A751" t="s">
        <v>114</v>
      </c>
      <c r="B751">
        <v>1</v>
      </c>
      <c r="C751">
        <v>161.1</v>
      </c>
      <c r="D751">
        <v>0.5</v>
      </c>
      <c r="I751">
        <v>45</v>
      </c>
      <c r="J751" t="s">
        <v>249</v>
      </c>
      <c r="M751" t="s">
        <v>557</v>
      </c>
      <c r="N751" t="s">
        <v>324</v>
      </c>
      <c r="P751" t="s">
        <v>609</v>
      </c>
      <c r="T751">
        <v>-172.9</v>
      </c>
      <c r="U751">
        <v>2.4</v>
      </c>
      <c r="V751">
        <v>-287.7</v>
      </c>
    </row>
    <row r="752" spans="1:22" x14ac:dyDescent="0.2">
      <c r="A752" t="s">
        <v>114</v>
      </c>
      <c r="B752">
        <v>1</v>
      </c>
      <c r="C752">
        <v>230.2</v>
      </c>
      <c r="D752">
        <v>0.5</v>
      </c>
      <c r="I752">
        <v>45</v>
      </c>
      <c r="J752" t="s">
        <v>249</v>
      </c>
      <c r="M752" t="s">
        <v>557</v>
      </c>
      <c r="N752" t="s">
        <v>324</v>
      </c>
      <c r="P752" t="s">
        <v>609</v>
      </c>
      <c r="T752">
        <v>-102.1</v>
      </c>
      <c r="U752">
        <v>2</v>
      </c>
      <c r="V752">
        <v>-270.10000000000002</v>
      </c>
    </row>
    <row r="753" spans="1:22" x14ac:dyDescent="0.2">
      <c r="A753" t="s">
        <v>114</v>
      </c>
      <c r="B753">
        <v>1</v>
      </c>
      <c r="C753">
        <v>327.60000000000002</v>
      </c>
      <c r="D753">
        <v>0.5</v>
      </c>
      <c r="I753">
        <v>45</v>
      </c>
      <c r="J753" t="s">
        <v>249</v>
      </c>
      <c r="M753" t="s">
        <v>557</v>
      </c>
      <c r="N753" t="s">
        <v>324</v>
      </c>
      <c r="P753" t="s">
        <v>609</v>
      </c>
      <c r="T753">
        <v>-16.3</v>
      </c>
      <c r="U753">
        <v>3.8</v>
      </c>
      <c r="V753">
        <v>-259</v>
      </c>
    </row>
    <row r="754" spans="1:22" x14ac:dyDescent="0.2">
      <c r="A754" t="s">
        <v>114</v>
      </c>
      <c r="B754">
        <v>1</v>
      </c>
      <c r="C754">
        <v>513.6</v>
      </c>
      <c r="D754">
        <v>0.5</v>
      </c>
      <c r="I754">
        <v>45</v>
      </c>
      <c r="J754" t="s">
        <v>249</v>
      </c>
      <c r="M754" t="s">
        <v>557</v>
      </c>
      <c r="N754" t="s">
        <v>324</v>
      </c>
      <c r="P754" t="s">
        <v>609</v>
      </c>
      <c r="T754">
        <v>101.4</v>
      </c>
      <c r="U754">
        <v>2.8</v>
      </c>
      <c r="V754">
        <v>-272.3</v>
      </c>
    </row>
    <row r="755" spans="1:22" x14ac:dyDescent="0.2">
      <c r="A755" t="s">
        <v>114</v>
      </c>
      <c r="B755">
        <v>1</v>
      </c>
      <c r="C755">
        <v>-18.899999999999999</v>
      </c>
      <c r="D755">
        <v>0.5</v>
      </c>
      <c r="I755">
        <v>45</v>
      </c>
      <c r="J755" t="s">
        <v>249</v>
      </c>
      <c r="M755" t="s">
        <v>557</v>
      </c>
      <c r="N755" t="s">
        <v>324</v>
      </c>
      <c r="P755" t="s">
        <v>610</v>
      </c>
      <c r="T755">
        <v>-310.3</v>
      </c>
      <c r="U755">
        <v>3.9</v>
      </c>
      <c r="V755">
        <v>-297</v>
      </c>
    </row>
    <row r="756" spans="1:22" x14ac:dyDescent="0.2">
      <c r="A756" t="s">
        <v>114</v>
      </c>
      <c r="B756">
        <v>1</v>
      </c>
      <c r="C756">
        <v>161.1</v>
      </c>
      <c r="D756">
        <v>0.5</v>
      </c>
      <c r="I756">
        <v>45</v>
      </c>
      <c r="J756" t="s">
        <v>249</v>
      </c>
      <c r="M756" t="s">
        <v>557</v>
      </c>
      <c r="N756" t="s">
        <v>324</v>
      </c>
      <c r="P756" t="s">
        <v>610</v>
      </c>
      <c r="T756">
        <v>-184.8</v>
      </c>
      <c r="U756">
        <v>1.2</v>
      </c>
      <c r="V756">
        <v>-297.89999999999998</v>
      </c>
    </row>
    <row r="757" spans="1:22" x14ac:dyDescent="0.2">
      <c r="A757" t="s">
        <v>114</v>
      </c>
      <c r="B757">
        <v>1</v>
      </c>
      <c r="C757">
        <v>230.2</v>
      </c>
      <c r="D757">
        <v>0.5</v>
      </c>
      <c r="I757">
        <v>45</v>
      </c>
      <c r="J757" t="s">
        <v>249</v>
      </c>
      <c r="M757" t="s">
        <v>557</v>
      </c>
      <c r="N757" t="s">
        <v>324</v>
      </c>
      <c r="P757" t="s">
        <v>610</v>
      </c>
      <c r="T757">
        <v>-125.8</v>
      </c>
      <c r="U757">
        <v>2.1</v>
      </c>
      <c r="V757">
        <v>-289.39999999999998</v>
      </c>
    </row>
    <row r="758" spans="1:22" x14ac:dyDescent="0.2">
      <c r="A758" t="s">
        <v>114</v>
      </c>
      <c r="B758">
        <v>1</v>
      </c>
      <c r="C758">
        <v>327.60000000000002</v>
      </c>
      <c r="D758">
        <v>0.5</v>
      </c>
      <c r="I758">
        <v>45</v>
      </c>
      <c r="J758" t="s">
        <v>249</v>
      </c>
      <c r="M758" t="s">
        <v>557</v>
      </c>
      <c r="N758" t="s">
        <v>324</v>
      </c>
      <c r="P758" t="s">
        <v>610</v>
      </c>
      <c r="T758">
        <v>-56.7</v>
      </c>
      <c r="U758">
        <v>5.7</v>
      </c>
      <c r="V758">
        <v>-289.5</v>
      </c>
    </row>
    <row r="759" spans="1:22" x14ac:dyDescent="0.2">
      <c r="A759" t="s">
        <v>114</v>
      </c>
      <c r="B759">
        <v>1</v>
      </c>
      <c r="C759">
        <v>513.6</v>
      </c>
      <c r="D759">
        <v>0.5</v>
      </c>
      <c r="I759">
        <v>45</v>
      </c>
      <c r="J759" t="s">
        <v>249</v>
      </c>
      <c r="M759" t="s">
        <v>557</v>
      </c>
      <c r="N759" t="s">
        <v>324</v>
      </c>
      <c r="P759" t="s">
        <v>610</v>
      </c>
      <c r="T759">
        <v>76.8</v>
      </c>
      <c r="U759">
        <v>6.1</v>
      </c>
      <c r="V759">
        <v>-288.60000000000002</v>
      </c>
    </row>
    <row r="760" spans="1:22" x14ac:dyDescent="0.2">
      <c r="A760" t="s">
        <v>114</v>
      </c>
      <c r="B760">
        <v>1</v>
      </c>
      <c r="C760">
        <v>-18.899999999999999</v>
      </c>
      <c r="D760">
        <v>0.5</v>
      </c>
      <c r="I760">
        <v>45</v>
      </c>
      <c r="J760" t="s">
        <v>249</v>
      </c>
      <c r="M760" t="s">
        <v>557</v>
      </c>
      <c r="N760" t="s">
        <v>324</v>
      </c>
      <c r="P760" t="s">
        <v>611</v>
      </c>
      <c r="T760">
        <v>-334.4</v>
      </c>
      <c r="U760">
        <v>4.0999999999999996</v>
      </c>
      <c r="V760">
        <v>-321.60000000000002</v>
      </c>
    </row>
    <row r="761" spans="1:22" x14ac:dyDescent="0.2">
      <c r="A761" t="s">
        <v>114</v>
      </c>
      <c r="B761">
        <v>1</v>
      </c>
      <c r="C761">
        <v>161.1</v>
      </c>
      <c r="D761">
        <v>0.5</v>
      </c>
      <c r="I761">
        <v>45</v>
      </c>
      <c r="J761" t="s">
        <v>249</v>
      </c>
      <c r="M761" t="s">
        <v>557</v>
      </c>
      <c r="N761" t="s">
        <v>324</v>
      </c>
      <c r="P761" t="s">
        <v>611</v>
      </c>
      <c r="T761">
        <v>-224.3</v>
      </c>
      <c r="U761">
        <v>0.9</v>
      </c>
      <c r="V761">
        <v>-331.9</v>
      </c>
    </row>
    <row r="762" spans="1:22" x14ac:dyDescent="0.2">
      <c r="A762" t="s">
        <v>114</v>
      </c>
      <c r="B762">
        <v>1</v>
      </c>
      <c r="C762">
        <v>230.2</v>
      </c>
      <c r="D762">
        <v>0.5</v>
      </c>
      <c r="I762">
        <v>45</v>
      </c>
      <c r="J762" t="s">
        <v>249</v>
      </c>
      <c r="M762" t="s">
        <v>557</v>
      </c>
      <c r="N762" t="s">
        <v>324</v>
      </c>
      <c r="P762" t="s">
        <v>611</v>
      </c>
      <c r="T762">
        <v>-162.69999999999999</v>
      </c>
      <c r="U762">
        <v>1.2</v>
      </c>
      <c r="V762">
        <v>-319.39999999999998</v>
      </c>
    </row>
    <row r="763" spans="1:22" x14ac:dyDescent="0.2">
      <c r="A763" t="s">
        <v>114</v>
      </c>
      <c r="B763">
        <v>1</v>
      </c>
      <c r="C763">
        <v>327.60000000000002</v>
      </c>
      <c r="D763">
        <v>0.5</v>
      </c>
      <c r="I763">
        <v>45</v>
      </c>
      <c r="J763" t="s">
        <v>249</v>
      </c>
      <c r="M763" t="s">
        <v>557</v>
      </c>
      <c r="N763" t="s">
        <v>324</v>
      </c>
      <c r="P763" t="s">
        <v>611</v>
      </c>
      <c r="T763">
        <v>-91.4</v>
      </c>
      <c r="U763">
        <v>3.2</v>
      </c>
      <c r="V763">
        <v>-315.60000000000002</v>
      </c>
    </row>
    <row r="764" spans="1:22" x14ac:dyDescent="0.2">
      <c r="A764" t="s">
        <v>114</v>
      </c>
      <c r="B764">
        <v>1</v>
      </c>
      <c r="C764">
        <v>513.6</v>
      </c>
      <c r="D764">
        <v>0.5</v>
      </c>
      <c r="I764">
        <v>45</v>
      </c>
      <c r="J764" t="s">
        <v>249</v>
      </c>
      <c r="M764" t="s">
        <v>557</v>
      </c>
      <c r="N764" t="s">
        <v>324</v>
      </c>
      <c r="P764" t="s">
        <v>611</v>
      </c>
      <c r="T764">
        <v>48.1</v>
      </c>
      <c r="U764">
        <v>1.7</v>
      </c>
      <c r="V764">
        <v>-307.5</v>
      </c>
    </row>
    <row r="765" spans="1:22" x14ac:dyDescent="0.2">
      <c r="A765" t="s">
        <v>114</v>
      </c>
      <c r="B765">
        <v>1</v>
      </c>
      <c r="C765">
        <v>-18.899999999999999</v>
      </c>
      <c r="D765">
        <v>0.5</v>
      </c>
      <c r="I765">
        <v>45</v>
      </c>
      <c r="J765" t="s">
        <v>249</v>
      </c>
      <c r="M765" t="s">
        <v>557</v>
      </c>
      <c r="N765" t="s">
        <v>324</v>
      </c>
      <c r="P765" t="s">
        <v>612</v>
      </c>
      <c r="T765">
        <v>-291.2</v>
      </c>
      <c r="U765">
        <v>7.8</v>
      </c>
      <c r="V765">
        <v>-277.5</v>
      </c>
    </row>
    <row r="766" spans="1:22" x14ac:dyDescent="0.2">
      <c r="A766" t="s">
        <v>114</v>
      </c>
      <c r="B766">
        <v>1</v>
      </c>
      <c r="C766">
        <v>161.1</v>
      </c>
      <c r="D766">
        <v>0.5</v>
      </c>
      <c r="I766">
        <v>45</v>
      </c>
      <c r="J766" t="s">
        <v>249</v>
      </c>
      <c r="M766" t="s">
        <v>557</v>
      </c>
      <c r="N766" t="s">
        <v>324</v>
      </c>
      <c r="P766" t="s">
        <v>612</v>
      </c>
      <c r="T766">
        <v>-197.5</v>
      </c>
      <c r="U766">
        <v>1.6</v>
      </c>
      <c r="V766">
        <v>-308.8</v>
      </c>
    </row>
    <row r="767" spans="1:22" x14ac:dyDescent="0.2">
      <c r="A767" t="s">
        <v>114</v>
      </c>
      <c r="B767">
        <v>1</v>
      </c>
      <c r="C767">
        <v>230.2</v>
      </c>
      <c r="D767">
        <v>0.5</v>
      </c>
      <c r="I767">
        <v>45</v>
      </c>
      <c r="J767" t="s">
        <v>249</v>
      </c>
      <c r="M767" t="s">
        <v>557</v>
      </c>
      <c r="N767" t="s">
        <v>324</v>
      </c>
      <c r="P767" t="s">
        <v>612</v>
      </c>
      <c r="T767">
        <v>-150.1</v>
      </c>
      <c r="U767">
        <v>1.4</v>
      </c>
      <c r="V767">
        <v>-309.10000000000002</v>
      </c>
    </row>
    <row r="768" spans="1:22" x14ac:dyDescent="0.2">
      <c r="A768" t="s">
        <v>114</v>
      </c>
      <c r="B768">
        <v>1</v>
      </c>
      <c r="C768">
        <v>-18.899999999999999</v>
      </c>
      <c r="D768">
        <v>0.5</v>
      </c>
      <c r="I768">
        <v>45</v>
      </c>
      <c r="J768" t="s">
        <v>249</v>
      </c>
      <c r="M768" t="s">
        <v>557</v>
      </c>
      <c r="N768" t="s">
        <v>324</v>
      </c>
      <c r="P768" t="s">
        <v>613</v>
      </c>
      <c r="T768">
        <v>-325.5</v>
      </c>
      <c r="U768">
        <v>4.5999999999999996</v>
      </c>
      <c r="V768">
        <v>-312.5</v>
      </c>
    </row>
    <row r="769" spans="1:22" x14ac:dyDescent="0.2">
      <c r="A769" t="s">
        <v>114</v>
      </c>
      <c r="B769">
        <v>1</v>
      </c>
      <c r="C769">
        <v>161.1</v>
      </c>
      <c r="D769">
        <v>0.5</v>
      </c>
      <c r="I769">
        <v>45</v>
      </c>
      <c r="J769" t="s">
        <v>249</v>
      </c>
      <c r="M769" t="s">
        <v>557</v>
      </c>
      <c r="N769" t="s">
        <v>324</v>
      </c>
      <c r="P769" t="s">
        <v>613</v>
      </c>
      <c r="T769">
        <v>-206</v>
      </c>
      <c r="U769">
        <v>1.1000000000000001</v>
      </c>
      <c r="V769">
        <v>-316.2</v>
      </c>
    </row>
    <row r="770" spans="1:22" x14ac:dyDescent="0.2">
      <c r="A770" t="s">
        <v>114</v>
      </c>
      <c r="B770">
        <v>1</v>
      </c>
      <c r="C770">
        <v>230.2</v>
      </c>
      <c r="D770">
        <v>0.5</v>
      </c>
      <c r="I770">
        <v>45</v>
      </c>
      <c r="J770" t="s">
        <v>249</v>
      </c>
      <c r="M770" t="s">
        <v>557</v>
      </c>
      <c r="N770" t="s">
        <v>324</v>
      </c>
      <c r="P770" t="s">
        <v>613</v>
      </c>
      <c r="T770">
        <v>-148.69999999999999</v>
      </c>
      <c r="U770">
        <v>2.8</v>
      </c>
      <c r="V770">
        <v>-308</v>
      </c>
    </row>
    <row r="771" spans="1:22" x14ac:dyDescent="0.2">
      <c r="A771" t="s">
        <v>114</v>
      </c>
      <c r="B771">
        <v>1</v>
      </c>
      <c r="C771">
        <v>327.60000000000002</v>
      </c>
      <c r="D771">
        <v>0.5</v>
      </c>
      <c r="I771">
        <v>45</v>
      </c>
      <c r="J771" t="s">
        <v>249</v>
      </c>
      <c r="M771" t="s">
        <v>557</v>
      </c>
      <c r="N771" t="s">
        <v>324</v>
      </c>
      <c r="P771" t="s">
        <v>613</v>
      </c>
      <c r="T771">
        <v>-81.400000000000006</v>
      </c>
      <c r="U771">
        <v>6.6</v>
      </c>
      <c r="V771">
        <v>-308.10000000000002</v>
      </c>
    </row>
    <row r="772" spans="1:22" x14ac:dyDescent="0.2">
      <c r="A772" t="s">
        <v>114</v>
      </c>
      <c r="B772">
        <v>1</v>
      </c>
      <c r="C772">
        <v>513.6</v>
      </c>
      <c r="D772">
        <v>0.5</v>
      </c>
      <c r="I772">
        <v>45</v>
      </c>
      <c r="J772" t="s">
        <v>249</v>
      </c>
      <c r="M772" t="s">
        <v>557</v>
      </c>
      <c r="N772" t="s">
        <v>324</v>
      </c>
      <c r="P772" t="s">
        <v>613</v>
      </c>
      <c r="T772">
        <v>58.4</v>
      </c>
      <c r="U772">
        <v>2.1</v>
      </c>
      <c r="V772">
        <v>-300.7</v>
      </c>
    </row>
    <row r="773" spans="1:22" x14ac:dyDescent="0.2">
      <c r="A773" t="s">
        <v>114</v>
      </c>
      <c r="B773">
        <v>1</v>
      </c>
      <c r="C773">
        <v>-18.899999999999999</v>
      </c>
      <c r="D773">
        <v>0.5</v>
      </c>
      <c r="I773">
        <v>45</v>
      </c>
      <c r="J773" t="s">
        <v>249</v>
      </c>
      <c r="M773" t="s">
        <v>557</v>
      </c>
      <c r="N773" t="s">
        <v>324</v>
      </c>
      <c r="P773" t="s">
        <v>614</v>
      </c>
      <c r="T773">
        <v>-182.3</v>
      </c>
      <c r="U773">
        <v>0.1</v>
      </c>
      <c r="V773">
        <v>-166.5</v>
      </c>
    </row>
    <row r="774" spans="1:22" x14ac:dyDescent="0.2">
      <c r="A774" t="s">
        <v>114</v>
      </c>
      <c r="B774">
        <v>1</v>
      </c>
      <c r="C774">
        <v>161.1</v>
      </c>
      <c r="D774">
        <v>0.5</v>
      </c>
      <c r="I774">
        <v>45</v>
      </c>
      <c r="J774" t="s">
        <v>249</v>
      </c>
      <c r="M774" t="s">
        <v>557</v>
      </c>
      <c r="N774" t="s">
        <v>324</v>
      </c>
      <c r="P774" t="s">
        <v>614</v>
      </c>
      <c r="T774">
        <v>-46.1</v>
      </c>
      <c r="U774">
        <v>3.3</v>
      </c>
      <c r="V774">
        <v>-178.5</v>
      </c>
    </row>
    <row r="775" spans="1:22" x14ac:dyDescent="0.2">
      <c r="A775" t="s">
        <v>114</v>
      </c>
      <c r="B775">
        <v>1</v>
      </c>
      <c r="C775">
        <v>230.2</v>
      </c>
      <c r="D775">
        <v>0.5</v>
      </c>
      <c r="I775">
        <v>45</v>
      </c>
      <c r="J775" t="s">
        <v>249</v>
      </c>
      <c r="M775" t="s">
        <v>557</v>
      </c>
      <c r="N775" t="s">
        <v>324</v>
      </c>
      <c r="P775" t="s">
        <v>614</v>
      </c>
      <c r="T775">
        <v>1.3</v>
      </c>
      <c r="U775">
        <v>2.7</v>
      </c>
      <c r="V775">
        <v>-186.1</v>
      </c>
    </row>
    <row r="776" spans="1:22" x14ac:dyDescent="0.2">
      <c r="A776" t="s">
        <v>114</v>
      </c>
      <c r="B776">
        <v>1</v>
      </c>
      <c r="C776">
        <v>327.60000000000002</v>
      </c>
      <c r="D776">
        <v>0.5</v>
      </c>
      <c r="I776">
        <v>45</v>
      </c>
      <c r="J776" t="s">
        <v>249</v>
      </c>
      <c r="M776" t="s">
        <v>557</v>
      </c>
      <c r="N776" t="s">
        <v>324</v>
      </c>
      <c r="P776" t="s">
        <v>614</v>
      </c>
      <c r="T776">
        <v>79.2</v>
      </c>
      <c r="U776">
        <v>6.1</v>
      </c>
      <c r="V776">
        <v>-187.1</v>
      </c>
    </row>
    <row r="777" spans="1:22" x14ac:dyDescent="0.2">
      <c r="A777" t="s">
        <v>114</v>
      </c>
      <c r="B777">
        <v>1</v>
      </c>
      <c r="C777">
        <v>513.6</v>
      </c>
      <c r="D777">
        <v>0.5</v>
      </c>
      <c r="I777">
        <v>45</v>
      </c>
      <c r="J777" t="s">
        <v>249</v>
      </c>
      <c r="M777" t="s">
        <v>557</v>
      </c>
      <c r="N777" t="s">
        <v>324</v>
      </c>
      <c r="P777" t="s">
        <v>614</v>
      </c>
      <c r="T777">
        <v>208.6</v>
      </c>
      <c r="U777">
        <v>6.5</v>
      </c>
      <c r="V777">
        <v>-201.5</v>
      </c>
    </row>
    <row r="778" spans="1:22" x14ac:dyDescent="0.2">
      <c r="A778" t="s">
        <v>114</v>
      </c>
      <c r="B778">
        <v>1</v>
      </c>
      <c r="C778">
        <v>-18.899999999999999</v>
      </c>
      <c r="D778">
        <v>0.5</v>
      </c>
      <c r="I778">
        <v>45</v>
      </c>
      <c r="J778" t="s">
        <v>249</v>
      </c>
      <c r="M778" t="s">
        <v>557</v>
      </c>
      <c r="N778" t="s">
        <v>324</v>
      </c>
      <c r="P778" t="s">
        <v>615</v>
      </c>
      <c r="T778">
        <v>-175.5</v>
      </c>
      <c r="U778">
        <v>1.6</v>
      </c>
      <c r="V778">
        <v>-159.6</v>
      </c>
    </row>
    <row r="779" spans="1:22" x14ac:dyDescent="0.2">
      <c r="A779" t="s">
        <v>114</v>
      </c>
      <c r="B779">
        <v>1</v>
      </c>
      <c r="C779">
        <v>161.1</v>
      </c>
      <c r="D779">
        <v>0.5</v>
      </c>
      <c r="I779">
        <v>45</v>
      </c>
      <c r="J779" t="s">
        <v>249</v>
      </c>
      <c r="M779" t="s">
        <v>557</v>
      </c>
      <c r="N779" t="s">
        <v>324</v>
      </c>
      <c r="P779" t="s">
        <v>615</v>
      </c>
      <c r="T779">
        <v>-49.1</v>
      </c>
      <c r="U779">
        <v>1</v>
      </c>
      <c r="V779">
        <v>-181</v>
      </c>
    </row>
    <row r="780" spans="1:22" x14ac:dyDescent="0.2">
      <c r="A780" t="s">
        <v>114</v>
      </c>
      <c r="B780">
        <v>1</v>
      </c>
      <c r="C780">
        <v>230.2</v>
      </c>
      <c r="D780">
        <v>0.5</v>
      </c>
      <c r="I780">
        <v>45</v>
      </c>
      <c r="J780" t="s">
        <v>249</v>
      </c>
      <c r="M780" t="s">
        <v>557</v>
      </c>
      <c r="N780" t="s">
        <v>324</v>
      </c>
      <c r="P780" t="s">
        <v>615</v>
      </c>
      <c r="T780">
        <v>7</v>
      </c>
      <c r="U780">
        <v>2.7</v>
      </c>
      <c r="V780">
        <v>-181.4</v>
      </c>
    </row>
    <row r="781" spans="1:22" x14ac:dyDescent="0.2">
      <c r="A781" t="s">
        <v>114</v>
      </c>
      <c r="B781">
        <v>1</v>
      </c>
      <c r="C781">
        <v>327.60000000000002</v>
      </c>
      <c r="D781">
        <v>0.5</v>
      </c>
      <c r="I781">
        <v>45</v>
      </c>
      <c r="J781" t="s">
        <v>249</v>
      </c>
      <c r="M781" t="s">
        <v>557</v>
      </c>
      <c r="N781" t="s">
        <v>324</v>
      </c>
      <c r="P781" t="s">
        <v>615</v>
      </c>
      <c r="T781">
        <v>69.3</v>
      </c>
      <c r="U781">
        <v>6.9</v>
      </c>
      <c r="V781">
        <v>-194.6</v>
      </c>
    </row>
    <row r="782" spans="1:22" x14ac:dyDescent="0.2">
      <c r="A782" t="s">
        <v>114</v>
      </c>
      <c r="B782">
        <v>1</v>
      </c>
      <c r="C782">
        <v>513.6</v>
      </c>
      <c r="D782">
        <v>0.5</v>
      </c>
      <c r="I782">
        <v>45</v>
      </c>
      <c r="J782" t="s">
        <v>249</v>
      </c>
      <c r="M782" t="s">
        <v>557</v>
      </c>
      <c r="N782" t="s">
        <v>324</v>
      </c>
      <c r="P782" t="s">
        <v>615</v>
      </c>
      <c r="T782">
        <v>205.8</v>
      </c>
      <c r="U782">
        <v>8.5</v>
      </c>
      <c r="V782">
        <v>-203.4</v>
      </c>
    </row>
    <row r="783" spans="1:22" x14ac:dyDescent="0.2">
      <c r="A783" t="s">
        <v>114</v>
      </c>
      <c r="B783">
        <v>1</v>
      </c>
      <c r="C783">
        <v>-18.899999999999999</v>
      </c>
      <c r="D783">
        <v>0.5</v>
      </c>
      <c r="I783">
        <v>45</v>
      </c>
      <c r="J783" t="s">
        <v>249</v>
      </c>
      <c r="M783" t="s">
        <v>557</v>
      </c>
      <c r="N783" t="s">
        <v>324</v>
      </c>
      <c r="P783" t="s">
        <v>334</v>
      </c>
      <c r="T783">
        <v>-192.1</v>
      </c>
      <c r="U783">
        <v>3.4</v>
      </c>
      <c r="V783">
        <v>-176.5</v>
      </c>
    </row>
    <row r="784" spans="1:22" x14ac:dyDescent="0.2">
      <c r="A784" t="s">
        <v>114</v>
      </c>
      <c r="B784">
        <v>1</v>
      </c>
      <c r="C784">
        <v>161.1</v>
      </c>
      <c r="D784">
        <v>0.5</v>
      </c>
      <c r="I784">
        <v>45</v>
      </c>
      <c r="J784" t="s">
        <v>249</v>
      </c>
      <c r="M784" t="s">
        <v>557</v>
      </c>
      <c r="N784" t="s">
        <v>324</v>
      </c>
      <c r="P784" t="s">
        <v>334</v>
      </c>
      <c r="T784">
        <v>-37.799999999999997</v>
      </c>
      <c r="U784">
        <v>0.5</v>
      </c>
      <c r="V784">
        <v>-171.3</v>
      </c>
    </row>
    <row r="785" spans="1:22" x14ac:dyDescent="0.2">
      <c r="A785" t="s">
        <v>114</v>
      </c>
      <c r="B785">
        <v>1</v>
      </c>
      <c r="C785">
        <v>230.2</v>
      </c>
      <c r="D785">
        <v>0.5</v>
      </c>
      <c r="I785">
        <v>45</v>
      </c>
      <c r="J785" t="s">
        <v>249</v>
      </c>
      <c r="M785" t="s">
        <v>557</v>
      </c>
      <c r="N785" t="s">
        <v>324</v>
      </c>
      <c r="P785" t="s">
        <v>334</v>
      </c>
      <c r="T785">
        <v>15.9</v>
      </c>
      <c r="U785">
        <v>2</v>
      </c>
      <c r="V785">
        <v>-174.2</v>
      </c>
    </row>
    <row r="786" spans="1:22" x14ac:dyDescent="0.2">
      <c r="A786" t="s">
        <v>114</v>
      </c>
      <c r="B786">
        <v>1</v>
      </c>
      <c r="C786">
        <v>327.60000000000002</v>
      </c>
      <c r="D786">
        <v>0.5</v>
      </c>
      <c r="I786">
        <v>45</v>
      </c>
      <c r="J786" t="s">
        <v>249</v>
      </c>
      <c r="M786" t="s">
        <v>557</v>
      </c>
      <c r="N786" t="s">
        <v>324</v>
      </c>
      <c r="P786" t="s">
        <v>334</v>
      </c>
      <c r="T786">
        <v>95.4</v>
      </c>
      <c r="U786">
        <v>3.6</v>
      </c>
      <c r="V786">
        <v>-174.9</v>
      </c>
    </row>
    <row r="787" spans="1:22" x14ac:dyDescent="0.2">
      <c r="A787" t="s">
        <v>114</v>
      </c>
      <c r="B787">
        <v>1</v>
      </c>
      <c r="C787">
        <v>513.6</v>
      </c>
      <c r="D787">
        <v>0.5</v>
      </c>
      <c r="I787">
        <v>45</v>
      </c>
      <c r="J787" t="s">
        <v>249</v>
      </c>
      <c r="M787" t="s">
        <v>557</v>
      </c>
      <c r="N787" t="s">
        <v>324</v>
      </c>
      <c r="P787" t="s">
        <v>334</v>
      </c>
      <c r="T787">
        <v>228.8</v>
      </c>
      <c r="U787">
        <v>0.7</v>
      </c>
      <c r="V787">
        <v>-188.2</v>
      </c>
    </row>
    <row r="788" spans="1:22" x14ac:dyDescent="0.2">
      <c r="A788" t="s">
        <v>124</v>
      </c>
      <c r="B788">
        <v>1</v>
      </c>
      <c r="C788">
        <v>-29.5</v>
      </c>
      <c r="D788">
        <v>0.5</v>
      </c>
      <c r="I788">
        <v>45</v>
      </c>
      <c r="J788" t="s">
        <v>249</v>
      </c>
      <c r="M788" t="s">
        <v>557</v>
      </c>
      <c r="N788" t="s">
        <v>324</v>
      </c>
      <c r="P788" t="s">
        <v>330</v>
      </c>
      <c r="T788">
        <v>-210</v>
      </c>
      <c r="U788">
        <v>3.4</v>
      </c>
      <c r="V788">
        <v>-186</v>
      </c>
    </row>
    <row r="789" spans="1:22" x14ac:dyDescent="0.2">
      <c r="A789" t="s">
        <v>124</v>
      </c>
      <c r="B789">
        <v>1</v>
      </c>
      <c r="C789">
        <v>117.1</v>
      </c>
      <c r="D789">
        <v>0.5</v>
      </c>
      <c r="I789">
        <v>45</v>
      </c>
      <c r="J789" t="s">
        <v>249</v>
      </c>
      <c r="M789" t="s">
        <v>557</v>
      </c>
      <c r="N789" t="s">
        <v>324</v>
      </c>
      <c r="P789" t="s">
        <v>330</v>
      </c>
      <c r="T789">
        <v>-91</v>
      </c>
      <c r="U789">
        <v>2.8</v>
      </c>
      <c r="V789">
        <v>-186.3</v>
      </c>
    </row>
    <row r="790" spans="1:22" x14ac:dyDescent="0.2">
      <c r="A790" t="s">
        <v>124</v>
      </c>
      <c r="B790">
        <v>1</v>
      </c>
      <c r="C790">
        <v>220.8</v>
      </c>
      <c r="D790">
        <v>0.5</v>
      </c>
      <c r="I790">
        <v>45</v>
      </c>
      <c r="J790" t="s">
        <v>249</v>
      </c>
      <c r="M790" t="s">
        <v>557</v>
      </c>
      <c r="N790" t="s">
        <v>324</v>
      </c>
      <c r="P790" t="s">
        <v>330</v>
      </c>
      <c r="T790">
        <v>-8.6</v>
      </c>
      <c r="U790">
        <v>0.4</v>
      </c>
      <c r="V790">
        <v>-187.9</v>
      </c>
    </row>
    <row r="791" spans="1:22" x14ac:dyDescent="0.2">
      <c r="A791" t="s">
        <v>124</v>
      </c>
      <c r="B791">
        <v>1</v>
      </c>
      <c r="C791">
        <v>316.89999999999998</v>
      </c>
      <c r="D791">
        <v>0.5</v>
      </c>
      <c r="I791">
        <v>45</v>
      </c>
      <c r="J791" t="s">
        <v>249</v>
      </c>
      <c r="M791" t="s">
        <v>557</v>
      </c>
      <c r="N791" t="s">
        <v>324</v>
      </c>
      <c r="P791" t="s">
        <v>330</v>
      </c>
      <c r="T791">
        <v>81</v>
      </c>
      <c r="U791">
        <v>4.4000000000000004</v>
      </c>
      <c r="V791">
        <v>-179.1</v>
      </c>
    </row>
    <row r="792" spans="1:22" x14ac:dyDescent="0.2">
      <c r="A792" t="s">
        <v>124</v>
      </c>
      <c r="B792">
        <v>1</v>
      </c>
      <c r="C792">
        <v>497.2</v>
      </c>
      <c r="D792">
        <v>0.5</v>
      </c>
      <c r="I792">
        <v>45</v>
      </c>
      <c r="J792" t="s">
        <v>249</v>
      </c>
      <c r="M792" t="s">
        <v>557</v>
      </c>
      <c r="N792" t="s">
        <v>324</v>
      </c>
      <c r="P792" t="s">
        <v>330</v>
      </c>
      <c r="T792">
        <v>205.7</v>
      </c>
      <c r="U792">
        <v>3.8</v>
      </c>
      <c r="V792">
        <v>-194.7</v>
      </c>
    </row>
    <row r="793" spans="1:22" x14ac:dyDescent="0.2">
      <c r="A793" t="s">
        <v>124</v>
      </c>
      <c r="B793">
        <v>1</v>
      </c>
      <c r="C793">
        <v>-29.5</v>
      </c>
      <c r="D793">
        <v>0.5</v>
      </c>
      <c r="I793">
        <v>45</v>
      </c>
      <c r="J793" t="s">
        <v>249</v>
      </c>
      <c r="M793" t="s">
        <v>557</v>
      </c>
      <c r="N793" t="s">
        <v>324</v>
      </c>
      <c r="P793" t="s">
        <v>602</v>
      </c>
      <c r="T793">
        <v>-185.5</v>
      </c>
      <c r="U793">
        <v>3.4</v>
      </c>
      <c r="V793">
        <v>-160.69999999999999</v>
      </c>
    </row>
    <row r="794" spans="1:22" x14ac:dyDescent="0.2">
      <c r="A794" t="s">
        <v>124</v>
      </c>
      <c r="B794">
        <v>1</v>
      </c>
      <c r="C794">
        <v>117.1</v>
      </c>
      <c r="D794">
        <v>0.5</v>
      </c>
      <c r="I794">
        <v>45</v>
      </c>
      <c r="J794" t="s">
        <v>249</v>
      </c>
      <c r="M794" t="s">
        <v>557</v>
      </c>
      <c r="N794" t="s">
        <v>324</v>
      </c>
      <c r="P794" t="s">
        <v>602</v>
      </c>
      <c r="T794">
        <v>-67.2</v>
      </c>
      <c r="U794">
        <v>1.1000000000000001</v>
      </c>
      <c r="V794">
        <v>-165</v>
      </c>
    </row>
    <row r="795" spans="1:22" x14ac:dyDescent="0.2">
      <c r="A795" t="s">
        <v>124</v>
      </c>
      <c r="B795">
        <v>1</v>
      </c>
      <c r="C795">
        <v>220.8</v>
      </c>
      <c r="D795">
        <v>0.5</v>
      </c>
      <c r="I795">
        <v>45</v>
      </c>
      <c r="J795" t="s">
        <v>249</v>
      </c>
      <c r="M795" t="s">
        <v>557</v>
      </c>
      <c r="N795" t="s">
        <v>324</v>
      </c>
      <c r="P795" t="s">
        <v>602</v>
      </c>
      <c r="T795">
        <v>12.4</v>
      </c>
      <c r="U795">
        <v>5.3</v>
      </c>
      <c r="V795">
        <v>-170.7</v>
      </c>
    </row>
    <row r="796" spans="1:22" x14ac:dyDescent="0.2">
      <c r="A796" t="s">
        <v>124</v>
      </c>
      <c r="B796">
        <v>1</v>
      </c>
      <c r="C796">
        <v>497.2</v>
      </c>
      <c r="D796">
        <v>0.5</v>
      </c>
      <c r="I796">
        <v>45</v>
      </c>
      <c r="J796" t="s">
        <v>249</v>
      </c>
      <c r="M796" t="s">
        <v>557</v>
      </c>
      <c r="N796" t="s">
        <v>324</v>
      </c>
      <c r="P796" t="s">
        <v>602</v>
      </c>
      <c r="T796">
        <v>240.2</v>
      </c>
      <c r="U796">
        <v>7.3</v>
      </c>
      <c r="V796">
        <v>-171.7</v>
      </c>
    </row>
    <row r="797" spans="1:22" x14ac:dyDescent="0.2">
      <c r="A797" t="s">
        <v>124</v>
      </c>
      <c r="B797">
        <v>1</v>
      </c>
      <c r="C797">
        <v>-29.5</v>
      </c>
      <c r="D797">
        <v>0.5</v>
      </c>
      <c r="I797">
        <v>45</v>
      </c>
      <c r="J797" t="s">
        <v>249</v>
      </c>
      <c r="M797" t="s">
        <v>557</v>
      </c>
      <c r="N797" t="s">
        <v>324</v>
      </c>
      <c r="P797" t="s">
        <v>604</v>
      </c>
      <c r="T797">
        <v>-197.5</v>
      </c>
      <c r="U797">
        <v>0.5</v>
      </c>
      <c r="V797">
        <v>-173.1</v>
      </c>
    </row>
    <row r="798" spans="1:22" x14ac:dyDescent="0.2">
      <c r="A798" t="s">
        <v>124</v>
      </c>
      <c r="B798">
        <v>1</v>
      </c>
      <c r="C798">
        <v>117.1</v>
      </c>
      <c r="D798">
        <v>0.5</v>
      </c>
      <c r="I798">
        <v>45</v>
      </c>
      <c r="J798" t="s">
        <v>249</v>
      </c>
      <c r="M798" t="s">
        <v>557</v>
      </c>
      <c r="N798" t="s">
        <v>324</v>
      </c>
      <c r="P798" t="s">
        <v>604</v>
      </c>
      <c r="T798">
        <v>-77.5</v>
      </c>
      <c r="U798">
        <v>3.6</v>
      </c>
      <c r="V798">
        <v>-174.2</v>
      </c>
    </row>
    <row r="799" spans="1:22" x14ac:dyDescent="0.2">
      <c r="A799" t="s">
        <v>124</v>
      </c>
      <c r="B799">
        <v>1</v>
      </c>
      <c r="C799">
        <v>220.8</v>
      </c>
      <c r="D799">
        <v>0.5</v>
      </c>
      <c r="I799">
        <v>45</v>
      </c>
      <c r="J799" t="s">
        <v>249</v>
      </c>
      <c r="M799" t="s">
        <v>557</v>
      </c>
      <c r="N799" t="s">
        <v>324</v>
      </c>
      <c r="P799" t="s">
        <v>604</v>
      </c>
      <c r="T799">
        <v>-18.3</v>
      </c>
      <c r="U799">
        <v>7.4</v>
      </c>
      <c r="V799">
        <v>-195.9</v>
      </c>
    </row>
    <row r="800" spans="1:22" x14ac:dyDescent="0.2">
      <c r="A800" t="s">
        <v>124</v>
      </c>
      <c r="B800">
        <v>1</v>
      </c>
      <c r="C800">
        <v>497.2</v>
      </c>
      <c r="D800">
        <v>0.5</v>
      </c>
      <c r="I800">
        <v>45</v>
      </c>
      <c r="J800" t="s">
        <v>249</v>
      </c>
      <c r="M800" t="s">
        <v>557</v>
      </c>
      <c r="N800" t="s">
        <v>324</v>
      </c>
      <c r="P800" t="s">
        <v>604</v>
      </c>
      <c r="T800">
        <v>229.9</v>
      </c>
      <c r="U800">
        <v>1.8</v>
      </c>
      <c r="V800">
        <v>-178.5</v>
      </c>
    </row>
    <row r="801" spans="1:22" x14ac:dyDescent="0.2">
      <c r="A801" t="s">
        <v>124</v>
      </c>
      <c r="B801">
        <v>1</v>
      </c>
      <c r="C801">
        <v>-29.5</v>
      </c>
      <c r="D801">
        <v>0.5</v>
      </c>
      <c r="I801">
        <v>45</v>
      </c>
      <c r="J801" t="s">
        <v>249</v>
      </c>
      <c r="M801" t="s">
        <v>557</v>
      </c>
      <c r="N801" t="s">
        <v>324</v>
      </c>
      <c r="P801" t="s">
        <v>605</v>
      </c>
      <c r="T801">
        <v>-199.8</v>
      </c>
      <c r="U801">
        <v>1.4</v>
      </c>
      <c r="V801">
        <v>-175.5</v>
      </c>
    </row>
    <row r="802" spans="1:22" x14ac:dyDescent="0.2">
      <c r="A802" t="s">
        <v>124</v>
      </c>
      <c r="B802">
        <v>1</v>
      </c>
      <c r="C802">
        <v>117.1</v>
      </c>
      <c r="D802">
        <v>0.5</v>
      </c>
      <c r="I802">
        <v>45</v>
      </c>
      <c r="J802" t="s">
        <v>249</v>
      </c>
      <c r="M802" t="s">
        <v>557</v>
      </c>
      <c r="N802" t="s">
        <v>324</v>
      </c>
      <c r="P802" t="s">
        <v>605</v>
      </c>
      <c r="T802">
        <v>5.4</v>
      </c>
      <c r="U802">
        <v>1.1000000000000001</v>
      </c>
      <c r="V802">
        <v>-100</v>
      </c>
    </row>
    <row r="803" spans="1:22" x14ac:dyDescent="0.2">
      <c r="A803" t="s">
        <v>124</v>
      </c>
      <c r="B803">
        <v>1</v>
      </c>
      <c r="C803">
        <v>220.8</v>
      </c>
      <c r="D803">
        <v>0.5</v>
      </c>
      <c r="I803">
        <v>45</v>
      </c>
      <c r="J803" t="s">
        <v>249</v>
      </c>
      <c r="M803" t="s">
        <v>557</v>
      </c>
      <c r="N803" t="s">
        <v>324</v>
      </c>
      <c r="P803" t="s">
        <v>605</v>
      </c>
      <c r="T803">
        <v>5.4</v>
      </c>
      <c r="U803">
        <v>1.1000000000000001</v>
      </c>
      <c r="V803">
        <v>-176.4</v>
      </c>
    </row>
    <row r="804" spans="1:22" x14ac:dyDescent="0.2">
      <c r="A804" t="s">
        <v>124</v>
      </c>
      <c r="B804">
        <v>1</v>
      </c>
      <c r="C804">
        <v>316.89999999999998</v>
      </c>
      <c r="D804">
        <v>0.5</v>
      </c>
      <c r="I804">
        <v>45</v>
      </c>
      <c r="J804" t="s">
        <v>249</v>
      </c>
      <c r="M804" t="s">
        <v>557</v>
      </c>
      <c r="N804" t="s">
        <v>324</v>
      </c>
      <c r="P804" t="s">
        <v>605</v>
      </c>
      <c r="T804">
        <v>81.3</v>
      </c>
      <c r="U804">
        <v>2.2000000000000002</v>
      </c>
      <c r="V804">
        <v>-178.9</v>
      </c>
    </row>
    <row r="805" spans="1:22" x14ac:dyDescent="0.2">
      <c r="A805" t="s">
        <v>124</v>
      </c>
      <c r="B805">
        <v>1</v>
      </c>
      <c r="C805">
        <v>497.2</v>
      </c>
      <c r="D805">
        <v>0.5</v>
      </c>
      <c r="I805">
        <v>45</v>
      </c>
      <c r="J805" t="s">
        <v>249</v>
      </c>
      <c r="M805" t="s">
        <v>557</v>
      </c>
      <c r="N805" t="s">
        <v>324</v>
      </c>
      <c r="P805" t="s">
        <v>605</v>
      </c>
      <c r="T805">
        <v>220.3</v>
      </c>
      <c r="U805">
        <v>3.2</v>
      </c>
      <c r="V805">
        <v>-184.9</v>
      </c>
    </row>
    <row r="806" spans="1:22" x14ac:dyDescent="0.2">
      <c r="A806" t="s">
        <v>124</v>
      </c>
      <c r="B806">
        <v>1</v>
      </c>
      <c r="C806">
        <v>-29.5</v>
      </c>
      <c r="D806">
        <v>0.5</v>
      </c>
      <c r="I806">
        <v>45</v>
      </c>
      <c r="J806" t="s">
        <v>249</v>
      </c>
      <c r="M806" t="s">
        <v>557</v>
      </c>
      <c r="N806" t="s">
        <v>324</v>
      </c>
      <c r="P806" t="s">
        <v>607</v>
      </c>
      <c r="T806">
        <v>-206.4</v>
      </c>
      <c r="U806">
        <v>4.3</v>
      </c>
      <c r="V806">
        <v>-182.3</v>
      </c>
    </row>
    <row r="807" spans="1:22" x14ac:dyDescent="0.2">
      <c r="A807" t="s">
        <v>124</v>
      </c>
      <c r="B807">
        <v>1</v>
      </c>
      <c r="C807">
        <v>117.1</v>
      </c>
      <c r="D807">
        <v>0.5</v>
      </c>
      <c r="I807">
        <v>45</v>
      </c>
      <c r="J807" t="s">
        <v>249</v>
      </c>
      <c r="M807" t="s">
        <v>557</v>
      </c>
      <c r="N807" t="s">
        <v>324</v>
      </c>
      <c r="P807" t="s">
        <v>607</v>
      </c>
      <c r="T807">
        <v>0.2</v>
      </c>
      <c r="U807">
        <v>4.4000000000000004</v>
      </c>
      <c r="V807">
        <v>-104.6</v>
      </c>
    </row>
    <row r="808" spans="1:22" x14ac:dyDescent="0.2">
      <c r="A808" t="s">
        <v>124</v>
      </c>
      <c r="B808">
        <v>1</v>
      </c>
      <c r="C808">
        <v>220.8</v>
      </c>
      <c r="D808">
        <v>0.5</v>
      </c>
      <c r="I808">
        <v>45</v>
      </c>
      <c r="J808" t="s">
        <v>249</v>
      </c>
      <c r="M808" t="s">
        <v>557</v>
      </c>
      <c r="N808" t="s">
        <v>324</v>
      </c>
      <c r="P808" t="s">
        <v>607</v>
      </c>
      <c r="T808">
        <v>0.2</v>
      </c>
      <c r="U808">
        <v>4.4000000000000004</v>
      </c>
      <c r="V808">
        <v>-180.7</v>
      </c>
    </row>
    <row r="809" spans="1:22" x14ac:dyDescent="0.2">
      <c r="A809" t="s">
        <v>124</v>
      </c>
      <c r="B809">
        <v>1</v>
      </c>
      <c r="C809">
        <v>-29.5</v>
      </c>
      <c r="D809">
        <v>0.5</v>
      </c>
      <c r="I809">
        <v>45</v>
      </c>
      <c r="J809" t="s">
        <v>249</v>
      </c>
      <c r="M809" t="s">
        <v>557</v>
      </c>
      <c r="N809" t="s">
        <v>324</v>
      </c>
      <c r="P809" t="s">
        <v>616</v>
      </c>
      <c r="T809">
        <v>-184.9</v>
      </c>
      <c r="U809">
        <v>3.7</v>
      </c>
      <c r="V809">
        <v>-160.1</v>
      </c>
    </row>
    <row r="810" spans="1:22" x14ac:dyDescent="0.2">
      <c r="A810" t="s">
        <v>124</v>
      </c>
      <c r="B810">
        <v>1</v>
      </c>
      <c r="C810">
        <v>117.1</v>
      </c>
      <c r="D810">
        <v>0.5</v>
      </c>
      <c r="I810">
        <v>45</v>
      </c>
      <c r="J810" t="s">
        <v>249</v>
      </c>
      <c r="M810" t="s">
        <v>557</v>
      </c>
      <c r="N810" t="s">
        <v>324</v>
      </c>
      <c r="P810" t="s">
        <v>616</v>
      </c>
      <c r="T810">
        <v>-84.3</v>
      </c>
      <c r="U810">
        <v>0.9</v>
      </c>
      <c r="V810">
        <v>-180.3</v>
      </c>
    </row>
    <row r="811" spans="1:22" x14ac:dyDescent="0.2">
      <c r="A811" t="s">
        <v>124</v>
      </c>
      <c r="B811">
        <v>1</v>
      </c>
      <c r="C811">
        <v>220.8</v>
      </c>
      <c r="D811">
        <v>0.5</v>
      </c>
      <c r="I811">
        <v>45</v>
      </c>
      <c r="J811" t="s">
        <v>249</v>
      </c>
      <c r="M811" t="s">
        <v>557</v>
      </c>
      <c r="N811" t="s">
        <v>324</v>
      </c>
      <c r="P811" t="s">
        <v>616</v>
      </c>
      <c r="T811">
        <v>-35.799999999999997</v>
      </c>
      <c r="U811">
        <v>2.1</v>
      </c>
      <c r="V811">
        <v>-210.2</v>
      </c>
    </row>
    <row r="812" spans="1:22" x14ac:dyDescent="0.2">
      <c r="A812" t="s">
        <v>124</v>
      </c>
      <c r="B812">
        <v>1</v>
      </c>
      <c r="C812">
        <v>316.89999999999998</v>
      </c>
      <c r="D812">
        <v>0.5</v>
      </c>
      <c r="I812">
        <v>45</v>
      </c>
      <c r="J812" t="s">
        <v>249</v>
      </c>
      <c r="M812" t="s">
        <v>557</v>
      </c>
      <c r="N812" t="s">
        <v>324</v>
      </c>
      <c r="P812" t="s">
        <v>616</v>
      </c>
      <c r="T812">
        <v>32.6</v>
      </c>
      <c r="U812">
        <v>2.4</v>
      </c>
      <c r="V812">
        <v>-215.9</v>
      </c>
    </row>
    <row r="813" spans="1:22" x14ac:dyDescent="0.2">
      <c r="A813" t="s">
        <v>124</v>
      </c>
      <c r="B813">
        <v>1</v>
      </c>
      <c r="C813">
        <v>497.2</v>
      </c>
      <c r="D813">
        <v>0.5</v>
      </c>
      <c r="I813">
        <v>45</v>
      </c>
      <c r="J813" t="s">
        <v>249</v>
      </c>
      <c r="M813" t="s">
        <v>557</v>
      </c>
      <c r="N813" t="s">
        <v>324</v>
      </c>
      <c r="P813" t="s">
        <v>616</v>
      </c>
      <c r="T813">
        <v>168.6</v>
      </c>
      <c r="U813">
        <v>2.9</v>
      </c>
      <c r="V813">
        <v>-219.5</v>
      </c>
    </row>
    <row r="814" spans="1:22" x14ac:dyDescent="0.2">
      <c r="A814" t="s">
        <v>124</v>
      </c>
      <c r="B814">
        <v>1</v>
      </c>
      <c r="C814">
        <v>-29.5</v>
      </c>
      <c r="D814">
        <v>0.5</v>
      </c>
      <c r="I814">
        <v>45</v>
      </c>
      <c r="J814" t="s">
        <v>249</v>
      </c>
      <c r="M814" t="s">
        <v>557</v>
      </c>
      <c r="N814" t="s">
        <v>324</v>
      </c>
      <c r="P814" t="s">
        <v>617</v>
      </c>
      <c r="T814">
        <v>-235.7</v>
      </c>
      <c r="U814">
        <v>1</v>
      </c>
      <c r="V814">
        <v>-212.5</v>
      </c>
    </row>
    <row r="815" spans="1:22" x14ac:dyDescent="0.2">
      <c r="A815" t="s">
        <v>124</v>
      </c>
      <c r="B815">
        <v>1</v>
      </c>
      <c r="C815">
        <v>117.1</v>
      </c>
      <c r="D815">
        <v>0.5</v>
      </c>
      <c r="I815">
        <v>45</v>
      </c>
      <c r="J815" t="s">
        <v>249</v>
      </c>
      <c r="M815" t="s">
        <v>557</v>
      </c>
      <c r="N815" t="s">
        <v>324</v>
      </c>
      <c r="P815" t="s">
        <v>617</v>
      </c>
      <c r="T815">
        <v>-122.3</v>
      </c>
      <c r="U815">
        <v>1.4</v>
      </c>
      <c r="V815">
        <v>-214.3</v>
      </c>
    </row>
    <row r="816" spans="1:22" x14ac:dyDescent="0.2">
      <c r="A816" t="s">
        <v>124</v>
      </c>
      <c r="B816">
        <v>1</v>
      </c>
      <c r="C816">
        <v>220.8</v>
      </c>
      <c r="D816">
        <v>0.5</v>
      </c>
      <c r="I816">
        <v>45</v>
      </c>
      <c r="J816" t="s">
        <v>249</v>
      </c>
      <c r="M816" t="s">
        <v>557</v>
      </c>
      <c r="N816" t="s">
        <v>324</v>
      </c>
      <c r="P816" t="s">
        <v>617</v>
      </c>
      <c r="T816">
        <v>-58.1</v>
      </c>
      <c r="U816">
        <v>3.4</v>
      </c>
      <c r="V816">
        <v>-228.5</v>
      </c>
    </row>
    <row r="817" spans="1:22" x14ac:dyDescent="0.2">
      <c r="A817" t="s">
        <v>124</v>
      </c>
      <c r="B817">
        <v>1</v>
      </c>
      <c r="C817">
        <v>316.89999999999998</v>
      </c>
      <c r="D817">
        <v>0.5</v>
      </c>
      <c r="I817">
        <v>45</v>
      </c>
      <c r="J817" t="s">
        <v>249</v>
      </c>
      <c r="M817" t="s">
        <v>557</v>
      </c>
      <c r="N817" t="s">
        <v>324</v>
      </c>
      <c r="P817" t="s">
        <v>617</v>
      </c>
      <c r="T817">
        <v>18.600000000000001</v>
      </c>
      <c r="U817">
        <v>2.2000000000000002</v>
      </c>
      <c r="V817">
        <v>-226.5</v>
      </c>
    </row>
    <row r="818" spans="1:22" x14ac:dyDescent="0.2">
      <c r="A818" t="s">
        <v>124</v>
      </c>
      <c r="B818">
        <v>1</v>
      </c>
      <c r="C818">
        <v>497.2</v>
      </c>
      <c r="D818">
        <v>0.5</v>
      </c>
      <c r="I818">
        <v>45</v>
      </c>
      <c r="J818" t="s">
        <v>249</v>
      </c>
      <c r="M818" t="s">
        <v>557</v>
      </c>
      <c r="N818" t="s">
        <v>324</v>
      </c>
      <c r="P818" t="s">
        <v>617</v>
      </c>
      <c r="T818">
        <v>162.5</v>
      </c>
      <c r="U818">
        <v>1.1000000000000001</v>
      </c>
      <c r="V818">
        <v>-223.6</v>
      </c>
    </row>
    <row r="819" spans="1:22" x14ac:dyDescent="0.2">
      <c r="A819" t="s">
        <v>124</v>
      </c>
      <c r="B819">
        <v>1</v>
      </c>
      <c r="C819">
        <v>-29.5</v>
      </c>
      <c r="D819">
        <v>0.5</v>
      </c>
      <c r="I819">
        <v>45</v>
      </c>
      <c r="J819" t="s">
        <v>249</v>
      </c>
      <c r="M819" t="s">
        <v>557</v>
      </c>
      <c r="N819" t="s">
        <v>324</v>
      </c>
      <c r="P819" t="s">
        <v>618</v>
      </c>
      <c r="T819">
        <v>-232.6</v>
      </c>
      <c r="U819">
        <v>3.2</v>
      </c>
      <c r="V819">
        <v>-209.3</v>
      </c>
    </row>
    <row r="820" spans="1:22" x14ac:dyDescent="0.2">
      <c r="A820" t="s">
        <v>124</v>
      </c>
      <c r="B820">
        <v>1</v>
      </c>
      <c r="C820">
        <v>117.1</v>
      </c>
      <c r="D820">
        <v>0.5</v>
      </c>
      <c r="I820">
        <v>45</v>
      </c>
      <c r="J820" t="s">
        <v>249</v>
      </c>
      <c r="M820" t="s">
        <v>557</v>
      </c>
      <c r="N820" t="s">
        <v>324</v>
      </c>
      <c r="P820" t="s">
        <v>618</v>
      </c>
      <c r="T820">
        <v>-123.5</v>
      </c>
      <c r="U820">
        <v>0.3</v>
      </c>
      <c r="V820">
        <v>-215.4</v>
      </c>
    </row>
    <row r="821" spans="1:22" x14ac:dyDescent="0.2">
      <c r="A821" t="s">
        <v>124</v>
      </c>
      <c r="B821">
        <v>1</v>
      </c>
      <c r="C821">
        <v>220.8</v>
      </c>
      <c r="D821">
        <v>0.5</v>
      </c>
      <c r="I821">
        <v>45</v>
      </c>
      <c r="J821" t="s">
        <v>249</v>
      </c>
      <c r="M821" t="s">
        <v>557</v>
      </c>
      <c r="N821" t="s">
        <v>324</v>
      </c>
      <c r="P821" t="s">
        <v>618</v>
      </c>
      <c r="T821">
        <v>-64.099999999999994</v>
      </c>
      <c r="U821">
        <v>3.1</v>
      </c>
      <c r="V821">
        <v>-233.4</v>
      </c>
    </row>
    <row r="822" spans="1:22" x14ac:dyDescent="0.2">
      <c r="A822" t="s">
        <v>124</v>
      </c>
      <c r="B822">
        <v>1</v>
      </c>
      <c r="C822">
        <v>316.89999999999998</v>
      </c>
      <c r="D822">
        <v>0.5</v>
      </c>
      <c r="I822">
        <v>45</v>
      </c>
      <c r="J822" t="s">
        <v>249</v>
      </c>
      <c r="M822" t="s">
        <v>557</v>
      </c>
      <c r="N822" t="s">
        <v>324</v>
      </c>
      <c r="P822" t="s">
        <v>618</v>
      </c>
      <c r="T822">
        <v>10.199999999999999</v>
      </c>
      <c r="U822">
        <v>2.9</v>
      </c>
      <c r="V822">
        <v>-232.9</v>
      </c>
    </row>
    <row r="823" spans="1:22" x14ac:dyDescent="0.2">
      <c r="A823" t="s">
        <v>124</v>
      </c>
      <c r="B823">
        <v>1</v>
      </c>
      <c r="C823">
        <v>497.2</v>
      </c>
      <c r="D823">
        <v>0.5</v>
      </c>
      <c r="I823">
        <v>45</v>
      </c>
      <c r="J823" t="s">
        <v>249</v>
      </c>
      <c r="M823" t="s">
        <v>557</v>
      </c>
      <c r="N823" t="s">
        <v>324</v>
      </c>
      <c r="P823" t="s">
        <v>618</v>
      </c>
      <c r="T823">
        <v>151.9</v>
      </c>
      <c r="U823">
        <v>1.9</v>
      </c>
      <c r="V823">
        <v>-230.6</v>
      </c>
    </row>
    <row r="824" spans="1:22" x14ac:dyDescent="0.2">
      <c r="A824" t="s">
        <v>124</v>
      </c>
      <c r="B824">
        <v>1</v>
      </c>
      <c r="C824">
        <v>-29.5</v>
      </c>
      <c r="D824">
        <v>0.5</v>
      </c>
      <c r="I824">
        <v>45</v>
      </c>
      <c r="J824" t="s">
        <v>249</v>
      </c>
      <c r="M824" t="s">
        <v>557</v>
      </c>
      <c r="N824" t="s">
        <v>324</v>
      </c>
      <c r="P824" t="s">
        <v>619</v>
      </c>
      <c r="T824">
        <v>-225.5</v>
      </c>
      <c r="U824">
        <v>1.9</v>
      </c>
      <c r="V824">
        <v>-202</v>
      </c>
    </row>
    <row r="825" spans="1:22" x14ac:dyDescent="0.2">
      <c r="A825" t="s">
        <v>124</v>
      </c>
      <c r="B825">
        <v>1</v>
      </c>
      <c r="C825">
        <v>117.1</v>
      </c>
      <c r="D825">
        <v>0.5</v>
      </c>
      <c r="I825">
        <v>45</v>
      </c>
      <c r="J825" t="s">
        <v>249</v>
      </c>
      <c r="M825" t="s">
        <v>557</v>
      </c>
      <c r="N825" t="s">
        <v>324</v>
      </c>
      <c r="P825" t="s">
        <v>619</v>
      </c>
      <c r="T825">
        <v>-116.2</v>
      </c>
      <c r="U825">
        <v>2.8</v>
      </c>
      <c r="V825">
        <v>-208.8</v>
      </c>
    </row>
    <row r="826" spans="1:22" x14ac:dyDescent="0.2">
      <c r="A826" t="s">
        <v>124</v>
      </c>
      <c r="B826">
        <v>1</v>
      </c>
      <c r="C826">
        <v>220.8</v>
      </c>
      <c r="D826">
        <v>0.5</v>
      </c>
      <c r="I826">
        <v>45</v>
      </c>
      <c r="J826" t="s">
        <v>249</v>
      </c>
      <c r="M826" t="s">
        <v>557</v>
      </c>
      <c r="N826" t="s">
        <v>324</v>
      </c>
      <c r="P826" t="s">
        <v>619</v>
      </c>
      <c r="T826">
        <v>-51.5</v>
      </c>
      <c r="U826">
        <v>1.3</v>
      </c>
      <c r="V826">
        <v>-223.1</v>
      </c>
    </row>
    <row r="827" spans="1:22" x14ac:dyDescent="0.2">
      <c r="A827" t="s">
        <v>124</v>
      </c>
      <c r="B827">
        <v>1</v>
      </c>
      <c r="C827">
        <v>316.89999999999998</v>
      </c>
      <c r="D827">
        <v>0.5</v>
      </c>
      <c r="I827">
        <v>45</v>
      </c>
      <c r="J827" t="s">
        <v>249</v>
      </c>
      <c r="M827" t="s">
        <v>557</v>
      </c>
      <c r="N827" t="s">
        <v>324</v>
      </c>
      <c r="P827" t="s">
        <v>619</v>
      </c>
      <c r="T827">
        <v>23.4</v>
      </c>
      <c r="U827">
        <v>3.1</v>
      </c>
      <c r="V827">
        <v>-222.9</v>
      </c>
    </row>
    <row r="828" spans="1:22" x14ac:dyDescent="0.2">
      <c r="A828" t="s">
        <v>124</v>
      </c>
      <c r="B828">
        <v>1</v>
      </c>
      <c r="C828">
        <v>497.2</v>
      </c>
      <c r="D828">
        <v>0.5</v>
      </c>
      <c r="I828">
        <v>45</v>
      </c>
      <c r="J828" t="s">
        <v>249</v>
      </c>
      <c r="M828" t="s">
        <v>557</v>
      </c>
      <c r="N828" t="s">
        <v>324</v>
      </c>
      <c r="P828" t="s">
        <v>619</v>
      </c>
      <c r="T828">
        <v>169.4</v>
      </c>
      <c r="U828">
        <v>3.2</v>
      </c>
      <c r="V828">
        <v>-218.9</v>
      </c>
    </row>
    <row r="829" spans="1:22" x14ac:dyDescent="0.2">
      <c r="A829" t="s">
        <v>124</v>
      </c>
      <c r="B829">
        <v>1</v>
      </c>
      <c r="C829">
        <v>-29.5</v>
      </c>
      <c r="D829">
        <v>0.5</v>
      </c>
      <c r="I829">
        <v>45</v>
      </c>
      <c r="J829" t="s">
        <v>249</v>
      </c>
      <c r="M829" t="s">
        <v>557</v>
      </c>
      <c r="N829" t="s">
        <v>324</v>
      </c>
      <c r="P829" t="s">
        <v>334</v>
      </c>
      <c r="T829">
        <v>-219.9</v>
      </c>
      <c r="U829">
        <v>3.1</v>
      </c>
      <c r="V829">
        <v>-196.2</v>
      </c>
    </row>
    <row r="830" spans="1:22" x14ac:dyDescent="0.2">
      <c r="A830" t="s">
        <v>124</v>
      </c>
      <c r="B830">
        <v>1</v>
      </c>
      <c r="C830">
        <v>117.1</v>
      </c>
      <c r="D830">
        <v>0.5</v>
      </c>
      <c r="I830">
        <v>45</v>
      </c>
      <c r="J830" t="s">
        <v>249</v>
      </c>
      <c r="M830" t="s">
        <v>557</v>
      </c>
      <c r="N830" t="s">
        <v>324</v>
      </c>
      <c r="P830" t="s">
        <v>334</v>
      </c>
      <c r="T830">
        <v>-103</v>
      </c>
      <c r="U830">
        <v>1.6</v>
      </c>
      <c r="V830">
        <v>-197</v>
      </c>
    </row>
    <row r="831" spans="1:22" x14ac:dyDescent="0.2">
      <c r="A831" t="s">
        <v>124</v>
      </c>
      <c r="B831">
        <v>1</v>
      </c>
      <c r="C831">
        <v>220.8</v>
      </c>
      <c r="D831">
        <v>0.5</v>
      </c>
      <c r="I831">
        <v>45</v>
      </c>
      <c r="J831" t="s">
        <v>249</v>
      </c>
      <c r="M831" t="s">
        <v>557</v>
      </c>
      <c r="N831" t="s">
        <v>324</v>
      </c>
      <c r="P831" t="s">
        <v>334</v>
      </c>
      <c r="T831">
        <v>-21.4</v>
      </c>
      <c r="U831">
        <v>1.8</v>
      </c>
      <c r="V831">
        <v>-198.4</v>
      </c>
    </row>
    <row r="832" spans="1:22" x14ac:dyDescent="0.2">
      <c r="A832" t="s">
        <v>124</v>
      </c>
      <c r="B832">
        <v>1</v>
      </c>
      <c r="C832">
        <v>316.89999999999998</v>
      </c>
      <c r="D832">
        <v>0.5</v>
      </c>
      <c r="I832">
        <v>45</v>
      </c>
      <c r="J832" t="s">
        <v>249</v>
      </c>
      <c r="M832" t="s">
        <v>557</v>
      </c>
      <c r="N832" t="s">
        <v>324</v>
      </c>
      <c r="P832" t="s">
        <v>334</v>
      </c>
      <c r="T832">
        <v>69.2</v>
      </c>
      <c r="U832">
        <v>1.2</v>
      </c>
      <c r="V832">
        <v>-188.1</v>
      </c>
    </row>
    <row r="833" spans="1:22" x14ac:dyDescent="0.2">
      <c r="A833" t="s">
        <v>124</v>
      </c>
      <c r="B833">
        <v>1</v>
      </c>
      <c r="C833">
        <v>497.2</v>
      </c>
      <c r="D833">
        <v>0.5</v>
      </c>
      <c r="I833">
        <v>45</v>
      </c>
      <c r="J833" t="s">
        <v>249</v>
      </c>
      <c r="M833" t="s">
        <v>557</v>
      </c>
      <c r="N833" t="s">
        <v>324</v>
      </c>
      <c r="P833" t="s">
        <v>334</v>
      </c>
      <c r="T833">
        <v>198</v>
      </c>
      <c r="U833">
        <v>4.3</v>
      </c>
      <c r="V833">
        <v>-199.8</v>
      </c>
    </row>
    <row r="834" spans="1:22" x14ac:dyDescent="0.2">
      <c r="A834" t="s">
        <v>127</v>
      </c>
      <c r="B834">
        <v>1</v>
      </c>
      <c r="C834">
        <v>-26</v>
      </c>
      <c r="D834">
        <v>0.5</v>
      </c>
      <c r="I834">
        <v>45</v>
      </c>
      <c r="J834" t="s">
        <v>249</v>
      </c>
      <c r="M834" t="s">
        <v>557</v>
      </c>
      <c r="N834" t="s">
        <v>324</v>
      </c>
      <c r="P834" t="s">
        <v>330</v>
      </c>
      <c r="T834">
        <v>-205.6</v>
      </c>
      <c r="U834">
        <v>1.9</v>
      </c>
      <c r="V834">
        <v>-184.4</v>
      </c>
    </row>
    <row r="835" spans="1:22" x14ac:dyDescent="0.2">
      <c r="A835" t="s">
        <v>127</v>
      </c>
      <c r="B835">
        <v>1</v>
      </c>
      <c r="C835">
        <v>128.6</v>
      </c>
      <c r="D835">
        <v>0.5</v>
      </c>
      <c r="I835">
        <v>45</v>
      </c>
      <c r="J835" t="s">
        <v>249</v>
      </c>
      <c r="M835" t="s">
        <v>557</v>
      </c>
      <c r="N835" t="s">
        <v>324</v>
      </c>
      <c r="P835" t="s">
        <v>330</v>
      </c>
      <c r="T835">
        <v>-79.2</v>
      </c>
      <c r="U835">
        <v>1</v>
      </c>
      <c r="V835">
        <v>-184.1</v>
      </c>
    </row>
    <row r="836" spans="1:22" x14ac:dyDescent="0.2">
      <c r="A836" t="s">
        <v>127</v>
      </c>
      <c r="B836">
        <v>1</v>
      </c>
      <c r="C836">
        <v>221.3</v>
      </c>
      <c r="D836">
        <v>0.5</v>
      </c>
      <c r="I836">
        <v>45</v>
      </c>
      <c r="J836" t="s">
        <v>249</v>
      </c>
      <c r="M836" t="s">
        <v>557</v>
      </c>
      <c r="N836" t="s">
        <v>324</v>
      </c>
      <c r="P836" t="s">
        <v>330</v>
      </c>
      <c r="T836">
        <v>-6.6</v>
      </c>
      <c r="U836">
        <v>2.5</v>
      </c>
      <c r="V836">
        <v>-186.6</v>
      </c>
    </row>
    <row r="837" spans="1:22" x14ac:dyDescent="0.2">
      <c r="A837" t="s">
        <v>127</v>
      </c>
      <c r="B837">
        <v>1</v>
      </c>
      <c r="C837">
        <v>321.10000000000002</v>
      </c>
      <c r="D837">
        <v>0.5</v>
      </c>
      <c r="I837">
        <v>45</v>
      </c>
      <c r="J837" t="s">
        <v>249</v>
      </c>
      <c r="M837" t="s">
        <v>557</v>
      </c>
      <c r="N837" t="s">
        <v>324</v>
      </c>
      <c r="P837" t="s">
        <v>330</v>
      </c>
      <c r="T837">
        <v>72.5</v>
      </c>
      <c r="U837">
        <v>2.1</v>
      </c>
      <c r="V837">
        <v>-188.2</v>
      </c>
    </row>
    <row r="838" spans="1:22" x14ac:dyDescent="0.2">
      <c r="A838" t="s">
        <v>127</v>
      </c>
      <c r="B838">
        <v>1</v>
      </c>
      <c r="C838">
        <v>499.7</v>
      </c>
      <c r="D838">
        <v>0.5</v>
      </c>
      <c r="I838">
        <v>45</v>
      </c>
      <c r="J838" t="s">
        <v>249</v>
      </c>
      <c r="M838" t="s">
        <v>557</v>
      </c>
      <c r="N838" t="s">
        <v>324</v>
      </c>
      <c r="P838" t="s">
        <v>330</v>
      </c>
      <c r="T838">
        <v>206.8</v>
      </c>
      <c r="U838">
        <v>5.9</v>
      </c>
      <c r="V838">
        <v>-195.3</v>
      </c>
    </row>
    <row r="839" spans="1:22" x14ac:dyDescent="0.2">
      <c r="A839" t="s">
        <v>127</v>
      </c>
      <c r="B839">
        <v>1</v>
      </c>
      <c r="C839">
        <v>-26</v>
      </c>
      <c r="D839">
        <v>0.5</v>
      </c>
      <c r="I839">
        <v>45</v>
      </c>
      <c r="J839" t="s">
        <v>249</v>
      </c>
      <c r="M839" t="s">
        <v>557</v>
      </c>
      <c r="N839" t="s">
        <v>324</v>
      </c>
      <c r="P839" t="s">
        <v>602</v>
      </c>
      <c r="T839">
        <v>-175.9</v>
      </c>
      <c r="U839">
        <v>4.4000000000000004</v>
      </c>
      <c r="V839">
        <v>-153.9</v>
      </c>
    </row>
    <row r="840" spans="1:22" x14ac:dyDescent="0.2">
      <c r="A840" t="s">
        <v>127</v>
      </c>
      <c r="B840">
        <v>1</v>
      </c>
      <c r="C840">
        <v>128.6</v>
      </c>
      <c r="D840">
        <v>0.5</v>
      </c>
      <c r="I840">
        <v>45</v>
      </c>
      <c r="J840" t="s">
        <v>249</v>
      </c>
      <c r="M840" t="s">
        <v>557</v>
      </c>
      <c r="N840" t="s">
        <v>324</v>
      </c>
      <c r="P840" t="s">
        <v>602</v>
      </c>
      <c r="T840">
        <v>-61.9</v>
      </c>
      <c r="U840">
        <v>2</v>
      </c>
      <c r="V840">
        <v>-168.8</v>
      </c>
    </row>
    <row r="841" spans="1:22" x14ac:dyDescent="0.2">
      <c r="A841" t="s">
        <v>127</v>
      </c>
      <c r="B841">
        <v>1</v>
      </c>
      <c r="C841">
        <v>321.10000000000002</v>
      </c>
      <c r="D841">
        <v>0.5</v>
      </c>
      <c r="I841">
        <v>45</v>
      </c>
      <c r="J841" t="s">
        <v>249</v>
      </c>
      <c r="M841" t="s">
        <v>557</v>
      </c>
      <c r="N841" t="s">
        <v>324</v>
      </c>
      <c r="P841" t="s">
        <v>602</v>
      </c>
      <c r="T841">
        <v>97.4</v>
      </c>
      <c r="U841">
        <v>5.5</v>
      </c>
      <c r="V841">
        <v>-169.3</v>
      </c>
    </row>
    <row r="842" spans="1:22" x14ac:dyDescent="0.2">
      <c r="A842" t="s">
        <v>127</v>
      </c>
      <c r="B842">
        <v>1</v>
      </c>
      <c r="C842">
        <v>499.7</v>
      </c>
      <c r="D842">
        <v>0.5</v>
      </c>
      <c r="I842">
        <v>45</v>
      </c>
      <c r="J842" t="s">
        <v>249</v>
      </c>
      <c r="M842" t="s">
        <v>557</v>
      </c>
      <c r="N842" t="s">
        <v>324</v>
      </c>
      <c r="P842" t="s">
        <v>602</v>
      </c>
      <c r="T842">
        <v>228.4</v>
      </c>
      <c r="U842">
        <v>3</v>
      </c>
      <c r="V842">
        <v>-180.9</v>
      </c>
    </row>
    <row r="843" spans="1:22" x14ac:dyDescent="0.2">
      <c r="A843" t="s">
        <v>127</v>
      </c>
      <c r="B843">
        <v>1</v>
      </c>
      <c r="C843">
        <v>-26</v>
      </c>
      <c r="D843">
        <v>0.5</v>
      </c>
      <c r="I843">
        <v>45</v>
      </c>
      <c r="J843" t="s">
        <v>249</v>
      </c>
      <c r="M843" t="s">
        <v>557</v>
      </c>
      <c r="N843" t="s">
        <v>324</v>
      </c>
      <c r="P843" t="s">
        <v>603</v>
      </c>
      <c r="T843">
        <v>-192.7</v>
      </c>
      <c r="U843">
        <v>1.9</v>
      </c>
      <c r="V843">
        <v>-171.1</v>
      </c>
    </row>
    <row r="844" spans="1:22" x14ac:dyDescent="0.2">
      <c r="A844" t="s">
        <v>127</v>
      </c>
      <c r="B844">
        <v>1</v>
      </c>
      <c r="C844">
        <v>128.6</v>
      </c>
      <c r="D844">
        <v>0.5</v>
      </c>
      <c r="I844">
        <v>45</v>
      </c>
      <c r="J844" t="s">
        <v>249</v>
      </c>
      <c r="M844" t="s">
        <v>557</v>
      </c>
      <c r="N844" t="s">
        <v>324</v>
      </c>
      <c r="P844" t="s">
        <v>603</v>
      </c>
      <c r="T844">
        <v>-69.099999999999994</v>
      </c>
      <c r="U844">
        <v>5</v>
      </c>
      <c r="V844">
        <v>-175.2</v>
      </c>
    </row>
    <row r="845" spans="1:22" x14ac:dyDescent="0.2">
      <c r="A845" t="s">
        <v>127</v>
      </c>
      <c r="B845">
        <v>1</v>
      </c>
      <c r="C845">
        <v>221.3</v>
      </c>
      <c r="D845">
        <v>0.5</v>
      </c>
      <c r="I845">
        <v>45</v>
      </c>
      <c r="J845" t="s">
        <v>249</v>
      </c>
      <c r="M845" t="s">
        <v>557</v>
      </c>
      <c r="N845" t="s">
        <v>324</v>
      </c>
      <c r="P845" t="s">
        <v>603</v>
      </c>
      <c r="T845">
        <v>27.8</v>
      </c>
      <c r="U845">
        <v>4.7</v>
      </c>
      <c r="V845">
        <v>-158.4</v>
      </c>
    </row>
    <row r="846" spans="1:22" x14ac:dyDescent="0.2">
      <c r="A846" t="s">
        <v>127</v>
      </c>
      <c r="B846">
        <v>1</v>
      </c>
      <c r="C846">
        <v>499.7</v>
      </c>
      <c r="D846">
        <v>0.5</v>
      </c>
      <c r="I846">
        <v>45</v>
      </c>
      <c r="J846" t="s">
        <v>249</v>
      </c>
      <c r="M846" t="s">
        <v>557</v>
      </c>
      <c r="N846" t="s">
        <v>324</v>
      </c>
      <c r="P846" t="s">
        <v>603</v>
      </c>
      <c r="T846">
        <v>245.2</v>
      </c>
      <c r="U846">
        <v>0.1</v>
      </c>
      <c r="V846">
        <v>-169.7</v>
      </c>
    </row>
    <row r="847" spans="1:22" x14ac:dyDescent="0.2">
      <c r="A847" t="s">
        <v>127</v>
      </c>
      <c r="B847">
        <v>1</v>
      </c>
      <c r="C847">
        <v>-26</v>
      </c>
      <c r="D847">
        <v>0.5</v>
      </c>
      <c r="I847">
        <v>45</v>
      </c>
      <c r="J847" t="s">
        <v>249</v>
      </c>
      <c r="M847" t="s">
        <v>557</v>
      </c>
      <c r="N847" t="s">
        <v>324</v>
      </c>
      <c r="P847" t="s">
        <v>604</v>
      </c>
      <c r="T847">
        <v>-167.2</v>
      </c>
      <c r="U847">
        <v>5.8</v>
      </c>
      <c r="V847">
        <v>-145</v>
      </c>
    </row>
    <row r="848" spans="1:22" x14ac:dyDescent="0.2">
      <c r="A848" t="s">
        <v>127</v>
      </c>
      <c r="B848">
        <v>1</v>
      </c>
      <c r="C848">
        <v>128.6</v>
      </c>
      <c r="D848">
        <v>0.5</v>
      </c>
      <c r="I848">
        <v>45</v>
      </c>
      <c r="J848" t="s">
        <v>249</v>
      </c>
      <c r="M848" t="s">
        <v>557</v>
      </c>
      <c r="N848" t="s">
        <v>324</v>
      </c>
      <c r="P848" t="s">
        <v>604</v>
      </c>
      <c r="T848">
        <v>-57.3</v>
      </c>
      <c r="U848">
        <v>4.3</v>
      </c>
      <c r="V848">
        <v>-164.7</v>
      </c>
    </row>
    <row r="849" spans="1:22" x14ac:dyDescent="0.2">
      <c r="A849" t="s">
        <v>127</v>
      </c>
      <c r="B849">
        <v>1</v>
      </c>
      <c r="C849">
        <v>221.3</v>
      </c>
      <c r="D849">
        <v>0.5</v>
      </c>
      <c r="I849">
        <v>45</v>
      </c>
      <c r="J849" t="s">
        <v>249</v>
      </c>
      <c r="M849" t="s">
        <v>557</v>
      </c>
      <c r="N849" t="s">
        <v>324</v>
      </c>
      <c r="P849" t="s">
        <v>604</v>
      </c>
      <c r="T849">
        <v>-10.199999999999999</v>
      </c>
      <c r="U849">
        <v>6</v>
      </c>
      <c r="V849">
        <v>-189.6</v>
      </c>
    </row>
    <row r="850" spans="1:22" x14ac:dyDescent="0.2">
      <c r="A850" t="s">
        <v>127</v>
      </c>
      <c r="B850">
        <v>1</v>
      </c>
      <c r="C850">
        <v>-26</v>
      </c>
      <c r="D850">
        <v>0.5</v>
      </c>
      <c r="I850">
        <v>45</v>
      </c>
      <c r="J850" t="s">
        <v>249</v>
      </c>
      <c r="M850" t="s">
        <v>557</v>
      </c>
      <c r="N850" t="s">
        <v>324</v>
      </c>
      <c r="P850" t="s">
        <v>605</v>
      </c>
      <c r="T850">
        <v>-184.2</v>
      </c>
      <c r="U850">
        <v>4.9000000000000004</v>
      </c>
      <c r="V850">
        <v>-162.4</v>
      </c>
    </row>
    <row r="851" spans="1:22" x14ac:dyDescent="0.2">
      <c r="A851" t="s">
        <v>127</v>
      </c>
      <c r="B851">
        <v>1</v>
      </c>
      <c r="C851">
        <v>128.6</v>
      </c>
      <c r="D851">
        <v>0.5</v>
      </c>
      <c r="I851">
        <v>45</v>
      </c>
      <c r="J851" t="s">
        <v>249</v>
      </c>
      <c r="M851" t="s">
        <v>557</v>
      </c>
      <c r="N851" t="s">
        <v>324</v>
      </c>
      <c r="P851" t="s">
        <v>605</v>
      </c>
      <c r="T851">
        <v>-62.7</v>
      </c>
      <c r="U851">
        <v>1.1000000000000001</v>
      </c>
      <c r="V851">
        <v>-169.5</v>
      </c>
    </row>
    <row r="852" spans="1:22" x14ac:dyDescent="0.2">
      <c r="A852" t="s">
        <v>127</v>
      </c>
      <c r="B852">
        <v>1</v>
      </c>
      <c r="C852">
        <v>221.3</v>
      </c>
      <c r="D852">
        <v>0.5</v>
      </c>
      <c r="I852">
        <v>45</v>
      </c>
      <c r="J852" t="s">
        <v>249</v>
      </c>
      <c r="M852" t="s">
        <v>557</v>
      </c>
      <c r="N852" t="s">
        <v>324</v>
      </c>
      <c r="P852" t="s">
        <v>605</v>
      </c>
      <c r="T852">
        <v>-2.2000000000000002</v>
      </c>
      <c r="U852">
        <v>1.1000000000000001</v>
      </c>
      <c r="V852">
        <v>-183</v>
      </c>
    </row>
    <row r="853" spans="1:22" x14ac:dyDescent="0.2">
      <c r="A853" t="s">
        <v>127</v>
      </c>
      <c r="B853">
        <v>1</v>
      </c>
      <c r="C853">
        <v>321.10000000000002</v>
      </c>
      <c r="D853">
        <v>0.5</v>
      </c>
      <c r="I853">
        <v>45</v>
      </c>
      <c r="J853" t="s">
        <v>249</v>
      </c>
      <c r="M853" t="s">
        <v>557</v>
      </c>
      <c r="N853" t="s">
        <v>324</v>
      </c>
      <c r="P853" t="s">
        <v>605</v>
      </c>
      <c r="T853">
        <v>95.7</v>
      </c>
      <c r="U853">
        <v>2.1</v>
      </c>
      <c r="V853">
        <v>-170.6</v>
      </c>
    </row>
    <row r="854" spans="1:22" x14ac:dyDescent="0.2">
      <c r="A854" t="s">
        <v>127</v>
      </c>
      <c r="B854">
        <v>1</v>
      </c>
      <c r="C854">
        <v>499.7</v>
      </c>
      <c r="D854">
        <v>0.5</v>
      </c>
      <c r="I854">
        <v>45</v>
      </c>
      <c r="J854" t="s">
        <v>249</v>
      </c>
      <c r="M854" t="s">
        <v>557</v>
      </c>
      <c r="N854" t="s">
        <v>324</v>
      </c>
      <c r="P854" t="s">
        <v>605</v>
      </c>
      <c r="T854">
        <v>218.7</v>
      </c>
      <c r="U854">
        <v>4</v>
      </c>
      <c r="V854">
        <v>-187.4</v>
      </c>
    </row>
    <row r="855" spans="1:22" x14ac:dyDescent="0.2">
      <c r="A855" t="s">
        <v>127</v>
      </c>
      <c r="B855">
        <v>1</v>
      </c>
      <c r="C855">
        <v>-26</v>
      </c>
      <c r="D855">
        <v>0.5</v>
      </c>
      <c r="I855">
        <v>45</v>
      </c>
      <c r="J855" t="s">
        <v>249</v>
      </c>
      <c r="M855" t="s">
        <v>557</v>
      </c>
      <c r="N855" t="s">
        <v>324</v>
      </c>
      <c r="P855" t="s">
        <v>606</v>
      </c>
      <c r="T855">
        <v>-208</v>
      </c>
      <c r="U855">
        <v>3.3</v>
      </c>
      <c r="V855">
        <v>-186.9</v>
      </c>
    </row>
    <row r="856" spans="1:22" x14ac:dyDescent="0.2">
      <c r="A856" t="s">
        <v>127</v>
      </c>
      <c r="B856">
        <v>1</v>
      </c>
      <c r="C856">
        <v>128.6</v>
      </c>
      <c r="D856">
        <v>0.5</v>
      </c>
      <c r="I856">
        <v>45</v>
      </c>
      <c r="J856" t="s">
        <v>249</v>
      </c>
      <c r="M856" t="s">
        <v>557</v>
      </c>
      <c r="N856" t="s">
        <v>324</v>
      </c>
      <c r="P856" t="s">
        <v>606</v>
      </c>
      <c r="T856">
        <v>-72.7</v>
      </c>
      <c r="U856">
        <v>3.4</v>
      </c>
      <c r="V856">
        <v>-178.4</v>
      </c>
    </row>
    <row r="857" spans="1:22" x14ac:dyDescent="0.2">
      <c r="A857" t="s">
        <v>127</v>
      </c>
      <c r="B857">
        <v>1</v>
      </c>
      <c r="C857">
        <v>221.3</v>
      </c>
      <c r="D857">
        <v>0.5</v>
      </c>
      <c r="I857">
        <v>45</v>
      </c>
      <c r="J857" t="s">
        <v>249</v>
      </c>
      <c r="M857" t="s">
        <v>557</v>
      </c>
      <c r="N857" t="s">
        <v>324</v>
      </c>
      <c r="P857" t="s">
        <v>606</v>
      </c>
      <c r="T857">
        <v>1.8</v>
      </c>
      <c r="U857">
        <v>2.8</v>
      </c>
      <c r="V857">
        <v>-179.7</v>
      </c>
    </row>
    <row r="858" spans="1:22" x14ac:dyDescent="0.2">
      <c r="A858" t="s">
        <v>127</v>
      </c>
      <c r="B858">
        <v>1</v>
      </c>
      <c r="C858">
        <v>321.10000000000002</v>
      </c>
      <c r="D858">
        <v>0.5</v>
      </c>
      <c r="I858">
        <v>45</v>
      </c>
      <c r="J858" t="s">
        <v>249</v>
      </c>
      <c r="M858" t="s">
        <v>557</v>
      </c>
      <c r="N858" t="s">
        <v>324</v>
      </c>
      <c r="P858" t="s">
        <v>606</v>
      </c>
      <c r="T858">
        <v>82.3</v>
      </c>
      <c r="U858">
        <v>7.2</v>
      </c>
      <c r="V858">
        <v>-180.8</v>
      </c>
    </row>
    <row r="859" spans="1:22" x14ac:dyDescent="0.2">
      <c r="A859" t="s">
        <v>127</v>
      </c>
      <c r="B859">
        <v>1</v>
      </c>
      <c r="C859">
        <v>-26</v>
      </c>
      <c r="D859">
        <v>0.5</v>
      </c>
      <c r="I859">
        <v>45</v>
      </c>
      <c r="J859" t="s">
        <v>249</v>
      </c>
      <c r="M859" t="s">
        <v>557</v>
      </c>
      <c r="N859" t="s">
        <v>324</v>
      </c>
      <c r="P859" t="s">
        <v>607</v>
      </c>
      <c r="T859">
        <v>-175.6</v>
      </c>
      <c r="U859">
        <v>0.2</v>
      </c>
      <c r="V859">
        <v>-153.6</v>
      </c>
    </row>
    <row r="860" spans="1:22" x14ac:dyDescent="0.2">
      <c r="A860" t="s">
        <v>127</v>
      </c>
      <c r="B860">
        <v>1</v>
      </c>
      <c r="C860">
        <v>128.6</v>
      </c>
      <c r="D860">
        <v>0.5</v>
      </c>
      <c r="I860">
        <v>45</v>
      </c>
      <c r="J860" t="s">
        <v>249</v>
      </c>
      <c r="M860" t="s">
        <v>557</v>
      </c>
      <c r="N860" t="s">
        <v>324</v>
      </c>
      <c r="P860" t="s">
        <v>607</v>
      </c>
      <c r="T860">
        <v>-59.1</v>
      </c>
      <c r="U860">
        <v>1.2</v>
      </c>
      <c r="V860">
        <v>-166.3</v>
      </c>
    </row>
    <row r="861" spans="1:22" x14ac:dyDescent="0.2">
      <c r="A861" t="s">
        <v>127</v>
      </c>
      <c r="B861">
        <v>1</v>
      </c>
      <c r="C861">
        <v>221.3</v>
      </c>
      <c r="D861">
        <v>0.5</v>
      </c>
      <c r="I861">
        <v>45</v>
      </c>
      <c r="J861" t="s">
        <v>249</v>
      </c>
      <c r="M861" t="s">
        <v>557</v>
      </c>
      <c r="N861" t="s">
        <v>324</v>
      </c>
      <c r="P861" t="s">
        <v>607</v>
      </c>
      <c r="T861">
        <v>6</v>
      </c>
      <c r="U861">
        <v>3.3</v>
      </c>
      <c r="V861">
        <v>-176.3</v>
      </c>
    </row>
    <row r="862" spans="1:22" x14ac:dyDescent="0.2">
      <c r="A862" t="s">
        <v>127</v>
      </c>
      <c r="B862">
        <v>1</v>
      </c>
      <c r="C862">
        <v>321.10000000000002</v>
      </c>
      <c r="D862">
        <v>0.5</v>
      </c>
      <c r="I862">
        <v>45</v>
      </c>
      <c r="J862" t="s">
        <v>249</v>
      </c>
      <c r="M862" t="s">
        <v>557</v>
      </c>
      <c r="N862" t="s">
        <v>324</v>
      </c>
      <c r="P862" t="s">
        <v>607</v>
      </c>
      <c r="T862">
        <v>109.1</v>
      </c>
      <c r="U862">
        <v>5</v>
      </c>
      <c r="V862">
        <v>-160.5</v>
      </c>
    </row>
    <row r="863" spans="1:22" x14ac:dyDescent="0.2">
      <c r="A863" t="s">
        <v>127</v>
      </c>
      <c r="B863">
        <v>1</v>
      </c>
      <c r="C863">
        <v>499.7</v>
      </c>
      <c r="D863">
        <v>0.5</v>
      </c>
      <c r="I863">
        <v>45</v>
      </c>
      <c r="J863" t="s">
        <v>249</v>
      </c>
      <c r="M863" t="s">
        <v>557</v>
      </c>
      <c r="N863" t="s">
        <v>324</v>
      </c>
      <c r="P863" t="s">
        <v>607</v>
      </c>
      <c r="T863">
        <v>229</v>
      </c>
      <c r="U863">
        <v>2.8</v>
      </c>
      <c r="V863">
        <v>-180.5</v>
      </c>
    </row>
    <row r="864" spans="1:22" x14ac:dyDescent="0.2">
      <c r="A864" t="s">
        <v>127</v>
      </c>
      <c r="B864">
        <v>1</v>
      </c>
      <c r="C864">
        <v>-26</v>
      </c>
      <c r="D864">
        <v>0.5</v>
      </c>
      <c r="I864">
        <v>45</v>
      </c>
      <c r="J864" t="s">
        <v>249</v>
      </c>
      <c r="M864" t="s">
        <v>557</v>
      </c>
      <c r="N864" t="s">
        <v>324</v>
      </c>
      <c r="P864" t="s">
        <v>608</v>
      </c>
      <c r="T864">
        <v>-204.7</v>
      </c>
      <c r="U864">
        <v>5.5</v>
      </c>
      <c r="V864">
        <v>-183.5</v>
      </c>
    </row>
    <row r="865" spans="1:22" x14ac:dyDescent="0.2">
      <c r="A865" t="s">
        <v>127</v>
      </c>
      <c r="B865">
        <v>1</v>
      </c>
      <c r="C865">
        <v>-26</v>
      </c>
      <c r="D865">
        <v>0.5</v>
      </c>
      <c r="I865">
        <v>45</v>
      </c>
      <c r="J865" t="s">
        <v>249</v>
      </c>
      <c r="M865" t="s">
        <v>557</v>
      </c>
      <c r="N865" t="s">
        <v>324</v>
      </c>
      <c r="P865" t="s">
        <v>616</v>
      </c>
      <c r="T865">
        <v>-224</v>
      </c>
      <c r="U865">
        <v>1.4</v>
      </c>
      <c r="V865">
        <v>-203.3</v>
      </c>
    </row>
    <row r="866" spans="1:22" x14ac:dyDescent="0.2">
      <c r="A866" t="s">
        <v>127</v>
      </c>
      <c r="B866">
        <v>1</v>
      </c>
      <c r="C866">
        <v>128.6</v>
      </c>
      <c r="D866">
        <v>0.5</v>
      </c>
      <c r="I866">
        <v>45</v>
      </c>
      <c r="J866" t="s">
        <v>249</v>
      </c>
      <c r="M866" t="s">
        <v>557</v>
      </c>
      <c r="N866" t="s">
        <v>324</v>
      </c>
      <c r="P866" t="s">
        <v>616</v>
      </c>
      <c r="T866">
        <v>-122.9</v>
      </c>
      <c r="U866">
        <v>0.9</v>
      </c>
      <c r="V866">
        <v>-222.8</v>
      </c>
    </row>
    <row r="867" spans="1:22" x14ac:dyDescent="0.2">
      <c r="A867" t="s">
        <v>127</v>
      </c>
      <c r="B867">
        <v>1</v>
      </c>
      <c r="C867">
        <v>221.3</v>
      </c>
      <c r="D867">
        <v>0.5</v>
      </c>
      <c r="I867">
        <v>45</v>
      </c>
      <c r="J867" t="s">
        <v>249</v>
      </c>
      <c r="M867" t="s">
        <v>557</v>
      </c>
      <c r="N867" t="s">
        <v>324</v>
      </c>
      <c r="P867" t="s">
        <v>616</v>
      </c>
      <c r="T867">
        <v>-55</v>
      </c>
      <c r="U867">
        <v>2.2000000000000002</v>
      </c>
      <c r="V867">
        <v>-226.2</v>
      </c>
    </row>
    <row r="868" spans="1:22" x14ac:dyDescent="0.2">
      <c r="A868" t="s">
        <v>127</v>
      </c>
      <c r="B868">
        <v>1</v>
      </c>
      <c r="C868">
        <v>321.10000000000002</v>
      </c>
      <c r="D868">
        <v>0.5</v>
      </c>
      <c r="I868">
        <v>45</v>
      </c>
      <c r="J868" t="s">
        <v>249</v>
      </c>
      <c r="M868" t="s">
        <v>557</v>
      </c>
      <c r="N868" t="s">
        <v>324</v>
      </c>
      <c r="P868" t="s">
        <v>616</v>
      </c>
      <c r="T868">
        <v>20.399999999999999</v>
      </c>
      <c r="U868">
        <v>4.9000000000000004</v>
      </c>
      <c r="V868">
        <v>-227.6</v>
      </c>
    </row>
    <row r="869" spans="1:22" x14ac:dyDescent="0.2">
      <c r="A869" t="s">
        <v>127</v>
      </c>
      <c r="B869">
        <v>1</v>
      </c>
      <c r="C869">
        <v>499.7</v>
      </c>
      <c r="D869">
        <v>0.5</v>
      </c>
      <c r="I869">
        <v>45</v>
      </c>
      <c r="J869" t="s">
        <v>249</v>
      </c>
      <c r="M869" t="s">
        <v>557</v>
      </c>
      <c r="N869" t="s">
        <v>324</v>
      </c>
      <c r="P869" t="s">
        <v>616</v>
      </c>
      <c r="T869">
        <v>135.69999999999999</v>
      </c>
      <c r="U869">
        <v>4.9000000000000004</v>
      </c>
      <c r="V869">
        <v>-242.7</v>
      </c>
    </row>
    <row r="870" spans="1:22" x14ac:dyDescent="0.2">
      <c r="A870" t="s">
        <v>127</v>
      </c>
      <c r="B870">
        <v>1</v>
      </c>
      <c r="C870">
        <v>-26</v>
      </c>
      <c r="D870">
        <v>0.5</v>
      </c>
      <c r="I870">
        <v>45</v>
      </c>
      <c r="J870" t="s">
        <v>249</v>
      </c>
      <c r="M870" t="s">
        <v>557</v>
      </c>
      <c r="N870" t="s">
        <v>324</v>
      </c>
      <c r="P870" t="s">
        <v>617</v>
      </c>
      <c r="T870">
        <v>-244.9</v>
      </c>
      <c r="U870">
        <v>2.2000000000000002</v>
      </c>
      <c r="V870">
        <v>-224.7</v>
      </c>
    </row>
    <row r="871" spans="1:22" x14ac:dyDescent="0.2">
      <c r="A871" t="s">
        <v>127</v>
      </c>
      <c r="B871">
        <v>1</v>
      </c>
      <c r="C871">
        <v>128.6</v>
      </c>
      <c r="D871">
        <v>0.5</v>
      </c>
      <c r="I871">
        <v>45</v>
      </c>
      <c r="J871" t="s">
        <v>249</v>
      </c>
      <c r="M871" t="s">
        <v>557</v>
      </c>
      <c r="N871" t="s">
        <v>324</v>
      </c>
      <c r="P871" t="s">
        <v>617</v>
      </c>
      <c r="T871">
        <v>-120.4</v>
      </c>
      <c r="U871">
        <v>1</v>
      </c>
      <c r="V871">
        <v>-220.6</v>
      </c>
    </row>
    <row r="872" spans="1:22" x14ac:dyDescent="0.2">
      <c r="A872" t="s">
        <v>127</v>
      </c>
      <c r="B872">
        <v>1</v>
      </c>
      <c r="C872">
        <v>221.3</v>
      </c>
      <c r="D872">
        <v>0.5</v>
      </c>
      <c r="I872">
        <v>45</v>
      </c>
      <c r="J872" t="s">
        <v>249</v>
      </c>
      <c r="M872" t="s">
        <v>557</v>
      </c>
      <c r="N872" t="s">
        <v>324</v>
      </c>
      <c r="P872" t="s">
        <v>617</v>
      </c>
      <c r="T872">
        <v>-57.6</v>
      </c>
      <c r="U872">
        <v>2.8</v>
      </c>
      <c r="V872">
        <v>-228.4</v>
      </c>
    </row>
    <row r="873" spans="1:22" x14ac:dyDescent="0.2">
      <c r="A873" t="s">
        <v>127</v>
      </c>
      <c r="B873">
        <v>1</v>
      </c>
      <c r="C873">
        <v>321.10000000000002</v>
      </c>
      <c r="D873">
        <v>0.5</v>
      </c>
      <c r="I873">
        <v>45</v>
      </c>
      <c r="J873" t="s">
        <v>249</v>
      </c>
      <c r="M873" t="s">
        <v>557</v>
      </c>
      <c r="N873" t="s">
        <v>324</v>
      </c>
      <c r="P873" t="s">
        <v>617</v>
      </c>
      <c r="T873">
        <v>7</v>
      </c>
      <c r="U873">
        <v>3.3</v>
      </c>
      <c r="V873">
        <v>-237.8</v>
      </c>
    </row>
    <row r="874" spans="1:22" x14ac:dyDescent="0.2">
      <c r="A874" t="s">
        <v>127</v>
      </c>
      <c r="B874">
        <v>1</v>
      </c>
      <c r="C874">
        <v>499.7</v>
      </c>
      <c r="D874">
        <v>0.5</v>
      </c>
      <c r="I874">
        <v>45</v>
      </c>
      <c r="J874" t="s">
        <v>249</v>
      </c>
      <c r="M874" t="s">
        <v>557</v>
      </c>
      <c r="N874" t="s">
        <v>324</v>
      </c>
      <c r="P874" t="s">
        <v>617</v>
      </c>
      <c r="T874">
        <v>130.80000000000001</v>
      </c>
      <c r="U874">
        <v>5.2</v>
      </c>
      <c r="V874">
        <v>-246</v>
      </c>
    </row>
    <row r="875" spans="1:22" x14ac:dyDescent="0.2">
      <c r="A875" t="s">
        <v>127</v>
      </c>
      <c r="B875">
        <v>1</v>
      </c>
      <c r="C875">
        <v>-26</v>
      </c>
      <c r="D875">
        <v>0.5</v>
      </c>
      <c r="I875">
        <v>45</v>
      </c>
      <c r="J875" t="s">
        <v>249</v>
      </c>
      <c r="M875" t="s">
        <v>557</v>
      </c>
      <c r="N875" t="s">
        <v>324</v>
      </c>
      <c r="P875" t="s">
        <v>619</v>
      </c>
      <c r="T875">
        <v>-243.7</v>
      </c>
      <c r="U875">
        <v>1.9</v>
      </c>
      <c r="V875">
        <v>-223.5</v>
      </c>
    </row>
    <row r="876" spans="1:22" x14ac:dyDescent="0.2">
      <c r="A876" t="s">
        <v>127</v>
      </c>
      <c r="B876">
        <v>1</v>
      </c>
      <c r="C876">
        <v>128.6</v>
      </c>
      <c r="D876">
        <v>0.5</v>
      </c>
      <c r="I876">
        <v>45</v>
      </c>
      <c r="J876" t="s">
        <v>249</v>
      </c>
      <c r="M876" t="s">
        <v>557</v>
      </c>
      <c r="N876" t="s">
        <v>324</v>
      </c>
      <c r="P876" t="s">
        <v>619</v>
      </c>
      <c r="T876">
        <v>-122.6</v>
      </c>
      <c r="U876">
        <v>0.8</v>
      </c>
      <c r="V876">
        <v>-222.6</v>
      </c>
    </row>
    <row r="877" spans="1:22" x14ac:dyDescent="0.2">
      <c r="A877" t="s">
        <v>127</v>
      </c>
      <c r="B877">
        <v>1</v>
      </c>
      <c r="C877">
        <v>221.3</v>
      </c>
      <c r="D877">
        <v>0.5</v>
      </c>
      <c r="I877">
        <v>45</v>
      </c>
      <c r="J877" t="s">
        <v>249</v>
      </c>
      <c r="M877" t="s">
        <v>557</v>
      </c>
      <c r="N877" t="s">
        <v>324</v>
      </c>
      <c r="P877" t="s">
        <v>619</v>
      </c>
      <c r="T877">
        <v>-56.2</v>
      </c>
      <c r="U877">
        <v>2.9</v>
      </c>
      <c r="V877">
        <v>-227.2</v>
      </c>
    </row>
    <row r="878" spans="1:22" x14ac:dyDescent="0.2">
      <c r="A878" t="s">
        <v>127</v>
      </c>
      <c r="B878">
        <v>1</v>
      </c>
      <c r="C878">
        <v>321.10000000000002</v>
      </c>
      <c r="D878">
        <v>0.5</v>
      </c>
      <c r="I878">
        <v>45</v>
      </c>
      <c r="J878" t="s">
        <v>249</v>
      </c>
      <c r="M878" t="s">
        <v>557</v>
      </c>
      <c r="N878" t="s">
        <v>324</v>
      </c>
      <c r="P878" t="s">
        <v>619</v>
      </c>
      <c r="T878">
        <v>7.3</v>
      </c>
      <c r="U878">
        <v>3.4</v>
      </c>
      <c r="V878">
        <v>-237.5</v>
      </c>
    </row>
    <row r="879" spans="1:22" x14ac:dyDescent="0.2">
      <c r="A879" t="s">
        <v>127</v>
      </c>
      <c r="B879">
        <v>1</v>
      </c>
      <c r="C879">
        <v>499.7</v>
      </c>
      <c r="D879">
        <v>0.5</v>
      </c>
      <c r="I879">
        <v>45</v>
      </c>
      <c r="J879" t="s">
        <v>249</v>
      </c>
      <c r="M879" t="s">
        <v>557</v>
      </c>
      <c r="N879" t="s">
        <v>324</v>
      </c>
      <c r="P879" t="s">
        <v>619</v>
      </c>
      <c r="T879">
        <v>131.80000000000001</v>
      </c>
      <c r="U879">
        <v>6.8</v>
      </c>
      <c r="V879">
        <v>-245.3</v>
      </c>
    </row>
    <row r="880" spans="1:22" x14ac:dyDescent="0.2">
      <c r="A880" t="s">
        <v>127</v>
      </c>
      <c r="B880">
        <v>1</v>
      </c>
      <c r="C880">
        <v>-26</v>
      </c>
      <c r="D880">
        <v>0.5</v>
      </c>
      <c r="I880">
        <v>45</v>
      </c>
      <c r="J880" t="s">
        <v>249</v>
      </c>
      <c r="M880" t="s">
        <v>557</v>
      </c>
      <c r="N880" t="s">
        <v>324</v>
      </c>
      <c r="P880" t="s">
        <v>614</v>
      </c>
      <c r="T880">
        <v>-214.3</v>
      </c>
      <c r="U880">
        <v>1.2</v>
      </c>
      <c r="V880">
        <v>-193.3</v>
      </c>
    </row>
    <row r="881" spans="1:22" x14ac:dyDescent="0.2">
      <c r="A881" t="s">
        <v>127</v>
      </c>
      <c r="B881">
        <v>1</v>
      </c>
      <c r="C881">
        <v>128.6</v>
      </c>
      <c r="D881">
        <v>0.5</v>
      </c>
      <c r="I881">
        <v>45</v>
      </c>
      <c r="J881" t="s">
        <v>249</v>
      </c>
      <c r="M881" t="s">
        <v>557</v>
      </c>
      <c r="N881" t="s">
        <v>324</v>
      </c>
      <c r="P881" t="s">
        <v>614</v>
      </c>
      <c r="T881">
        <v>-83.8</v>
      </c>
      <c r="U881">
        <v>2.2999999999999998</v>
      </c>
      <c r="V881">
        <v>-188.2</v>
      </c>
    </row>
    <row r="882" spans="1:22" x14ac:dyDescent="0.2">
      <c r="A882" t="s">
        <v>127</v>
      </c>
      <c r="B882">
        <v>1</v>
      </c>
      <c r="C882">
        <v>221.3</v>
      </c>
      <c r="D882">
        <v>0.5</v>
      </c>
      <c r="I882">
        <v>45</v>
      </c>
      <c r="J882" t="s">
        <v>249</v>
      </c>
      <c r="M882" t="s">
        <v>557</v>
      </c>
      <c r="N882" t="s">
        <v>324</v>
      </c>
      <c r="P882" t="s">
        <v>614</v>
      </c>
      <c r="T882">
        <v>-0.5</v>
      </c>
      <c r="U882">
        <v>0.9</v>
      </c>
      <c r="V882">
        <v>-181.6</v>
      </c>
    </row>
    <row r="883" spans="1:22" x14ac:dyDescent="0.2">
      <c r="A883" t="s">
        <v>127</v>
      </c>
      <c r="B883">
        <v>1</v>
      </c>
      <c r="C883">
        <v>321.10000000000002</v>
      </c>
      <c r="D883">
        <v>0.5</v>
      </c>
      <c r="I883">
        <v>45</v>
      </c>
      <c r="J883" t="s">
        <v>249</v>
      </c>
      <c r="M883" t="s">
        <v>557</v>
      </c>
      <c r="N883" t="s">
        <v>324</v>
      </c>
      <c r="P883" t="s">
        <v>614</v>
      </c>
      <c r="T883">
        <v>72.7</v>
      </c>
      <c r="U883">
        <v>1.6</v>
      </c>
      <c r="V883">
        <v>-188</v>
      </c>
    </row>
    <row r="884" spans="1:22" x14ac:dyDescent="0.2">
      <c r="A884" t="s">
        <v>127</v>
      </c>
      <c r="B884">
        <v>1</v>
      </c>
      <c r="C884">
        <v>499.7</v>
      </c>
      <c r="D884">
        <v>0.5</v>
      </c>
      <c r="I884">
        <v>45</v>
      </c>
      <c r="J884" t="s">
        <v>249</v>
      </c>
      <c r="M884" t="s">
        <v>557</v>
      </c>
      <c r="N884" t="s">
        <v>324</v>
      </c>
      <c r="P884" t="s">
        <v>614</v>
      </c>
      <c r="T884">
        <v>206.2</v>
      </c>
      <c r="U884">
        <v>1</v>
      </c>
      <c r="V884">
        <v>-195.7</v>
      </c>
    </row>
    <row r="885" spans="1:22" x14ac:dyDescent="0.2">
      <c r="A885" t="s">
        <v>127</v>
      </c>
      <c r="B885">
        <v>1</v>
      </c>
      <c r="C885">
        <v>-26</v>
      </c>
      <c r="D885">
        <v>0.5</v>
      </c>
      <c r="I885">
        <v>45</v>
      </c>
      <c r="J885" t="s">
        <v>249</v>
      </c>
      <c r="M885" t="s">
        <v>557</v>
      </c>
      <c r="N885" t="s">
        <v>324</v>
      </c>
      <c r="P885" t="s">
        <v>615</v>
      </c>
      <c r="T885">
        <v>-202.1</v>
      </c>
      <c r="U885">
        <v>4.2</v>
      </c>
      <c r="V885">
        <v>-180.8</v>
      </c>
    </row>
    <row r="886" spans="1:22" x14ac:dyDescent="0.2">
      <c r="A886" t="s">
        <v>127</v>
      </c>
      <c r="B886">
        <v>1</v>
      </c>
      <c r="C886">
        <v>128.6</v>
      </c>
      <c r="D886">
        <v>0.5</v>
      </c>
      <c r="I886">
        <v>45</v>
      </c>
      <c r="J886" t="s">
        <v>249</v>
      </c>
      <c r="M886" t="s">
        <v>557</v>
      </c>
      <c r="N886" t="s">
        <v>324</v>
      </c>
      <c r="P886" t="s">
        <v>615</v>
      </c>
      <c r="T886">
        <v>-78.900000000000006</v>
      </c>
      <c r="U886">
        <v>0.9</v>
      </c>
      <c r="V886">
        <v>-183.9</v>
      </c>
    </row>
    <row r="887" spans="1:22" x14ac:dyDescent="0.2">
      <c r="A887" t="s">
        <v>127</v>
      </c>
      <c r="B887">
        <v>1</v>
      </c>
      <c r="C887">
        <v>221.3</v>
      </c>
      <c r="D887">
        <v>0.5</v>
      </c>
      <c r="I887">
        <v>45</v>
      </c>
      <c r="J887" t="s">
        <v>249</v>
      </c>
      <c r="M887" t="s">
        <v>557</v>
      </c>
      <c r="N887" t="s">
        <v>324</v>
      </c>
      <c r="P887" t="s">
        <v>615</v>
      </c>
      <c r="T887">
        <v>8.5</v>
      </c>
      <c r="U887">
        <v>4.5999999999999996</v>
      </c>
      <c r="V887">
        <v>-174.2</v>
      </c>
    </row>
    <row r="888" spans="1:22" x14ac:dyDescent="0.2">
      <c r="A888" t="s">
        <v>127</v>
      </c>
      <c r="B888">
        <v>1</v>
      </c>
      <c r="C888">
        <v>321.10000000000002</v>
      </c>
      <c r="D888">
        <v>0.5</v>
      </c>
      <c r="I888">
        <v>45</v>
      </c>
      <c r="J888" t="s">
        <v>249</v>
      </c>
      <c r="M888" t="s">
        <v>557</v>
      </c>
      <c r="N888" t="s">
        <v>324</v>
      </c>
      <c r="P888" t="s">
        <v>615</v>
      </c>
      <c r="T888">
        <v>69.900000000000006</v>
      </c>
      <c r="U888">
        <v>1.5</v>
      </c>
      <c r="V888">
        <v>-190.1</v>
      </c>
    </row>
    <row r="889" spans="1:22" x14ac:dyDescent="0.2">
      <c r="A889" t="s">
        <v>127</v>
      </c>
      <c r="B889">
        <v>1</v>
      </c>
      <c r="C889">
        <v>499.7</v>
      </c>
      <c r="D889">
        <v>0.5</v>
      </c>
      <c r="I889">
        <v>45</v>
      </c>
      <c r="J889" t="s">
        <v>249</v>
      </c>
      <c r="M889" t="s">
        <v>557</v>
      </c>
      <c r="N889" t="s">
        <v>324</v>
      </c>
      <c r="P889" t="s">
        <v>615</v>
      </c>
      <c r="T889">
        <v>208</v>
      </c>
      <c r="U889">
        <v>2.1</v>
      </c>
      <c r="V889">
        <v>-194.5</v>
      </c>
    </row>
    <row r="890" spans="1:22" x14ac:dyDescent="0.2">
      <c r="A890" t="s">
        <v>127</v>
      </c>
      <c r="B890">
        <v>1</v>
      </c>
      <c r="C890">
        <v>-26</v>
      </c>
      <c r="D890">
        <v>0.5</v>
      </c>
      <c r="I890">
        <v>45</v>
      </c>
      <c r="J890" t="s">
        <v>249</v>
      </c>
      <c r="M890" t="s">
        <v>557</v>
      </c>
      <c r="N890" t="s">
        <v>324</v>
      </c>
      <c r="P890" t="s">
        <v>334</v>
      </c>
      <c r="T890">
        <v>-206.5</v>
      </c>
      <c r="U890">
        <v>1.3</v>
      </c>
      <c r="V890">
        <v>-185.3</v>
      </c>
    </row>
    <row r="891" spans="1:22" x14ac:dyDescent="0.2">
      <c r="A891" t="s">
        <v>127</v>
      </c>
      <c r="B891">
        <v>1</v>
      </c>
      <c r="C891">
        <v>128.6</v>
      </c>
      <c r="D891">
        <v>0.5</v>
      </c>
      <c r="I891">
        <v>45</v>
      </c>
      <c r="J891" t="s">
        <v>249</v>
      </c>
      <c r="M891" t="s">
        <v>557</v>
      </c>
      <c r="N891" t="s">
        <v>324</v>
      </c>
      <c r="P891" t="s">
        <v>334</v>
      </c>
      <c r="T891">
        <v>-85.1</v>
      </c>
      <c r="U891">
        <v>0.5</v>
      </c>
      <c r="V891">
        <v>-189.3</v>
      </c>
    </row>
    <row r="892" spans="1:22" x14ac:dyDescent="0.2">
      <c r="A892" t="s">
        <v>127</v>
      </c>
      <c r="B892">
        <v>1</v>
      </c>
      <c r="C892">
        <v>221.3</v>
      </c>
      <c r="D892">
        <v>0.5</v>
      </c>
      <c r="I892">
        <v>45</v>
      </c>
      <c r="J892" t="s">
        <v>249</v>
      </c>
      <c r="M892" t="s">
        <v>557</v>
      </c>
      <c r="N892" t="s">
        <v>324</v>
      </c>
      <c r="P892" t="s">
        <v>334</v>
      </c>
      <c r="T892">
        <v>-25.3</v>
      </c>
      <c r="U892">
        <v>1.5</v>
      </c>
      <c r="V892">
        <v>-201.9</v>
      </c>
    </row>
    <row r="893" spans="1:22" x14ac:dyDescent="0.2">
      <c r="A893" t="s">
        <v>127</v>
      </c>
      <c r="B893">
        <v>1</v>
      </c>
      <c r="C893">
        <v>321.10000000000002</v>
      </c>
      <c r="D893">
        <v>0.5</v>
      </c>
      <c r="I893">
        <v>45</v>
      </c>
      <c r="J893" t="s">
        <v>249</v>
      </c>
      <c r="M893" t="s">
        <v>557</v>
      </c>
      <c r="N893" t="s">
        <v>324</v>
      </c>
      <c r="P893" t="s">
        <v>334</v>
      </c>
      <c r="T893">
        <v>85.4</v>
      </c>
      <c r="U893">
        <v>4.7</v>
      </c>
      <c r="V893">
        <v>-178.4</v>
      </c>
    </row>
    <row r="894" spans="1:22" x14ac:dyDescent="0.2">
      <c r="A894" t="s">
        <v>127</v>
      </c>
      <c r="B894">
        <v>1</v>
      </c>
      <c r="C894">
        <v>499.7</v>
      </c>
      <c r="D894">
        <v>0.5</v>
      </c>
      <c r="I894">
        <v>45</v>
      </c>
      <c r="J894" t="s">
        <v>249</v>
      </c>
      <c r="M894" t="s">
        <v>557</v>
      </c>
      <c r="N894" t="s">
        <v>324</v>
      </c>
      <c r="P894" t="s">
        <v>334</v>
      </c>
      <c r="T894">
        <v>189.4</v>
      </c>
      <c r="U894">
        <v>0.5</v>
      </c>
      <c r="V894">
        <v>-206.9</v>
      </c>
    </row>
    <row r="895" spans="1:22" x14ac:dyDescent="0.2">
      <c r="A895" t="s">
        <v>129</v>
      </c>
      <c r="B895">
        <v>1</v>
      </c>
      <c r="C895">
        <v>-32</v>
      </c>
      <c r="D895">
        <v>2</v>
      </c>
      <c r="I895">
        <v>336</v>
      </c>
      <c r="J895" t="s">
        <v>202</v>
      </c>
      <c r="M895" t="s">
        <v>620</v>
      </c>
      <c r="N895" t="s">
        <v>324</v>
      </c>
      <c r="P895" t="s">
        <v>621</v>
      </c>
      <c r="T895">
        <v>-189</v>
      </c>
      <c r="U895">
        <v>2</v>
      </c>
      <c r="V895">
        <v>-162</v>
      </c>
    </row>
    <row r="896" spans="1:22" x14ac:dyDescent="0.2">
      <c r="A896" t="s">
        <v>129</v>
      </c>
      <c r="B896">
        <v>1</v>
      </c>
      <c r="C896">
        <v>-33</v>
      </c>
      <c r="D896">
        <v>1</v>
      </c>
      <c r="I896">
        <v>336</v>
      </c>
      <c r="J896" t="s">
        <v>202</v>
      </c>
      <c r="M896" t="s">
        <v>620</v>
      </c>
      <c r="N896" t="s">
        <v>324</v>
      </c>
      <c r="P896" t="s">
        <v>621</v>
      </c>
      <c r="T896">
        <v>-186</v>
      </c>
      <c r="U896">
        <v>1</v>
      </c>
      <c r="V896">
        <v>-158</v>
      </c>
    </row>
    <row r="897" spans="1:22" x14ac:dyDescent="0.2">
      <c r="A897" t="s">
        <v>129</v>
      </c>
      <c r="B897">
        <v>1</v>
      </c>
      <c r="C897">
        <v>-32</v>
      </c>
      <c r="D897">
        <v>2</v>
      </c>
      <c r="I897">
        <v>336</v>
      </c>
      <c r="J897" t="s">
        <v>202</v>
      </c>
      <c r="M897" t="s">
        <v>620</v>
      </c>
      <c r="N897" t="s">
        <v>324</v>
      </c>
      <c r="P897" t="s">
        <v>621</v>
      </c>
      <c r="T897">
        <v>-188</v>
      </c>
      <c r="U897">
        <v>1</v>
      </c>
      <c r="V897">
        <v>-161</v>
      </c>
    </row>
    <row r="898" spans="1:22" x14ac:dyDescent="0.2">
      <c r="A898" t="s">
        <v>129</v>
      </c>
      <c r="B898">
        <v>1</v>
      </c>
      <c r="C898">
        <v>-29</v>
      </c>
      <c r="D898">
        <v>1</v>
      </c>
      <c r="I898">
        <v>840</v>
      </c>
      <c r="J898" t="s">
        <v>202</v>
      </c>
      <c r="M898" t="s">
        <v>620</v>
      </c>
      <c r="N898" t="s">
        <v>324</v>
      </c>
      <c r="P898" t="s">
        <v>621</v>
      </c>
      <c r="T898">
        <v>-183</v>
      </c>
      <c r="U898">
        <v>2</v>
      </c>
      <c r="V898">
        <v>-158</v>
      </c>
    </row>
    <row r="899" spans="1:22" x14ac:dyDescent="0.2">
      <c r="A899" t="s">
        <v>129</v>
      </c>
      <c r="B899">
        <v>1</v>
      </c>
      <c r="C899">
        <v>-33</v>
      </c>
      <c r="D899">
        <v>2</v>
      </c>
      <c r="I899">
        <v>840</v>
      </c>
      <c r="J899" t="s">
        <v>202</v>
      </c>
      <c r="M899" t="s">
        <v>620</v>
      </c>
      <c r="N899" t="s">
        <v>324</v>
      </c>
      <c r="P899" t="s">
        <v>621</v>
      </c>
      <c r="T899">
        <v>-187</v>
      </c>
      <c r="U899">
        <v>1</v>
      </c>
      <c r="V899">
        <v>-160</v>
      </c>
    </row>
    <row r="900" spans="1:22" x14ac:dyDescent="0.2">
      <c r="A900" t="s">
        <v>129</v>
      </c>
      <c r="B900">
        <v>2</v>
      </c>
      <c r="C900">
        <v>-26</v>
      </c>
      <c r="D900">
        <v>2</v>
      </c>
      <c r="I900">
        <v>336</v>
      </c>
      <c r="J900" t="s">
        <v>202</v>
      </c>
      <c r="M900" t="s">
        <v>620</v>
      </c>
      <c r="N900" t="s">
        <v>324</v>
      </c>
      <c r="P900" t="s">
        <v>621</v>
      </c>
      <c r="T900">
        <v>-180</v>
      </c>
      <c r="U900">
        <v>4</v>
      </c>
      <c r="V900">
        <v>-158</v>
      </c>
    </row>
    <row r="901" spans="1:22" x14ac:dyDescent="0.2">
      <c r="A901" t="s">
        <v>129</v>
      </c>
      <c r="B901">
        <v>2</v>
      </c>
      <c r="C901">
        <v>-26</v>
      </c>
      <c r="D901">
        <v>1</v>
      </c>
      <c r="I901">
        <v>336</v>
      </c>
      <c r="J901" t="s">
        <v>202</v>
      </c>
      <c r="M901" t="s">
        <v>620</v>
      </c>
      <c r="N901" t="s">
        <v>324</v>
      </c>
      <c r="P901" t="s">
        <v>621</v>
      </c>
      <c r="T901">
        <v>-178</v>
      </c>
      <c r="U901">
        <v>1</v>
      </c>
      <c r="V901">
        <v>-155</v>
      </c>
    </row>
    <row r="902" spans="1:22" x14ac:dyDescent="0.2">
      <c r="A902" t="s">
        <v>129</v>
      </c>
      <c r="B902">
        <v>2</v>
      </c>
      <c r="C902">
        <v>-25</v>
      </c>
      <c r="D902">
        <v>1</v>
      </c>
      <c r="I902">
        <v>336</v>
      </c>
      <c r="J902" t="s">
        <v>202</v>
      </c>
      <c r="M902" t="s">
        <v>620</v>
      </c>
      <c r="N902" t="s">
        <v>324</v>
      </c>
      <c r="P902" t="s">
        <v>621</v>
      </c>
      <c r="T902">
        <v>-179</v>
      </c>
      <c r="U902">
        <v>2</v>
      </c>
      <c r="V902">
        <v>-158</v>
      </c>
    </row>
    <row r="903" spans="1:22" x14ac:dyDescent="0.2">
      <c r="A903" t="s">
        <v>129</v>
      </c>
      <c r="B903">
        <v>2</v>
      </c>
      <c r="C903">
        <v>-23</v>
      </c>
      <c r="D903">
        <v>1</v>
      </c>
      <c r="I903">
        <v>840</v>
      </c>
      <c r="J903" t="s">
        <v>202</v>
      </c>
      <c r="M903" t="s">
        <v>620</v>
      </c>
      <c r="N903" t="s">
        <v>324</v>
      </c>
      <c r="P903" t="s">
        <v>621</v>
      </c>
      <c r="T903">
        <v>-178</v>
      </c>
      <c r="U903">
        <v>2</v>
      </c>
      <c r="V903">
        <v>-159</v>
      </c>
    </row>
    <row r="904" spans="1:22" x14ac:dyDescent="0.2">
      <c r="A904" t="s">
        <v>129</v>
      </c>
      <c r="B904">
        <v>2</v>
      </c>
      <c r="C904">
        <v>-26</v>
      </c>
      <c r="D904">
        <v>2</v>
      </c>
      <c r="I904">
        <v>840</v>
      </c>
      <c r="J904" t="s">
        <v>202</v>
      </c>
      <c r="M904" t="s">
        <v>620</v>
      </c>
      <c r="N904" t="s">
        <v>324</v>
      </c>
      <c r="P904" t="s">
        <v>621</v>
      </c>
      <c r="T904">
        <v>-181</v>
      </c>
      <c r="U904">
        <v>2</v>
      </c>
      <c r="V904">
        <v>-159</v>
      </c>
    </row>
    <row r="905" spans="1:22" x14ac:dyDescent="0.2">
      <c r="A905" t="s">
        <v>129</v>
      </c>
      <c r="B905">
        <v>2</v>
      </c>
      <c r="C905">
        <v>-25</v>
      </c>
      <c r="D905">
        <v>1</v>
      </c>
      <c r="I905">
        <v>840</v>
      </c>
      <c r="J905" t="s">
        <v>202</v>
      </c>
      <c r="M905" t="s">
        <v>620</v>
      </c>
      <c r="N905" t="s">
        <v>324</v>
      </c>
      <c r="P905" t="s">
        <v>621</v>
      </c>
      <c r="T905">
        <v>-182</v>
      </c>
      <c r="U905">
        <v>2</v>
      </c>
      <c r="V905">
        <v>-161</v>
      </c>
    </row>
    <row r="906" spans="1:22" x14ac:dyDescent="0.2">
      <c r="A906" t="s">
        <v>129</v>
      </c>
      <c r="B906">
        <v>3</v>
      </c>
      <c r="C906">
        <v>-19</v>
      </c>
      <c r="D906">
        <v>2</v>
      </c>
      <c r="I906">
        <v>336</v>
      </c>
      <c r="J906" t="s">
        <v>202</v>
      </c>
      <c r="M906" t="s">
        <v>620</v>
      </c>
      <c r="N906" t="s">
        <v>324</v>
      </c>
      <c r="P906" t="s">
        <v>621</v>
      </c>
      <c r="T906">
        <v>-167</v>
      </c>
      <c r="U906">
        <v>1</v>
      </c>
      <c r="V906">
        <v>-151</v>
      </c>
    </row>
    <row r="907" spans="1:22" x14ac:dyDescent="0.2">
      <c r="A907" t="s">
        <v>129</v>
      </c>
      <c r="B907">
        <v>3</v>
      </c>
      <c r="C907">
        <v>-19</v>
      </c>
      <c r="D907">
        <v>2</v>
      </c>
      <c r="I907">
        <v>336</v>
      </c>
      <c r="J907" t="s">
        <v>202</v>
      </c>
      <c r="M907" t="s">
        <v>620</v>
      </c>
      <c r="N907" t="s">
        <v>324</v>
      </c>
      <c r="P907" t="s">
        <v>621</v>
      </c>
      <c r="T907">
        <v>-167</v>
      </c>
      <c r="U907">
        <v>3</v>
      </c>
      <c r="V907">
        <v>-151</v>
      </c>
    </row>
    <row r="908" spans="1:22" x14ac:dyDescent="0.2">
      <c r="A908" t="s">
        <v>129</v>
      </c>
      <c r="B908">
        <v>3</v>
      </c>
      <c r="C908">
        <v>-16</v>
      </c>
      <c r="D908">
        <v>2</v>
      </c>
      <c r="I908">
        <v>840</v>
      </c>
      <c r="J908" t="s">
        <v>202</v>
      </c>
      <c r="M908" t="s">
        <v>620</v>
      </c>
      <c r="N908" t="s">
        <v>324</v>
      </c>
      <c r="P908" t="s">
        <v>621</v>
      </c>
      <c r="T908">
        <v>-171</v>
      </c>
      <c r="U908">
        <v>1</v>
      </c>
      <c r="V908">
        <v>-158</v>
      </c>
    </row>
    <row r="909" spans="1:22" x14ac:dyDescent="0.2">
      <c r="A909" t="s">
        <v>129</v>
      </c>
      <c r="B909">
        <v>4</v>
      </c>
      <c r="C909">
        <v>-20</v>
      </c>
      <c r="D909">
        <v>2</v>
      </c>
      <c r="I909">
        <v>336</v>
      </c>
      <c r="J909" t="s">
        <v>202</v>
      </c>
      <c r="M909" t="s">
        <v>620</v>
      </c>
      <c r="N909" t="s">
        <v>324</v>
      </c>
      <c r="P909" t="s">
        <v>621</v>
      </c>
      <c r="T909">
        <v>-166</v>
      </c>
      <c r="U909">
        <v>2</v>
      </c>
      <c r="V909">
        <v>-149</v>
      </c>
    </row>
    <row r="910" spans="1:22" x14ac:dyDescent="0.2">
      <c r="A910" t="s">
        <v>129</v>
      </c>
      <c r="B910">
        <v>5</v>
      </c>
      <c r="C910">
        <v>-11</v>
      </c>
      <c r="D910">
        <v>1</v>
      </c>
      <c r="I910">
        <v>312</v>
      </c>
      <c r="J910" t="s">
        <v>202</v>
      </c>
      <c r="M910" t="s">
        <v>620</v>
      </c>
      <c r="N910" t="s">
        <v>324</v>
      </c>
      <c r="P910" t="s">
        <v>621</v>
      </c>
      <c r="T910">
        <v>-154</v>
      </c>
      <c r="U910">
        <v>1</v>
      </c>
      <c r="V910">
        <v>-145</v>
      </c>
    </row>
    <row r="911" spans="1:22" x14ac:dyDescent="0.2">
      <c r="A911" t="s">
        <v>129</v>
      </c>
      <c r="B911">
        <v>5</v>
      </c>
      <c r="C911">
        <v>-10</v>
      </c>
      <c r="D911">
        <v>2</v>
      </c>
      <c r="I911">
        <v>312</v>
      </c>
      <c r="J911" t="s">
        <v>202</v>
      </c>
      <c r="M911" t="s">
        <v>620</v>
      </c>
      <c r="N911" t="s">
        <v>324</v>
      </c>
      <c r="P911" t="s">
        <v>621</v>
      </c>
      <c r="T911">
        <v>-157</v>
      </c>
      <c r="U911">
        <v>1</v>
      </c>
      <c r="V911">
        <v>-148</v>
      </c>
    </row>
    <row r="912" spans="1:22" x14ac:dyDescent="0.2">
      <c r="A912" t="s">
        <v>129</v>
      </c>
      <c r="B912">
        <v>5</v>
      </c>
      <c r="C912">
        <v>-12</v>
      </c>
      <c r="D912">
        <v>1</v>
      </c>
      <c r="I912">
        <v>312</v>
      </c>
      <c r="J912" t="s">
        <v>202</v>
      </c>
      <c r="M912" t="s">
        <v>620</v>
      </c>
      <c r="N912" t="s">
        <v>324</v>
      </c>
      <c r="P912" t="s">
        <v>621</v>
      </c>
      <c r="T912">
        <v>-155</v>
      </c>
      <c r="U912">
        <v>4</v>
      </c>
      <c r="V912">
        <v>-145</v>
      </c>
    </row>
    <row r="913" spans="1:22" x14ac:dyDescent="0.2">
      <c r="A913" t="s">
        <v>129</v>
      </c>
      <c r="B913">
        <v>6</v>
      </c>
      <c r="C913">
        <v>-5</v>
      </c>
      <c r="D913">
        <v>2</v>
      </c>
      <c r="I913">
        <v>312</v>
      </c>
      <c r="J913" t="s">
        <v>202</v>
      </c>
      <c r="M913" t="s">
        <v>620</v>
      </c>
      <c r="N913" t="s">
        <v>324</v>
      </c>
      <c r="P913" t="s">
        <v>621</v>
      </c>
      <c r="T913">
        <v>-144</v>
      </c>
      <c r="U913">
        <v>1</v>
      </c>
      <c r="V913">
        <v>-140</v>
      </c>
    </row>
    <row r="914" spans="1:22" x14ac:dyDescent="0.2">
      <c r="A914" t="s">
        <v>129</v>
      </c>
      <c r="B914">
        <v>6</v>
      </c>
      <c r="C914">
        <v>-5</v>
      </c>
      <c r="D914">
        <v>2</v>
      </c>
      <c r="I914">
        <v>312</v>
      </c>
      <c r="J914" t="s">
        <v>202</v>
      </c>
      <c r="M914" t="s">
        <v>620</v>
      </c>
      <c r="N914" t="s">
        <v>324</v>
      </c>
      <c r="P914" t="s">
        <v>621</v>
      </c>
      <c r="T914">
        <v>-147</v>
      </c>
      <c r="U914">
        <v>1</v>
      </c>
      <c r="V914">
        <v>-142</v>
      </c>
    </row>
    <row r="915" spans="1:22" x14ac:dyDescent="0.2">
      <c r="A915" t="s">
        <v>129</v>
      </c>
      <c r="B915">
        <v>6</v>
      </c>
      <c r="C915">
        <v>-4</v>
      </c>
      <c r="D915">
        <v>2</v>
      </c>
      <c r="I915">
        <v>312</v>
      </c>
      <c r="J915" t="s">
        <v>202</v>
      </c>
      <c r="M915" t="s">
        <v>620</v>
      </c>
      <c r="N915" t="s">
        <v>324</v>
      </c>
      <c r="P915" t="s">
        <v>621</v>
      </c>
      <c r="T915">
        <v>-147</v>
      </c>
      <c r="U915">
        <v>2</v>
      </c>
      <c r="V915">
        <v>-143</v>
      </c>
    </row>
    <row r="916" spans="1:22" x14ac:dyDescent="0.2">
      <c r="A916" t="s">
        <v>129</v>
      </c>
      <c r="B916">
        <v>7</v>
      </c>
      <c r="C916">
        <v>4</v>
      </c>
      <c r="D916">
        <v>2</v>
      </c>
      <c r="I916">
        <v>312</v>
      </c>
      <c r="J916" t="s">
        <v>202</v>
      </c>
      <c r="M916" t="s">
        <v>620</v>
      </c>
      <c r="N916" t="s">
        <v>324</v>
      </c>
      <c r="P916" t="s">
        <v>621</v>
      </c>
      <c r="T916">
        <v>-131</v>
      </c>
      <c r="U916">
        <v>1</v>
      </c>
      <c r="V916">
        <v>-135</v>
      </c>
    </row>
    <row r="917" spans="1:22" x14ac:dyDescent="0.2">
      <c r="A917" t="s">
        <v>129</v>
      </c>
      <c r="B917">
        <v>7</v>
      </c>
      <c r="C917">
        <v>5</v>
      </c>
      <c r="D917">
        <v>2</v>
      </c>
      <c r="I917">
        <v>312</v>
      </c>
      <c r="J917" t="s">
        <v>202</v>
      </c>
      <c r="M917" t="s">
        <v>620</v>
      </c>
      <c r="N917" t="s">
        <v>324</v>
      </c>
      <c r="P917" t="s">
        <v>621</v>
      </c>
      <c r="T917">
        <v>-134</v>
      </c>
      <c r="U917">
        <v>2</v>
      </c>
      <c r="V917">
        <v>-138</v>
      </c>
    </row>
    <row r="918" spans="1:22" x14ac:dyDescent="0.2">
      <c r="A918" t="s">
        <v>129</v>
      </c>
      <c r="B918">
        <v>8</v>
      </c>
      <c r="C918">
        <v>4</v>
      </c>
      <c r="D918">
        <v>2</v>
      </c>
      <c r="I918">
        <v>312</v>
      </c>
      <c r="J918" t="s">
        <v>202</v>
      </c>
      <c r="M918" t="s">
        <v>620</v>
      </c>
      <c r="N918" t="s">
        <v>324</v>
      </c>
      <c r="P918" t="s">
        <v>621</v>
      </c>
      <c r="T918">
        <v>-131</v>
      </c>
      <c r="U918">
        <v>1</v>
      </c>
      <c r="V918">
        <v>-135</v>
      </c>
    </row>
    <row r="919" spans="1:22" x14ac:dyDescent="0.2">
      <c r="A919" t="s">
        <v>129</v>
      </c>
      <c r="B919">
        <v>9</v>
      </c>
      <c r="C919">
        <v>-31</v>
      </c>
      <c r="D919">
        <v>2</v>
      </c>
      <c r="I919">
        <v>840</v>
      </c>
      <c r="J919" t="s">
        <v>202</v>
      </c>
      <c r="M919" t="s">
        <v>620</v>
      </c>
      <c r="N919" t="s">
        <v>324</v>
      </c>
      <c r="P919" t="s">
        <v>621</v>
      </c>
      <c r="T919">
        <v>-184</v>
      </c>
      <c r="U919">
        <v>1</v>
      </c>
      <c r="V919">
        <v>-157</v>
      </c>
    </row>
    <row r="920" spans="1:22" x14ac:dyDescent="0.2">
      <c r="A920" t="s">
        <v>129</v>
      </c>
      <c r="B920">
        <v>10</v>
      </c>
      <c r="C920">
        <v>-18</v>
      </c>
      <c r="D920">
        <v>2</v>
      </c>
      <c r="I920">
        <v>840</v>
      </c>
      <c r="J920" t="s">
        <v>202</v>
      </c>
      <c r="M920" t="s">
        <v>620</v>
      </c>
      <c r="N920" t="s">
        <v>324</v>
      </c>
      <c r="P920" t="s">
        <v>621</v>
      </c>
      <c r="T920">
        <v>-173</v>
      </c>
      <c r="U920">
        <v>1</v>
      </c>
      <c r="V920">
        <v>-158</v>
      </c>
    </row>
    <row r="921" spans="1:22" x14ac:dyDescent="0.2">
      <c r="A921" t="s">
        <v>129</v>
      </c>
      <c r="B921">
        <v>10</v>
      </c>
      <c r="C921">
        <v>-19</v>
      </c>
      <c r="D921">
        <v>2</v>
      </c>
      <c r="I921">
        <v>840</v>
      </c>
      <c r="J921" t="s">
        <v>202</v>
      </c>
      <c r="M921" t="s">
        <v>620</v>
      </c>
      <c r="N921" t="s">
        <v>324</v>
      </c>
      <c r="P921" t="s">
        <v>621</v>
      </c>
      <c r="T921">
        <v>-171</v>
      </c>
      <c r="U921">
        <v>1</v>
      </c>
      <c r="V921">
        <v>-156</v>
      </c>
    </row>
    <row r="922" spans="1:22" x14ac:dyDescent="0.2">
      <c r="A922" t="s">
        <v>129</v>
      </c>
      <c r="B922">
        <v>11</v>
      </c>
      <c r="C922">
        <v>-11</v>
      </c>
      <c r="D922">
        <v>1</v>
      </c>
      <c r="I922">
        <v>840</v>
      </c>
      <c r="J922" t="s">
        <v>202</v>
      </c>
      <c r="M922" t="s">
        <v>620</v>
      </c>
      <c r="N922" t="s">
        <v>324</v>
      </c>
      <c r="P922" t="s">
        <v>621</v>
      </c>
      <c r="T922">
        <v>-161</v>
      </c>
      <c r="U922">
        <v>3</v>
      </c>
      <c r="V922">
        <v>-151</v>
      </c>
    </row>
    <row r="923" spans="1:22" x14ac:dyDescent="0.2">
      <c r="A923" t="s">
        <v>129</v>
      </c>
      <c r="B923">
        <v>11</v>
      </c>
      <c r="C923">
        <v>-9</v>
      </c>
      <c r="D923">
        <v>2</v>
      </c>
      <c r="I923">
        <v>840</v>
      </c>
      <c r="J923" t="s">
        <v>202</v>
      </c>
      <c r="M923" t="s">
        <v>620</v>
      </c>
      <c r="N923" t="s">
        <v>324</v>
      </c>
      <c r="P923" t="s">
        <v>621</v>
      </c>
      <c r="T923">
        <v>-162</v>
      </c>
      <c r="U923">
        <v>2</v>
      </c>
      <c r="V923">
        <v>-154</v>
      </c>
    </row>
    <row r="924" spans="1:22" x14ac:dyDescent="0.2">
      <c r="A924" t="s">
        <v>129</v>
      </c>
      <c r="B924">
        <v>11</v>
      </c>
      <c r="C924">
        <v>-11</v>
      </c>
      <c r="D924">
        <v>1</v>
      </c>
      <c r="I924">
        <v>840</v>
      </c>
      <c r="J924" t="s">
        <v>202</v>
      </c>
      <c r="M924" t="s">
        <v>620</v>
      </c>
      <c r="N924" t="s">
        <v>324</v>
      </c>
      <c r="P924" t="s">
        <v>621</v>
      </c>
      <c r="T924">
        <v>-162</v>
      </c>
      <c r="U924">
        <v>1</v>
      </c>
      <c r="V924">
        <v>-153</v>
      </c>
    </row>
    <row r="925" spans="1:22" x14ac:dyDescent="0.2">
      <c r="A925" t="s">
        <v>129</v>
      </c>
      <c r="B925">
        <v>12</v>
      </c>
      <c r="C925">
        <v>-6</v>
      </c>
      <c r="D925">
        <v>2</v>
      </c>
      <c r="I925">
        <v>840</v>
      </c>
      <c r="J925" t="s">
        <v>202</v>
      </c>
      <c r="M925" t="s">
        <v>620</v>
      </c>
      <c r="N925" t="s">
        <v>324</v>
      </c>
      <c r="P925" t="s">
        <v>621</v>
      </c>
      <c r="T925">
        <v>-148</v>
      </c>
      <c r="U925">
        <v>1</v>
      </c>
      <c r="V925">
        <v>-143</v>
      </c>
    </row>
    <row r="926" spans="1:22" x14ac:dyDescent="0.2">
      <c r="A926" t="s">
        <v>129</v>
      </c>
      <c r="B926">
        <v>12</v>
      </c>
      <c r="C926">
        <v>-6</v>
      </c>
      <c r="D926">
        <v>2</v>
      </c>
      <c r="I926">
        <v>840</v>
      </c>
      <c r="J926" t="s">
        <v>202</v>
      </c>
      <c r="M926" t="s">
        <v>620</v>
      </c>
      <c r="N926" t="s">
        <v>324</v>
      </c>
      <c r="P926" t="s">
        <v>621</v>
      </c>
      <c r="T926">
        <v>-152</v>
      </c>
      <c r="U926">
        <v>1</v>
      </c>
      <c r="V926">
        <v>-147</v>
      </c>
    </row>
    <row r="927" spans="1:22" x14ac:dyDescent="0.2">
      <c r="A927" t="s">
        <v>129</v>
      </c>
      <c r="B927">
        <v>12</v>
      </c>
      <c r="C927">
        <v>-3</v>
      </c>
      <c r="D927">
        <v>2</v>
      </c>
      <c r="I927">
        <v>840</v>
      </c>
      <c r="J927" t="s">
        <v>202</v>
      </c>
      <c r="M927" t="s">
        <v>620</v>
      </c>
      <c r="N927" t="s">
        <v>324</v>
      </c>
      <c r="P927" t="s">
        <v>621</v>
      </c>
      <c r="T927">
        <v>-150</v>
      </c>
      <c r="U927">
        <v>1</v>
      </c>
      <c r="V927">
        <v>-147</v>
      </c>
    </row>
    <row r="928" spans="1:22" x14ac:dyDescent="0.2">
      <c r="A928" t="s">
        <v>129</v>
      </c>
      <c r="B928">
        <v>13</v>
      </c>
      <c r="C928">
        <v>4</v>
      </c>
      <c r="D928">
        <v>2</v>
      </c>
      <c r="I928">
        <v>840</v>
      </c>
      <c r="J928" t="s">
        <v>202</v>
      </c>
      <c r="M928" t="s">
        <v>620</v>
      </c>
      <c r="N928" t="s">
        <v>324</v>
      </c>
      <c r="P928" t="s">
        <v>621</v>
      </c>
      <c r="T928">
        <v>-136</v>
      </c>
      <c r="U928">
        <v>3</v>
      </c>
      <c r="V928">
        <v>-140</v>
      </c>
    </row>
    <row r="929" spans="1:22" x14ac:dyDescent="0.2">
      <c r="A929" t="s">
        <v>129</v>
      </c>
      <c r="B929">
        <v>13</v>
      </c>
      <c r="C929">
        <v>3</v>
      </c>
      <c r="D929">
        <v>2</v>
      </c>
      <c r="I929">
        <v>840</v>
      </c>
      <c r="J929" t="s">
        <v>202</v>
      </c>
      <c r="M929" t="s">
        <v>620</v>
      </c>
      <c r="N929" t="s">
        <v>324</v>
      </c>
      <c r="P929" t="s">
        <v>621</v>
      </c>
      <c r="T929">
        <v>-136</v>
      </c>
      <c r="U929">
        <v>1</v>
      </c>
      <c r="V929">
        <v>-139</v>
      </c>
    </row>
    <row r="930" spans="1:22" x14ac:dyDescent="0.2">
      <c r="A930" t="s">
        <v>129</v>
      </c>
      <c r="B930">
        <v>13</v>
      </c>
      <c r="C930">
        <v>5</v>
      </c>
      <c r="D930">
        <v>3</v>
      </c>
      <c r="I930">
        <v>840</v>
      </c>
      <c r="J930" t="s">
        <v>202</v>
      </c>
      <c r="M930" t="s">
        <v>620</v>
      </c>
      <c r="N930" t="s">
        <v>324</v>
      </c>
      <c r="P930" t="s">
        <v>621</v>
      </c>
      <c r="T930">
        <v>-134</v>
      </c>
      <c r="U930">
        <v>1</v>
      </c>
      <c r="V930">
        <v>-138</v>
      </c>
    </row>
    <row r="931" spans="1:22" x14ac:dyDescent="0.2">
      <c r="A931" t="s">
        <v>137</v>
      </c>
      <c r="B931">
        <v>1</v>
      </c>
      <c r="C931">
        <v>-11</v>
      </c>
      <c r="D931">
        <v>3</v>
      </c>
      <c r="I931">
        <v>192</v>
      </c>
      <c r="J931" t="s">
        <v>249</v>
      </c>
      <c r="M931" t="s">
        <v>620</v>
      </c>
      <c r="N931" t="s">
        <v>324</v>
      </c>
      <c r="P931" t="s">
        <v>621</v>
      </c>
      <c r="T931">
        <v>-208</v>
      </c>
      <c r="U931">
        <v>5</v>
      </c>
      <c r="V931">
        <v>-198</v>
      </c>
    </row>
    <row r="932" spans="1:22" x14ac:dyDescent="0.2">
      <c r="A932" t="s">
        <v>137</v>
      </c>
      <c r="B932">
        <v>1</v>
      </c>
      <c r="C932">
        <v>-10</v>
      </c>
      <c r="D932">
        <v>2</v>
      </c>
      <c r="I932">
        <v>192</v>
      </c>
      <c r="J932" t="s">
        <v>249</v>
      </c>
      <c r="M932" t="s">
        <v>620</v>
      </c>
      <c r="N932" t="s">
        <v>324</v>
      </c>
      <c r="P932" t="s">
        <v>621</v>
      </c>
      <c r="T932">
        <v>-210</v>
      </c>
      <c r="U932">
        <v>3</v>
      </c>
      <c r="V932">
        <v>-202</v>
      </c>
    </row>
    <row r="933" spans="1:22" x14ac:dyDescent="0.2">
      <c r="A933" t="s">
        <v>137</v>
      </c>
      <c r="B933">
        <v>1</v>
      </c>
      <c r="C933">
        <v>-9</v>
      </c>
      <c r="D933">
        <v>4</v>
      </c>
      <c r="I933">
        <v>192</v>
      </c>
      <c r="J933" t="s">
        <v>249</v>
      </c>
      <c r="M933" t="s">
        <v>620</v>
      </c>
      <c r="N933" t="s">
        <v>324</v>
      </c>
      <c r="P933" t="s">
        <v>621</v>
      </c>
      <c r="T933">
        <v>-218</v>
      </c>
      <c r="U933">
        <v>1</v>
      </c>
      <c r="V933">
        <v>-211</v>
      </c>
    </row>
    <row r="934" spans="1:22" x14ac:dyDescent="0.2">
      <c r="A934" t="s">
        <v>137</v>
      </c>
      <c r="B934">
        <v>1</v>
      </c>
      <c r="C934">
        <v>-12</v>
      </c>
      <c r="D934">
        <v>4</v>
      </c>
      <c r="I934">
        <v>192</v>
      </c>
      <c r="J934" t="s">
        <v>249</v>
      </c>
      <c r="M934" t="s">
        <v>620</v>
      </c>
      <c r="N934" t="s">
        <v>324</v>
      </c>
      <c r="P934" t="s">
        <v>621</v>
      </c>
      <c r="T934">
        <v>-207</v>
      </c>
      <c r="U934">
        <v>1</v>
      </c>
      <c r="V934">
        <v>-197</v>
      </c>
    </row>
    <row r="935" spans="1:22" x14ac:dyDescent="0.2">
      <c r="A935" t="s">
        <v>137</v>
      </c>
      <c r="B935">
        <v>2</v>
      </c>
      <c r="C935">
        <v>-6</v>
      </c>
      <c r="D935">
        <v>4</v>
      </c>
      <c r="I935">
        <v>192</v>
      </c>
      <c r="J935" t="s">
        <v>249</v>
      </c>
      <c r="M935" t="s">
        <v>620</v>
      </c>
      <c r="N935" t="s">
        <v>324</v>
      </c>
      <c r="P935" t="s">
        <v>621</v>
      </c>
      <c r="T935">
        <v>-203</v>
      </c>
      <c r="U935">
        <v>1</v>
      </c>
      <c r="V935">
        <v>-198</v>
      </c>
    </row>
    <row r="936" spans="1:22" x14ac:dyDescent="0.2">
      <c r="A936" t="s">
        <v>137</v>
      </c>
      <c r="B936">
        <v>2</v>
      </c>
      <c r="C936">
        <v>-6</v>
      </c>
      <c r="D936">
        <v>3</v>
      </c>
      <c r="I936">
        <v>192</v>
      </c>
      <c r="J936" t="s">
        <v>249</v>
      </c>
      <c r="M936" t="s">
        <v>620</v>
      </c>
      <c r="N936" t="s">
        <v>324</v>
      </c>
      <c r="P936" t="s">
        <v>621</v>
      </c>
      <c r="T936">
        <v>-202</v>
      </c>
      <c r="U936">
        <v>1</v>
      </c>
      <c r="V936">
        <v>-197</v>
      </c>
    </row>
    <row r="937" spans="1:22" x14ac:dyDescent="0.2">
      <c r="A937" t="s">
        <v>137</v>
      </c>
      <c r="B937">
        <v>2</v>
      </c>
      <c r="C937">
        <v>-5</v>
      </c>
      <c r="D937">
        <v>3</v>
      </c>
      <c r="I937">
        <v>192</v>
      </c>
      <c r="J937" t="s">
        <v>249</v>
      </c>
      <c r="M937" t="s">
        <v>620</v>
      </c>
      <c r="N937" t="s">
        <v>324</v>
      </c>
      <c r="P937" t="s">
        <v>621</v>
      </c>
      <c r="T937">
        <v>-211</v>
      </c>
      <c r="U937">
        <v>6</v>
      </c>
      <c r="V937">
        <v>-208</v>
      </c>
    </row>
    <row r="938" spans="1:22" x14ac:dyDescent="0.2">
      <c r="A938" t="s">
        <v>137</v>
      </c>
      <c r="B938">
        <v>2</v>
      </c>
      <c r="C938">
        <v>-5</v>
      </c>
      <c r="D938">
        <v>2</v>
      </c>
      <c r="I938">
        <v>192</v>
      </c>
      <c r="J938" t="s">
        <v>249</v>
      </c>
      <c r="M938" t="s">
        <v>620</v>
      </c>
      <c r="N938" t="s">
        <v>324</v>
      </c>
      <c r="P938" t="s">
        <v>621</v>
      </c>
      <c r="T938">
        <v>-200</v>
      </c>
      <c r="U938">
        <v>2</v>
      </c>
      <c r="V938">
        <v>-195</v>
      </c>
    </row>
    <row r="939" spans="1:22" x14ac:dyDescent="0.2">
      <c r="A939" t="s">
        <v>137</v>
      </c>
      <c r="B939">
        <v>3</v>
      </c>
      <c r="D939">
        <v>2</v>
      </c>
      <c r="I939">
        <v>192</v>
      </c>
      <c r="J939" t="s">
        <v>249</v>
      </c>
      <c r="M939" t="s">
        <v>620</v>
      </c>
      <c r="N939" t="s">
        <v>324</v>
      </c>
      <c r="P939" t="s">
        <v>621</v>
      </c>
      <c r="T939">
        <v>-195</v>
      </c>
      <c r="U939">
        <v>3</v>
      </c>
      <c r="V939">
        <v>-195</v>
      </c>
    </row>
    <row r="940" spans="1:22" x14ac:dyDescent="0.2">
      <c r="A940" t="s">
        <v>137</v>
      </c>
      <c r="B940">
        <v>3</v>
      </c>
      <c r="D940">
        <v>3</v>
      </c>
      <c r="I940">
        <v>192</v>
      </c>
      <c r="J940" t="s">
        <v>249</v>
      </c>
      <c r="M940" t="s">
        <v>620</v>
      </c>
      <c r="N940" t="s">
        <v>324</v>
      </c>
      <c r="P940" t="s">
        <v>621</v>
      </c>
      <c r="T940">
        <v>-197</v>
      </c>
      <c r="U940">
        <v>3</v>
      </c>
      <c r="V940">
        <v>-197</v>
      </c>
    </row>
    <row r="941" spans="1:22" x14ac:dyDescent="0.2">
      <c r="A941" t="s">
        <v>137</v>
      </c>
      <c r="B941">
        <v>4</v>
      </c>
      <c r="C941">
        <v>-3</v>
      </c>
      <c r="D941">
        <v>3</v>
      </c>
      <c r="I941">
        <v>192</v>
      </c>
      <c r="J941" t="s">
        <v>249</v>
      </c>
      <c r="M941" t="s">
        <v>620</v>
      </c>
      <c r="N941" t="s">
        <v>324</v>
      </c>
      <c r="P941" t="s">
        <v>621</v>
      </c>
      <c r="T941">
        <v>-194</v>
      </c>
      <c r="U941">
        <v>2</v>
      </c>
      <c r="V941">
        <v>-191</v>
      </c>
    </row>
    <row r="942" spans="1:22" x14ac:dyDescent="0.2">
      <c r="A942" t="s">
        <v>137</v>
      </c>
      <c r="B942">
        <v>4</v>
      </c>
      <c r="C942">
        <v>-1</v>
      </c>
      <c r="D942">
        <v>4</v>
      </c>
      <c r="I942">
        <v>192</v>
      </c>
      <c r="J942" t="s">
        <v>249</v>
      </c>
      <c r="M942" t="s">
        <v>620</v>
      </c>
      <c r="N942" t="s">
        <v>324</v>
      </c>
      <c r="P942" t="s">
        <v>621</v>
      </c>
      <c r="T942">
        <v>-187</v>
      </c>
      <c r="U942">
        <v>2</v>
      </c>
      <c r="V942">
        <v>-186</v>
      </c>
    </row>
    <row r="943" spans="1:22" x14ac:dyDescent="0.2">
      <c r="A943" t="s">
        <v>137</v>
      </c>
      <c r="B943">
        <v>5</v>
      </c>
      <c r="C943">
        <v>2</v>
      </c>
      <c r="D943">
        <v>1</v>
      </c>
      <c r="I943">
        <v>192</v>
      </c>
      <c r="J943" t="s">
        <v>249</v>
      </c>
      <c r="M943" t="s">
        <v>620</v>
      </c>
      <c r="N943" t="s">
        <v>324</v>
      </c>
      <c r="P943" t="s">
        <v>621</v>
      </c>
      <c r="T943">
        <v>-185</v>
      </c>
      <c r="U943">
        <v>2</v>
      </c>
      <c r="V943">
        <v>-187</v>
      </c>
    </row>
    <row r="944" spans="1:22" x14ac:dyDescent="0.2">
      <c r="A944" t="s">
        <v>137</v>
      </c>
      <c r="B944">
        <v>5</v>
      </c>
      <c r="C944">
        <v>3</v>
      </c>
      <c r="D944">
        <v>3</v>
      </c>
      <c r="I944">
        <v>192</v>
      </c>
      <c r="J944" t="s">
        <v>249</v>
      </c>
      <c r="M944" t="s">
        <v>620</v>
      </c>
      <c r="N944" t="s">
        <v>324</v>
      </c>
      <c r="P944" t="s">
        <v>621</v>
      </c>
      <c r="T944">
        <v>-180</v>
      </c>
      <c r="U944">
        <v>1</v>
      </c>
      <c r="V944">
        <v>-182</v>
      </c>
    </row>
    <row r="945" spans="1:22" x14ac:dyDescent="0.2">
      <c r="A945" t="s">
        <v>137</v>
      </c>
      <c r="B945">
        <v>5</v>
      </c>
      <c r="C945">
        <v>3</v>
      </c>
      <c r="D945">
        <v>2</v>
      </c>
      <c r="I945">
        <v>192</v>
      </c>
      <c r="J945" t="s">
        <v>249</v>
      </c>
      <c r="M945" t="s">
        <v>620</v>
      </c>
      <c r="N945" t="s">
        <v>324</v>
      </c>
      <c r="P945" t="s">
        <v>621</v>
      </c>
      <c r="T945">
        <v>-182</v>
      </c>
      <c r="U945">
        <v>7</v>
      </c>
      <c r="V945">
        <v>-189</v>
      </c>
    </row>
    <row r="946" spans="1:22" x14ac:dyDescent="0.2">
      <c r="A946" t="s">
        <v>137</v>
      </c>
      <c r="B946">
        <v>6</v>
      </c>
      <c r="C946">
        <v>2</v>
      </c>
      <c r="D946">
        <v>3</v>
      </c>
      <c r="I946">
        <v>192</v>
      </c>
      <c r="J946" t="s">
        <v>249</v>
      </c>
      <c r="M946" t="s">
        <v>620</v>
      </c>
      <c r="N946" t="s">
        <v>324</v>
      </c>
      <c r="P946" t="s">
        <v>621</v>
      </c>
      <c r="T946">
        <v>-180</v>
      </c>
      <c r="U946">
        <v>4</v>
      </c>
      <c r="V946">
        <v>-182</v>
      </c>
    </row>
    <row r="947" spans="1:22" x14ac:dyDescent="0.2">
      <c r="A947" t="s">
        <v>137</v>
      </c>
      <c r="B947">
        <v>7</v>
      </c>
      <c r="C947">
        <v>7</v>
      </c>
      <c r="D947">
        <v>2</v>
      </c>
      <c r="I947">
        <v>192</v>
      </c>
      <c r="J947" t="s">
        <v>249</v>
      </c>
      <c r="M947" t="s">
        <v>620</v>
      </c>
      <c r="N947" t="s">
        <v>324</v>
      </c>
      <c r="P947" t="s">
        <v>621</v>
      </c>
      <c r="T947">
        <v>-176</v>
      </c>
      <c r="U947">
        <v>1</v>
      </c>
      <c r="V947">
        <v>-182</v>
      </c>
    </row>
    <row r="948" spans="1:22" x14ac:dyDescent="0.2">
      <c r="A948" t="s">
        <v>137</v>
      </c>
      <c r="B948">
        <v>7</v>
      </c>
      <c r="C948">
        <v>7</v>
      </c>
      <c r="D948">
        <v>2</v>
      </c>
      <c r="I948">
        <v>192</v>
      </c>
      <c r="J948" t="s">
        <v>249</v>
      </c>
      <c r="M948" t="s">
        <v>620</v>
      </c>
      <c r="N948" t="s">
        <v>324</v>
      </c>
      <c r="P948" t="s">
        <v>621</v>
      </c>
      <c r="T948">
        <v>-176</v>
      </c>
      <c r="U948">
        <v>3</v>
      </c>
      <c r="V948">
        <v>-181</v>
      </c>
    </row>
    <row r="949" spans="1:22" x14ac:dyDescent="0.2">
      <c r="A949" t="s">
        <v>137</v>
      </c>
      <c r="B949">
        <v>8</v>
      </c>
      <c r="C949">
        <v>7</v>
      </c>
      <c r="D949">
        <v>3</v>
      </c>
      <c r="I949">
        <v>192</v>
      </c>
      <c r="J949" t="s">
        <v>249</v>
      </c>
      <c r="M949" t="s">
        <v>620</v>
      </c>
      <c r="N949" t="s">
        <v>324</v>
      </c>
      <c r="P949" t="s">
        <v>621</v>
      </c>
      <c r="T949">
        <v>-173</v>
      </c>
      <c r="U949">
        <v>2</v>
      </c>
      <c r="V949">
        <v>-179</v>
      </c>
    </row>
    <row r="950" spans="1:22" x14ac:dyDescent="0.2">
      <c r="A950" t="s">
        <v>137</v>
      </c>
      <c r="B950">
        <v>8</v>
      </c>
      <c r="C950">
        <v>6</v>
      </c>
      <c r="D950">
        <v>3</v>
      </c>
      <c r="I950">
        <v>192</v>
      </c>
      <c r="J950" t="s">
        <v>249</v>
      </c>
      <c r="M950" t="s">
        <v>620</v>
      </c>
      <c r="N950" t="s">
        <v>324</v>
      </c>
      <c r="P950" t="s">
        <v>621</v>
      </c>
      <c r="T950">
        <v>-174</v>
      </c>
      <c r="U950">
        <v>3</v>
      </c>
      <c r="V950">
        <v>-178</v>
      </c>
    </row>
    <row r="951" spans="1:22" x14ac:dyDescent="0.2">
      <c r="A951" t="s">
        <v>142</v>
      </c>
      <c r="B951">
        <v>1</v>
      </c>
      <c r="C951">
        <v>-8.6999999999999993</v>
      </c>
      <c r="D951">
        <v>0.6</v>
      </c>
      <c r="I951">
        <v>240</v>
      </c>
      <c r="J951" t="s">
        <v>249</v>
      </c>
      <c r="M951" t="s">
        <v>620</v>
      </c>
      <c r="P951" t="s">
        <v>622</v>
      </c>
      <c r="T951">
        <v>-171</v>
      </c>
      <c r="U951">
        <v>0.5</v>
      </c>
      <c r="V951">
        <v>-164</v>
      </c>
    </row>
    <row r="952" spans="1:22" x14ac:dyDescent="0.2">
      <c r="A952" t="s">
        <v>142</v>
      </c>
      <c r="B952">
        <v>1</v>
      </c>
      <c r="C952">
        <v>-9.1999999999999993</v>
      </c>
      <c r="D952">
        <v>0.9</v>
      </c>
      <c r="I952">
        <v>240</v>
      </c>
      <c r="J952" t="s">
        <v>249</v>
      </c>
      <c r="M952" t="s">
        <v>620</v>
      </c>
      <c r="P952" t="s">
        <v>622</v>
      </c>
      <c r="T952">
        <v>-178.8</v>
      </c>
      <c r="U952">
        <v>0.2</v>
      </c>
      <c r="V952">
        <v>-171</v>
      </c>
    </row>
    <row r="953" spans="1:22" x14ac:dyDescent="0.2">
      <c r="A953" t="s">
        <v>142</v>
      </c>
      <c r="B953">
        <v>1</v>
      </c>
      <c r="C953">
        <v>-7.7</v>
      </c>
      <c r="D953">
        <v>1.1000000000000001</v>
      </c>
      <c r="I953">
        <v>240</v>
      </c>
      <c r="J953" t="s">
        <v>202</v>
      </c>
      <c r="M953" t="s">
        <v>620</v>
      </c>
      <c r="P953" t="s">
        <v>622</v>
      </c>
      <c r="T953">
        <v>-200.9</v>
      </c>
      <c r="U953">
        <v>2.2999999999999998</v>
      </c>
      <c r="V953">
        <v>-195</v>
      </c>
    </row>
    <row r="954" spans="1:22" x14ac:dyDescent="0.2">
      <c r="A954" t="s">
        <v>142</v>
      </c>
      <c r="B954">
        <v>1</v>
      </c>
      <c r="C954">
        <v>-7.6</v>
      </c>
      <c r="D954">
        <v>0.3</v>
      </c>
      <c r="I954">
        <v>240</v>
      </c>
      <c r="J954" t="s">
        <v>202</v>
      </c>
      <c r="M954" t="s">
        <v>620</v>
      </c>
      <c r="P954" t="s">
        <v>622</v>
      </c>
      <c r="T954">
        <v>-198.9</v>
      </c>
      <c r="U954">
        <v>1.1000000000000001</v>
      </c>
      <c r="V954">
        <v>-193</v>
      </c>
    </row>
    <row r="955" spans="1:22" x14ac:dyDescent="0.2">
      <c r="A955" t="s">
        <v>142</v>
      </c>
      <c r="B955">
        <v>1</v>
      </c>
      <c r="C955">
        <v>-8.6999999999999993</v>
      </c>
      <c r="D955">
        <v>0.6</v>
      </c>
      <c r="I955">
        <v>240</v>
      </c>
      <c r="J955" t="s">
        <v>249</v>
      </c>
      <c r="M955" t="s">
        <v>620</v>
      </c>
      <c r="P955" t="s">
        <v>623</v>
      </c>
      <c r="T955">
        <v>-184.7</v>
      </c>
      <c r="U955">
        <v>4.5</v>
      </c>
      <c r="V955">
        <v>-178</v>
      </c>
    </row>
    <row r="956" spans="1:22" x14ac:dyDescent="0.2">
      <c r="A956" t="s">
        <v>142</v>
      </c>
      <c r="B956">
        <v>1</v>
      </c>
      <c r="C956">
        <v>-9.1999999999999993</v>
      </c>
      <c r="D956">
        <v>0.9</v>
      </c>
      <c r="I956">
        <v>240</v>
      </c>
      <c r="J956" t="s">
        <v>249</v>
      </c>
      <c r="M956" t="s">
        <v>620</v>
      </c>
      <c r="P956" t="s">
        <v>623</v>
      </c>
      <c r="T956">
        <v>-190.9</v>
      </c>
      <c r="U956">
        <v>1.2</v>
      </c>
      <c r="V956">
        <v>-183</v>
      </c>
    </row>
    <row r="957" spans="1:22" x14ac:dyDescent="0.2">
      <c r="A957" t="s">
        <v>142</v>
      </c>
      <c r="B957">
        <v>1</v>
      </c>
      <c r="C957">
        <v>-7.7</v>
      </c>
      <c r="D957">
        <v>1.1000000000000001</v>
      </c>
      <c r="I957">
        <v>240</v>
      </c>
      <c r="J957" t="s">
        <v>202</v>
      </c>
      <c r="M957" t="s">
        <v>620</v>
      </c>
      <c r="P957" t="s">
        <v>623</v>
      </c>
      <c r="T957">
        <v>-221.4</v>
      </c>
      <c r="U957">
        <v>2</v>
      </c>
      <c r="V957">
        <v>-215</v>
      </c>
    </row>
    <row r="958" spans="1:22" x14ac:dyDescent="0.2">
      <c r="A958" t="s">
        <v>142</v>
      </c>
      <c r="B958">
        <v>1</v>
      </c>
      <c r="C958">
        <v>-7.6</v>
      </c>
      <c r="D958">
        <v>0.3</v>
      </c>
      <c r="I958">
        <v>240</v>
      </c>
      <c r="J958" t="s">
        <v>202</v>
      </c>
      <c r="M958" t="s">
        <v>620</v>
      </c>
      <c r="P958" t="s">
        <v>623</v>
      </c>
      <c r="T958">
        <v>-222.1</v>
      </c>
      <c r="U958">
        <v>0.2</v>
      </c>
      <c r="V958">
        <v>-216</v>
      </c>
    </row>
    <row r="959" spans="1:22" x14ac:dyDescent="0.2">
      <c r="A959" t="s">
        <v>142</v>
      </c>
      <c r="B959">
        <v>2</v>
      </c>
      <c r="C959">
        <v>-7.9</v>
      </c>
      <c r="D959">
        <v>2.5</v>
      </c>
      <c r="I959">
        <v>480</v>
      </c>
      <c r="J959" t="s">
        <v>249</v>
      </c>
      <c r="M959" t="s">
        <v>620</v>
      </c>
      <c r="P959" t="s">
        <v>621</v>
      </c>
      <c r="T959">
        <v>-189.8</v>
      </c>
      <c r="U959">
        <v>0.2</v>
      </c>
      <c r="V959">
        <v>-183</v>
      </c>
    </row>
    <row r="960" spans="1:22" x14ac:dyDescent="0.2">
      <c r="A960" t="s">
        <v>142</v>
      </c>
      <c r="B960">
        <v>2</v>
      </c>
      <c r="C960">
        <v>-7.9</v>
      </c>
      <c r="D960">
        <v>2.5</v>
      </c>
      <c r="I960">
        <v>480</v>
      </c>
      <c r="J960" t="s">
        <v>249</v>
      </c>
      <c r="M960" t="s">
        <v>620</v>
      </c>
      <c r="P960" t="s">
        <v>621</v>
      </c>
      <c r="T960">
        <v>-189.9</v>
      </c>
      <c r="U960">
        <v>0.3</v>
      </c>
      <c r="V960">
        <v>-183</v>
      </c>
    </row>
    <row r="961" spans="1:22" x14ac:dyDescent="0.2">
      <c r="A961" t="s">
        <v>142</v>
      </c>
      <c r="B961">
        <v>2</v>
      </c>
      <c r="C961">
        <v>-7.9</v>
      </c>
      <c r="D961">
        <v>2.5</v>
      </c>
      <c r="I961">
        <v>480</v>
      </c>
      <c r="J961" t="s">
        <v>213</v>
      </c>
      <c r="M961" t="s">
        <v>620</v>
      </c>
      <c r="P961" t="s">
        <v>621</v>
      </c>
      <c r="T961">
        <v>-204.8</v>
      </c>
      <c r="U961">
        <v>2.8</v>
      </c>
      <c r="V961">
        <v>-198</v>
      </c>
    </row>
    <row r="962" spans="1:22" x14ac:dyDescent="0.2">
      <c r="A962" t="s">
        <v>142</v>
      </c>
      <c r="B962">
        <v>2</v>
      </c>
      <c r="C962">
        <v>-7.9</v>
      </c>
      <c r="D962">
        <v>2.5</v>
      </c>
      <c r="I962">
        <v>480</v>
      </c>
      <c r="J962" t="s">
        <v>213</v>
      </c>
      <c r="M962" t="s">
        <v>620</v>
      </c>
      <c r="P962" t="s">
        <v>621</v>
      </c>
      <c r="T962">
        <v>-203</v>
      </c>
      <c r="U962">
        <v>0.2</v>
      </c>
      <c r="V962">
        <v>-197</v>
      </c>
    </row>
    <row r="963" spans="1:22" x14ac:dyDescent="0.2">
      <c r="A963" t="s">
        <v>144</v>
      </c>
      <c r="B963">
        <v>1</v>
      </c>
      <c r="C963">
        <v>-1.5</v>
      </c>
      <c r="D963">
        <v>2.5</v>
      </c>
      <c r="J963" t="s">
        <v>249</v>
      </c>
      <c r="M963" t="s">
        <v>426</v>
      </c>
      <c r="N963" t="s">
        <v>324</v>
      </c>
      <c r="P963" t="s">
        <v>621</v>
      </c>
      <c r="T963">
        <v>-233.2</v>
      </c>
      <c r="U963">
        <v>3.2</v>
      </c>
      <c r="V963">
        <v>-232</v>
      </c>
    </row>
    <row r="964" spans="1:22" x14ac:dyDescent="0.2">
      <c r="A964" t="s">
        <v>144</v>
      </c>
      <c r="B964">
        <v>1</v>
      </c>
      <c r="C964">
        <v>-2.9</v>
      </c>
      <c r="D964">
        <v>2.2000000000000002</v>
      </c>
      <c r="J964" t="s">
        <v>249</v>
      </c>
      <c r="M964" t="s">
        <v>426</v>
      </c>
      <c r="N964" t="s">
        <v>324</v>
      </c>
      <c r="P964" t="s">
        <v>621</v>
      </c>
      <c r="T964">
        <v>-229.3</v>
      </c>
      <c r="U964">
        <v>0.1</v>
      </c>
      <c r="V964">
        <v>-227</v>
      </c>
    </row>
    <row r="965" spans="1:22" x14ac:dyDescent="0.2">
      <c r="A965" t="s">
        <v>144</v>
      </c>
      <c r="B965">
        <v>2</v>
      </c>
      <c r="C965">
        <v>-0.7</v>
      </c>
      <c r="D965">
        <v>1.5</v>
      </c>
      <c r="J965" t="s">
        <v>249</v>
      </c>
      <c r="M965" t="s">
        <v>426</v>
      </c>
      <c r="N965" t="s">
        <v>324</v>
      </c>
      <c r="P965" t="s">
        <v>621</v>
      </c>
      <c r="T965">
        <v>-231.4</v>
      </c>
      <c r="U965">
        <v>0.1</v>
      </c>
      <c r="V965">
        <v>-231</v>
      </c>
    </row>
    <row r="966" spans="1:22" x14ac:dyDescent="0.2">
      <c r="A966" t="s">
        <v>144</v>
      </c>
      <c r="B966">
        <v>2</v>
      </c>
      <c r="C966">
        <v>-2</v>
      </c>
      <c r="D966">
        <v>2.2999999999999998</v>
      </c>
      <c r="J966" t="s">
        <v>249</v>
      </c>
      <c r="M966" t="s">
        <v>426</v>
      </c>
      <c r="N966" t="s">
        <v>324</v>
      </c>
      <c r="P966" t="s">
        <v>621</v>
      </c>
      <c r="T966">
        <v>-231.8</v>
      </c>
      <c r="U966">
        <v>2.2000000000000002</v>
      </c>
      <c r="V966">
        <v>-230</v>
      </c>
    </row>
    <row r="967" spans="1:22" x14ac:dyDescent="0.2">
      <c r="A967" t="s">
        <v>144</v>
      </c>
      <c r="B967">
        <v>3</v>
      </c>
      <c r="C967">
        <v>-1.1000000000000001</v>
      </c>
      <c r="D967">
        <v>1.8</v>
      </c>
      <c r="J967" t="s">
        <v>249</v>
      </c>
      <c r="M967" t="s">
        <v>426</v>
      </c>
      <c r="N967" t="s">
        <v>324</v>
      </c>
      <c r="P967" t="s">
        <v>621</v>
      </c>
      <c r="T967">
        <v>-231.6</v>
      </c>
      <c r="U967">
        <v>2.2999999999999998</v>
      </c>
      <c r="V967">
        <v>-231</v>
      </c>
    </row>
    <row r="968" spans="1:22" x14ac:dyDescent="0.2">
      <c r="A968" t="s">
        <v>144</v>
      </c>
      <c r="B968">
        <v>3</v>
      </c>
      <c r="C968">
        <v>-0.7</v>
      </c>
      <c r="D968">
        <v>1.4</v>
      </c>
      <c r="J968" t="s">
        <v>249</v>
      </c>
      <c r="M968" t="s">
        <v>426</v>
      </c>
      <c r="N968" t="s">
        <v>324</v>
      </c>
      <c r="P968" t="s">
        <v>621</v>
      </c>
      <c r="T968">
        <v>-218.6</v>
      </c>
      <c r="U968">
        <v>2.2999999999999998</v>
      </c>
      <c r="V968">
        <v>-218</v>
      </c>
    </row>
    <row r="969" spans="1:22" x14ac:dyDescent="0.2">
      <c r="A969" t="s">
        <v>144</v>
      </c>
      <c r="B969">
        <v>4</v>
      </c>
      <c r="C969">
        <v>-1.7</v>
      </c>
      <c r="D969">
        <v>1.7</v>
      </c>
      <c r="J969" t="s">
        <v>249</v>
      </c>
      <c r="M969" t="s">
        <v>426</v>
      </c>
      <c r="N969" t="s">
        <v>324</v>
      </c>
      <c r="P969" t="s">
        <v>621</v>
      </c>
      <c r="T969">
        <v>-209.2</v>
      </c>
      <c r="U969">
        <v>0.8</v>
      </c>
      <c r="V969">
        <v>-208</v>
      </c>
    </row>
    <row r="970" spans="1:22" x14ac:dyDescent="0.2">
      <c r="A970" t="s">
        <v>144</v>
      </c>
      <c r="B970">
        <v>4</v>
      </c>
      <c r="C970">
        <v>-1.3</v>
      </c>
      <c r="D970">
        <v>2</v>
      </c>
      <c r="J970" t="s">
        <v>249</v>
      </c>
      <c r="M970" t="s">
        <v>426</v>
      </c>
      <c r="N970" t="s">
        <v>324</v>
      </c>
      <c r="P970" t="s">
        <v>621</v>
      </c>
      <c r="T970">
        <v>-209.5</v>
      </c>
      <c r="U970">
        <v>0.8</v>
      </c>
      <c r="V970">
        <v>-208</v>
      </c>
    </row>
    <row r="971" spans="1:22" x14ac:dyDescent="0.2">
      <c r="A971" t="s">
        <v>144</v>
      </c>
      <c r="B971">
        <v>4</v>
      </c>
      <c r="C971">
        <v>-2.2999999999999998</v>
      </c>
      <c r="D971">
        <v>1.3</v>
      </c>
      <c r="J971" t="s">
        <v>249</v>
      </c>
      <c r="M971" t="s">
        <v>426</v>
      </c>
      <c r="N971" t="s">
        <v>324</v>
      </c>
      <c r="P971" t="s">
        <v>621</v>
      </c>
      <c r="T971">
        <v>-209.9</v>
      </c>
      <c r="U971">
        <v>1.5</v>
      </c>
      <c r="V971">
        <v>-208</v>
      </c>
    </row>
    <row r="972" spans="1:22" x14ac:dyDescent="0.2">
      <c r="A972" t="s">
        <v>144</v>
      </c>
      <c r="B972">
        <v>5</v>
      </c>
      <c r="C972">
        <v>-2</v>
      </c>
      <c r="D972">
        <v>1.4</v>
      </c>
      <c r="J972" t="s">
        <v>249</v>
      </c>
      <c r="M972" t="s">
        <v>426</v>
      </c>
      <c r="N972" t="s">
        <v>324</v>
      </c>
      <c r="P972" t="s">
        <v>621</v>
      </c>
      <c r="T972">
        <v>-186.8</v>
      </c>
      <c r="U972">
        <v>2.4</v>
      </c>
      <c r="V972">
        <v>185</v>
      </c>
    </row>
    <row r="973" spans="1:22" x14ac:dyDescent="0.2">
      <c r="A973" t="s">
        <v>144</v>
      </c>
      <c r="B973">
        <v>5</v>
      </c>
      <c r="C973">
        <v>-0.9</v>
      </c>
      <c r="D973">
        <v>1.8</v>
      </c>
      <c r="J973" t="s">
        <v>249</v>
      </c>
      <c r="M973" t="s">
        <v>426</v>
      </c>
      <c r="N973" t="s">
        <v>324</v>
      </c>
      <c r="P973" t="s">
        <v>621</v>
      </c>
      <c r="T973">
        <v>-191.1</v>
      </c>
      <c r="U973">
        <v>1.8</v>
      </c>
      <c r="V973">
        <v>-190</v>
      </c>
    </row>
    <row r="974" spans="1:22" x14ac:dyDescent="0.2">
      <c r="A974" t="s">
        <v>147</v>
      </c>
      <c r="B974">
        <v>1</v>
      </c>
      <c r="C974">
        <v>-0.3</v>
      </c>
      <c r="D974">
        <v>1.3</v>
      </c>
      <c r="J974" t="s">
        <v>249</v>
      </c>
      <c r="M974" t="s">
        <v>426</v>
      </c>
      <c r="N974" t="s">
        <v>324</v>
      </c>
      <c r="P974" t="s">
        <v>621</v>
      </c>
      <c r="T974">
        <v>-213.6</v>
      </c>
      <c r="U974">
        <v>2.1</v>
      </c>
      <c r="V974">
        <v>-213</v>
      </c>
    </row>
    <row r="975" spans="1:22" x14ac:dyDescent="0.2">
      <c r="A975" t="s">
        <v>147</v>
      </c>
      <c r="B975">
        <v>1</v>
      </c>
      <c r="C975">
        <v>0.2</v>
      </c>
      <c r="D975">
        <v>1.6</v>
      </c>
      <c r="J975" t="s">
        <v>249</v>
      </c>
      <c r="M975" t="s">
        <v>426</v>
      </c>
      <c r="N975" t="s">
        <v>324</v>
      </c>
      <c r="P975" t="s">
        <v>621</v>
      </c>
      <c r="T975">
        <v>-214.8</v>
      </c>
      <c r="U975">
        <v>1.1000000000000001</v>
      </c>
      <c r="V975">
        <v>-215</v>
      </c>
    </row>
    <row r="976" spans="1:22" x14ac:dyDescent="0.2">
      <c r="A976" t="s">
        <v>147</v>
      </c>
      <c r="B976">
        <v>1</v>
      </c>
      <c r="C976">
        <v>-1.1000000000000001</v>
      </c>
      <c r="D976">
        <v>2.1</v>
      </c>
      <c r="J976" t="s">
        <v>249</v>
      </c>
      <c r="M976" t="s">
        <v>426</v>
      </c>
      <c r="N976" t="s">
        <v>324</v>
      </c>
      <c r="P976" t="s">
        <v>621</v>
      </c>
      <c r="T976">
        <v>-209.8</v>
      </c>
      <c r="U976">
        <v>1.8</v>
      </c>
      <c r="V976">
        <v>-209</v>
      </c>
    </row>
    <row r="977" spans="1:22" x14ac:dyDescent="0.2">
      <c r="A977" t="s">
        <v>147</v>
      </c>
      <c r="B977">
        <v>2</v>
      </c>
      <c r="C977">
        <v>-2.4</v>
      </c>
      <c r="D977">
        <v>1.9</v>
      </c>
      <c r="J977" t="s">
        <v>249</v>
      </c>
      <c r="M977" t="s">
        <v>426</v>
      </c>
      <c r="N977" t="s">
        <v>324</v>
      </c>
      <c r="P977" t="s">
        <v>621</v>
      </c>
      <c r="T977">
        <v>-186.3</v>
      </c>
      <c r="U977">
        <v>1</v>
      </c>
      <c r="V977">
        <v>-184</v>
      </c>
    </row>
    <row r="978" spans="1:22" x14ac:dyDescent="0.2">
      <c r="A978" t="s">
        <v>147</v>
      </c>
      <c r="B978">
        <v>2</v>
      </c>
      <c r="C978">
        <v>-0.7</v>
      </c>
      <c r="J978" t="s">
        <v>249</v>
      </c>
      <c r="M978" t="s">
        <v>426</v>
      </c>
      <c r="N978" t="s">
        <v>324</v>
      </c>
      <c r="P978" t="s">
        <v>621</v>
      </c>
      <c r="T978">
        <v>-189.8</v>
      </c>
      <c r="U978">
        <v>1.1000000000000001</v>
      </c>
      <c r="V978">
        <v>-189</v>
      </c>
    </row>
    <row r="979" spans="1:22" x14ac:dyDescent="0.2">
      <c r="A979" t="s">
        <v>147</v>
      </c>
      <c r="B979">
        <v>2</v>
      </c>
      <c r="C979">
        <v>-1.8</v>
      </c>
      <c r="D979">
        <v>2.6</v>
      </c>
      <c r="J979" t="s">
        <v>249</v>
      </c>
      <c r="M979" t="s">
        <v>426</v>
      </c>
      <c r="N979" t="s">
        <v>324</v>
      </c>
      <c r="P979" t="s">
        <v>621</v>
      </c>
      <c r="T979">
        <v>-187.1</v>
      </c>
      <c r="U979">
        <v>2</v>
      </c>
      <c r="V979">
        <v>-186</v>
      </c>
    </row>
    <row r="980" spans="1:22" x14ac:dyDescent="0.2">
      <c r="A980" t="s">
        <v>147</v>
      </c>
      <c r="B980">
        <v>3</v>
      </c>
      <c r="C980">
        <v>1.2</v>
      </c>
      <c r="D980">
        <v>1.3</v>
      </c>
      <c r="J980" t="s">
        <v>249</v>
      </c>
      <c r="M980" t="s">
        <v>426</v>
      </c>
      <c r="N980" t="s">
        <v>324</v>
      </c>
      <c r="P980" t="s">
        <v>621</v>
      </c>
      <c r="T980">
        <v>-192.9</v>
      </c>
      <c r="U980">
        <v>5</v>
      </c>
      <c r="V980">
        <v>-194</v>
      </c>
    </row>
    <row r="981" spans="1:22" x14ac:dyDescent="0.2">
      <c r="A981" t="s">
        <v>147</v>
      </c>
      <c r="B981">
        <v>3</v>
      </c>
      <c r="C981">
        <v>0.4</v>
      </c>
      <c r="D981">
        <v>1.2</v>
      </c>
      <c r="J981" t="s">
        <v>249</v>
      </c>
      <c r="M981" t="s">
        <v>426</v>
      </c>
      <c r="N981" t="s">
        <v>324</v>
      </c>
      <c r="P981" t="s">
        <v>621</v>
      </c>
      <c r="T981">
        <v>-192.3</v>
      </c>
      <c r="U981">
        <v>0.5</v>
      </c>
      <c r="V981">
        <v>-193</v>
      </c>
    </row>
    <row r="982" spans="1:22" x14ac:dyDescent="0.2">
      <c r="A982" t="s">
        <v>147</v>
      </c>
      <c r="B982">
        <v>3</v>
      </c>
      <c r="C982">
        <v>0.3</v>
      </c>
      <c r="D982">
        <v>1.2</v>
      </c>
      <c r="J982" t="s">
        <v>249</v>
      </c>
      <c r="M982" t="s">
        <v>426</v>
      </c>
      <c r="N982" t="s">
        <v>324</v>
      </c>
      <c r="P982" t="s">
        <v>621</v>
      </c>
      <c r="T982">
        <v>-188.5</v>
      </c>
      <c r="U982">
        <v>5.4</v>
      </c>
      <c r="V982">
        <v>-189</v>
      </c>
    </row>
    <row r="983" spans="1:22" x14ac:dyDescent="0.2">
      <c r="A983" t="s">
        <v>147</v>
      </c>
      <c r="B983">
        <v>4</v>
      </c>
      <c r="C983">
        <v>-2.8</v>
      </c>
      <c r="D983">
        <v>1.5</v>
      </c>
      <c r="J983" t="s">
        <v>249</v>
      </c>
      <c r="M983" t="s">
        <v>426</v>
      </c>
      <c r="N983" t="s">
        <v>324</v>
      </c>
      <c r="P983" t="s">
        <v>621</v>
      </c>
      <c r="T983">
        <v>-196.8</v>
      </c>
      <c r="U983">
        <v>2.7</v>
      </c>
      <c r="V983">
        <v>-195</v>
      </c>
    </row>
    <row r="984" spans="1:22" x14ac:dyDescent="0.2">
      <c r="A984" t="s">
        <v>147</v>
      </c>
      <c r="B984">
        <v>4</v>
      </c>
      <c r="C984">
        <v>-0.9</v>
      </c>
      <c r="D984">
        <v>0.2</v>
      </c>
      <c r="J984" t="s">
        <v>249</v>
      </c>
      <c r="M984" t="s">
        <v>426</v>
      </c>
      <c r="N984" t="s">
        <v>324</v>
      </c>
      <c r="P984" t="s">
        <v>621</v>
      </c>
      <c r="T984">
        <v>-196.4</v>
      </c>
      <c r="U984">
        <v>2.9</v>
      </c>
      <c r="V984">
        <v>-196</v>
      </c>
    </row>
    <row r="985" spans="1:22" x14ac:dyDescent="0.2">
      <c r="A985" t="s">
        <v>147</v>
      </c>
      <c r="B985">
        <v>4</v>
      </c>
      <c r="C985">
        <v>0.1</v>
      </c>
      <c r="D985">
        <v>4.8</v>
      </c>
      <c r="J985" t="s">
        <v>249</v>
      </c>
      <c r="M985" t="s">
        <v>426</v>
      </c>
      <c r="N985" t="s">
        <v>324</v>
      </c>
      <c r="P985" t="s">
        <v>621</v>
      </c>
      <c r="T985">
        <v>-192.6</v>
      </c>
      <c r="U985">
        <v>3.1</v>
      </c>
      <c r="V985">
        <v>-193</v>
      </c>
    </row>
    <row r="986" spans="1:22" x14ac:dyDescent="0.2">
      <c r="A986" t="s">
        <v>149</v>
      </c>
      <c r="B986">
        <v>1</v>
      </c>
      <c r="C986">
        <v>-50.5</v>
      </c>
      <c r="D986">
        <v>0.5</v>
      </c>
      <c r="I986">
        <v>31</v>
      </c>
      <c r="J986" t="s">
        <v>249</v>
      </c>
      <c r="M986" t="s">
        <v>557</v>
      </c>
      <c r="N986" t="s">
        <v>324</v>
      </c>
      <c r="P986" t="s">
        <v>330</v>
      </c>
      <c r="T986">
        <v>-97.3</v>
      </c>
      <c r="U986">
        <v>1.6</v>
      </c>
      <c r="V986">
        <v>-49.3</v>
      </c>
    </row>
    <row r="987" spans="1:22" x14ac:dyDescent="0.2">
      <c r="A987" t="s">
        <v>149</v>
      </c>
      <c r="B987">
        <v>1</v>
      </c>
      <c r="C987">
        <v>84.1</v>
      </c>
      <c r="D987">
        <v>0.5</v>
      </c>
      <c r="I987">
        <v>31</v>
      </c>
      <c r="J987" t="s">
        <v>249</v>
      </c>
      <c r="M987" t="s">
        <v>557</v>
      </c>
      <c r="N987" t="s">
        <v>324</v>
      </c>
      <c r="P987" t="s">
        <v>330</v>
      </c>
      <c r="T987">
        <v>41.5</v>
      </c>
      <c r="U987">
        <v>4.4000000000000004</v>
      </c>
      <c r="V987">
        <v>-39.299999999999997</v>
      </c>
    </row>
    <row r="988" spans="1:22" x14ac:dyDescent="0.2">
      <c r="A988" t="s">
        <v>149</v>
      </c>
      <c r="B988">
        <v>1</v>
      </c>
      <c r="C988">
        <v>220.7</v>
      </c>
      <c r="D988">
        <v>0.5</v>
      </c>
      <c r="I988">
        <v>31</v>
      </c>
      <c r="J988" t="s">
        <v>249</v>
      </c>
      <c r="M988" t="s">
        <v>557</v>
      </c>
      <c r="N988" t="s">
        <v>324</v>
      </c>
      <c r="P988" t="s">
        <v>330</v>
      </c>
      <c r="T988">
        <v>162.4</v>
      </c>
      <c r="U988">
        <v>4.0999999999999996</v>
      </c>
      <c r="V988">
        <v>-47.8</v>
      </c>
    </row>
    <row r="989" spans="1:22" x14ac:dyDescent="0.2">
      <c r="A989" t="s">
        <v>149</v>
      </c>
      <c r="B989">
        <v>1</v>
      </c>
      <c r="C989">
        <v>463.7</v>
      </c>
      <c r="D989">
        <v>0.5</v>
      </c>
      <c r="I989">
        <v>31</v>
      </c>
      <c r="J989" t="s">
        <v>249</v>
      </c>
      <c r="M989" t="s">
        <v>557</v>
      </c>
      <c r="N989" t="s">
        <v>324</v>
      </c>
      <c r="P989" t="s">
        <v>330</v>
      </c>
      <c r="T989">
        <v>411.8</v>
      </c>
      <c r="U989">
        <v>8.6999999999999993</v>
      </c>
      <c r="V989">
        <v>-35.5</v>
      </c>
    </row>
    <row r="990" spans="1:22" x14ac:dyDescent="0.2">
      <c r="A990" t="s">
        <v>149</v>
      </c>
      <c r="B990">
        <v>1</v>
      </c>
      <c r="C990">
        <v>-50.5</v>
      </c>
      <c r="D990">
        <v>0.5</v>
      </c>
      <c r="I990">
        <v>31</v>
      </c>
      <c r="J990" t="s">
        <v>249</v>
      </c>
      <c r="M990" t="s">
        <v>557</v>
      </c>
      <c r="N990" t="s">
        <v>324</v>
      </c>
      <c r="P990" t="s">
        <v>624</v>
      </c>
      <c r="T990">
        <v>-143.5</v>
      </c>
      <c r="U990">
        <v>2.2999999999999998</v>
      </c>
      <c r="V990">
        <v>-97.9</v>
      </c>
    </row>
    <row r="991" spans="1:22" x14ac:dyDescent="0.2">
      <c r="A991" t="s">
        <v>149</v>
      </c>
      <c r="B991">
        <v>1</v>
      </c>
      <c r="C991">
        <v>84.1</v>
      </c>
      <c r="D991">
        <v>0.5</v>
      </c>
      <c r="I991">
        <v>31</v>
      </c>
      <c r="J991" t="s">
        <v>249</v>
      </c>
      <c r="M991" t="s">
        <v>557</v>
      </c>
      <c r="N991" t="s">
        <v>324</v>
      </c>
      <c r="P991" t="s">
        <v>624</v>
      </c>
      <c r="T991">
        <v>-22.1</v>
      </c>
      <c r="U991">
        <v>0.8</v>
      </c>
      <c r="V991">
        <v>-98</v>
      </c>
    </row>
    <row r="992" spans="1:22" x14ac:dyDescent="0.2">
      <c r="A992" t="s">
        <v>149</v>
      </c>
      <c r="B992">
        <v>1</v>
      </c>
      <c r="C992">
        <v>220.7</v>
      </c>
      <c r="D992">
        <v>0.5</v>
      </c>
      <c r="I992">
        <v>31</v>
      </c>
      <c r="J992" t="s">
        <v>249</v>
      </c>
      <c r="M992" t="s">
        <v>557</v>
      </c>
      <c r="N992" t="s">
        <v>324</v>
      </c>
      <c r="P992" t="s">
        <v>624</v>
      </c>
      <c r="T992">
        <v>60</v>
      </c>
      <c r="U992">
        <v>2.2000000000000002</v>
      </c>
      <c r="V992">
        <v>-131.6</v>
      </c>
    </row>
    <row r="993" spans="1:22" x14ac:dyDescent="0.2">
      <c r="A993" t="s">
        <v>149</v>
      </c>
      <c r="B993">
        <v>1</v>
      </c>
      <c r="C993">
        <v>340.8</v>
      </c>
      <c r="D993">
        <v>0.5</v>
      </c>
      <c r="I993">
        <v>31</v>
      </c>
      <c r="J993" t="s">
        <v>249</v>
      </c>
      <c r="M993" t="s">
        <v>557</v>
      </c>
      <c r="N993" t="s">
        <v>324</v>
      </c>
      <c r="P993" t="s">
        <v>624</v>
      </c>
      <c r="T993">
        <v>179.8</v>
      </c>
      <c r="U993">
        <v>1.7</v>
      </c>
      <c r="V993">
        <v>-120.1</v>
      </c>
    </row>
    <row r="994" spans="1:22" x14ac:dyDescent="0.2">
      <c r="A994" t="s">
        <v>149</v>
      </c>
      <c r="B994">
        <v>1</v>
      </c>
      <c r="C994">
        <v>463.7</v>
      </c>
      <c r="D994">
        <v>0.5</v>
      </c>
      <c r="I994">
        <v>31</v>
      </c>
      <c r="J994" t="s">
        <v>249</v>
      </c>
      <c r="M994" t="s">
        <v>557</v>
      </c>
      <c r="N994" t="s">
        <v>324</v>
      </c>
      <c r="P994" t="s">
        <v>624</v>
      </c>
      <c r="T994">
        <v>302.2</v>
      </c>
      <c r="U994">
        <v>2.2999999999999998</v>
      </c>
      <c r="V994">
        <v>-110.3</v>
      </c>
    </row>
    <row r="995" spans="1:22" x14ac:dyDescent="0.2">
      <c r="A995" t="s">
        <v>149</v>
      </c>
      <c r="B995">
        <v>1</v>
      </c>
      <c r="C995">
        <v>-50.5</v>
      </c>
      <c r="D995">
        <v>0.5</v>
      </c>
      <c r="I995">
        <v>31</v>
      </c>
      <c r="J995" t="s">
        <v>249</v>
      </c>
      <c r="M995" t="s">
        <v>557</v>
      </c>
      <c r="N995" t="s">
        <v>324</v>
      </c>
      <c r="P995" t="s">
        <v>614</v>
      </c>
      <c r="T995">
        <v>-106</v>
      </c>
      <c r="U995">
        <v>1.7</v>
      </c>
      <c r="V995">
        <v>-58.5</v>
      </c>
    </row>
    <row r="996" spans="1:22" x14ac:dyDescent="0.2">
      <c r="A996" t="s">
        <v>149</v>
      </c>
      <c r="B996">
        <v>1</v>
      </c>
      <c r="C996">
        <v>84.1</v>
      </c>
      <c r="D996">
        <v>0.5</v>
      </c>
      <c r="I996">
        <v>31</v>
      </c>
      <c r="J996" t="s">
        <v>249</v>
      </c>
      <c r="M996" t="s">
        <v>557</v>
      </c>
      <c r="N996" t="s">
        <v>324</v>
      </c>
      <c r="P996" t="s">
        <v>614</v>
      </c>
      <c r="T996">
        <v>23.5</v>
      </c>
      <c r="U996">
        <v>4.2</v>
      </c>
      <c r="V996">
        <v>-55.9</v>
      </c>
    </row>
    <row r="997" spans="1:22" x14ac:dyDescent="0.2">
      <c r="A997" t="s">
        <v>149</v>
      </c>
      <c r="B997">
        <v>1</v>
      </c>
      <c r="C997">
        <v>220.7</v>
      </c>
      <c r="D997">
        <v>0.5</v>
      </c>
      <c r="I997">
        <v>31</v>
      </c>
      <c r="J997" t="s">
        <v>249</v>
      </c>
      <c r="M997" t="s">
        <v>557</v>
      </c>
      <c r="N997" t="s">
        <v>324</v>
      </c>
      <c r="P997" t="s">
        <v>614</v>
      </c>
      <c r="T997">
        <v>135.5</v>
      </c>
      <c r="U997">
        <v>7.4</v>
      </c>
      <c r="V997">
        <v>-69.8</v>
      </c>
    </row>
    <row r="998" spans="1:22" x14ac:dyDescent="0.2">
      <c r="A998" t="s">
        <v>149</v>
      </c>
      <c r="B998">
        <v>1</v>
      </c>
      <c r="C998">
        <v>340.8</v>
      </c>
      <c r="D998">
        <v>0.5</v>
      </c>
      <c r="I998">
        <v>31</v>
      </c>
      <c r="J998" t="s">
        <v>249</v>
      </c>
      <c r="M998" t="s">
        <v>557</v>
      </c>
      <c r="N998" t="s">
        <v>324</v>
      </c>
      <c r="P998" t="s">
        <v>614</v>
      </c>
      <c r="T998">
        <v>254.5</v>
      </c>
      <c r="U998">
        <v>0.2</v>
      </c>
      <c r="V998">
        <v>-64.400000000000006</v>
      </c>
    </row>
    <row r="999" spans="1:22" x14ac:dyDescent="0.2">
      <c r="A999" t="s">
        <v>149</v>
      </c>
      <c r="B999">
        <v>1</v>
      </c>
      <c r="C999">
        <v>463.7</v>
      </c>
      <c r="D999">
        <v>0.5</v>
      </c>
      <c r="I999">
        <v>31</v>
      </c>
      <c r="J999" t="s">
        <v>249</v>
      </c>
      <c r="M999" t="s">
        <v>557</v>
      </c>
      <c r="N999" t="s">
        <v>324</v>
      </c>
      <c r="P999" t="s">
        <v>614</v>
      </c>
      <c r="T999">
        <v>355.7</v>
      </c>
      <c r="U999">
        <v>3.3</v>
      </c>
      <c r="V999">
        <v>-73.8</v>
      </c>
    </row>
    <row r="1000" spans="1:22" x14ac:dyDescent="0.2">
      <c r="A1000" t="s">
        <v>149</v>
      </c>
      <c r="B1000">
        <v>1</v>
      </c>
      <c r="C1000">
        <v>-50.5</v>
      </c>
      <c r="D1000">
        <v>0.5</v>
      </c>
      <c r="I1000">
        <v>31</v>
      </c>
      <c r="J1000" t="s">
        <v>249</v>
      </c>
      <c r="M1000" t="s">
        <v>557</v>
      </c>
      <c r="N1000" t="s">
        <v>324</v>
      </c>
      <c r="P1000" t="s">
        <v>615</v>
      </c>
      <c r="T1000">
        <v>-110.3</v>
      </c>
      <c r="U1000">
        <v>1.8</v>
      </c>
      <c r="V1000">
        <v>-63</v>
      </c>
    </row>
    <row r="1001" spans="1:22" x14ac:dyDescent="0.2">
      <c r="A1001" t="s">
        <v>149</v>
      </c>
      <c r="B1001">
        <v>1</v>
      </c>
      <c r="C1001">
        <v>84.1</v>
      </c>
      <c r="D1001">
        <v>0.5</v>
      </c>
      <c r="I1001">
        <v>31</v>
      </c>
      <c r="J1001" t="s">
        <v>249</v>
      </c>
      <c r="M1001" t="s">
        <v>557</v>
      </c>
      <c r="N1001" t="s">
        <v>324</v>
      </c>
      <c r="P1001" t="s">
        <v>615</v>
      </c>
      <c r="T1001">
        <v>22.7</v>
      </c>
      <c r="U1001">
        <v>4.3</v>
      </c>
      <c r="V1001">
        <v>-56.6</v>
      </c>
    </row>
    <row r="1002" spans="1:22" x14ac:dyDescent="0.2">
      <c r="A1002" t="s">
        <v>149</v>
      </c>
      <c r="B1002">
        <v>1</v>
      </c>
      <c r="C1002">
        <v>220.7</v>
      </c>
      <c r="D1002">
        <v>0.5</v>
      </c>
      <c r="I1002">
        <v>31</v>
      </c>
      <c r="J1002" t="s">
        <v>249</v>
      </c>
      <c r="M1002" t="s">
        <v>557</v>
      </c>
      <c r="N1002" t="s">
        <v>324</v>
      </c>
      <c r="P1002" t="s">
        <v>615</v>
      </c>
      <c r="T1002">
        <v>121.7</v>
      </c>
      <c r="U1002">
        <v>2.4</v>
      </c>
      <c r="V1002">
        <v>-81.099999999999994</v>
      </c>
    </row>
    <row r="1003" spans="1:22" x14ac:dyDescent="0.2">
      <c r="A1003" t="s">
        <v>149</v>
      </c>
      <c r="B1003">
        <v>1</v>
      </c>
      <c r="C1003">
        <v>340.8</v>
      </c>
      <c r="D1003">
        <v>0.5</v>
      </c>
      <c r="I1003">
        <v>31</v>
      </c>
      <c r="J1003" t="s">
        <v>249</v>
      </c>
      <c r="M1003" t="s">
        <v>557</v>
      </c>
      <c r="N1003" t="s">
        <v>324</v>
      </c>
      <c r="P1003" t="s">
        <v>615</v>
      </c>
      <c r="T1003">
        <v>243.7</v>
      </c>
      <c r="U1003">
        <v>2.9</v>
      </c>
      <c r="V1003">
        <v>-72.400000000000006</v>
      </c>
    </row>
    <row r="1004" spans="1:22" x14ac:dyDescent="0.2">
      <c r="A1004" t="s">
        <v>149</v>
      </c>
      <c r="B1004">
        <v>1</v>
      </c>
      <c r="C1004">
        <v>463.7</v>
      </c>
      <c r="D1004">
        <v>0.5</v>
      </c>
      <c r="I1004">
        <v>31</v>
      </c>
      <c r="J1004" t="s">
        <v>249</v>
      </c>
      <c r="M1004" t="s">
        <v>557</v>
      </c>
      <c r="N1004" t="s">
        <v>324</v>
      </c>
      <c r="P1004" t="s">
        <v>615</v>
      </c>
      <c r="T1004">
        <v>354.9</v>
      </c>
      <c r="U1004">
        <v>0.5</v>
      </c>
      <c r="V1004">
        <v>-74.3</v>
      </c>
    </row>
    <row r="1005" spans="1:22" x14ac:dyDescent="0.2">
      <c r="A1005" t="s">
        <v>149</v>
      </c>
      <c r="B1005">
        <v>1</v>
      </c>
      <c r="C1005">
        <v>-50.5</v>
      </c>
      <c r="D1005">
        <v>0.5</v>
      </c>
      <c r="I1005">
        <v>31</v>
      </c>
      <c r="J1005" t="s">
        <v>249</v>
      </c>
      <c r="M1005" t="s">
        <v>557</v>
      </c>
      <c r="N1005" t="s">
        <v>324</v>
      </c>
      <c r="P1005" t="s">
        <v>625</v>
      </c>
      <c r="T1005">
        <v>-120.9</v>
      </c>
      <c r="U1005">
        <v>2.4</v>
      </c>
      <c r="V1005">
        <v>-74.099999999999994</v>
      </c>
    </row>
    <row r="1006" spans="1:22" x14ac:dyDescent="0.2">
      <c r="A1006" t="s">
        <v>149</v>
      </c>
      <c r="B1006">
        <v>1</v>
      </c>
      <c r="C1006">
        <v>84.1</v>
      </c>
      <c r="D1006">
        <v>0.5</v>
      </c>
      <c r="I1006">
        <v>31</v>
      </c>
      <c r="J1006" t="s">
        <v>249</v>
      </c>
      <c r="M1006" t="s">
        <v>557</v>
      </c>
      <c r="N1006" t="s">
        <v>324</v>
      </c>
      <c r="P1006" t="s">
        <v>625</v>
      </c>
      <c r="T1006">
        <v>-5.2</v>
      </c>
      <c r="U1006">
        <v>4.2</v>
      </c>
      <c r="V1006">
        <v>-82.4</v>
      </c>
    </row>
    <row r="1007" spans="1:22" x14ac:dyDescent="0.2">
      <c r="A1007" t="s">
        <v>149</v>
      </c>
      <c r="B1007">
        <v>1</v>
      </c>
      <c r="C1007">
        <v>-50.5</v>
      </c>
      <c r="D1007">
        <v>0.5</v>
      </c>
      <c r="I1007">
        <v>31</v>
      </c>
      <c r="J1007" t="s">
        <v>249</v>
      </c>
      <c r="M1007" t="s">
        <v>557</v>
      </c>
      <c r="N1007" t="s">
        <v>324</v>
      </c>
      <c r="P1007" t="s">
        <v>332</v>
      </c>
      <c r="T1007">
        <v>-135.69999999999999</v>
      </c>
      <c r="U1007">
        <v>0.9</v>
      </c>
      <c r="V1007">
        <v>-89.7</v>
      </c>
    </row>
    <row r="1008" spans="1:22" x14ac:dyDescent="0.2">
      <c r="A1008" t="s">
        <v>149</v>
      </c>
      <c r="B1008">
        <v>1</v>
      </c>
      <c r="C1008">
        <v>84.1</v>
      </c>
      <c r="D1008">
        <v>0.5</v>
      </c>
      <c r="I1008">
        <v>31</v>
      </c>
      <c r="J1008" t="s">
        <v>249</v>
      </c>
      <c r="M1008" t="s">
        <v>557</v>
      </c>
      <c r="N1008" t="s">
        <v>324</v>
      </c>
      <c r="P1008" t="s">
        <v>332</v>
      </c>
      <c r="T1008">
        <v>-32.200000000000003</v>
      </c>
      <c r="U1008">
        <v>4.0999999999999996</v>
      </c>
      <c r="V1008">
        <v>-107.3</v>
      </c>
    </row>
    <row r="1009" spans="1:22" x14ac:dyDescent="0.2">
      <c r="A1009" t="s">
        <v>149</v>
      </c>
      <c r="B1009">
        <v>1</v>
      </c>
      <c r="C1009">
        <v>220.7</v>
      </c>
      <c r="D1009">
        <v>0.5</v>
      </c>
      <c r="I1009">
        <v>31</v>
      </c>
      <c r="J1009" t="s">
        <v>249</v>
      </c>
      <c r="M1009" t="s">
        <v>557</v>
      </c>
      <c r="N1009" t="s">
        <v>324</v>
      </c>
      <c r="P1009" t="s">
        <v>332</v>
      </c>
      <c r="T1009">
        <v>110.4</v>
      </c>
      <c r="U1009">
        <v>0.4</v>
      </c>
      <c r="V1009">
        <v>-90.4</v>
      </c>
    </row>
    <row r="1010" spans="1:22" x14ac:dyDescent="0.2">
      <c r="A1010" t="s">
        <v>149</v>
      </c>
      <c r="B1010">
        <v>1</v>
      </c>
      <c r="C1010">
        <v>340.8</v>
      </c>
      <c r="D1010">
        <v>0.5</v>
      </c>
      <c r="I1010">
        <v>31</v>
      </c>
      <c r="J1010" t="s">
        <v>249</v>
      </c>
      <c r="M1010" t="s">
        <v>557</v>
      </c>
      <c r="N1010" t="s">
        <v>324</v>
      </c>
      <c r="P1010" t="s">
        <v>332</v>
      </c>
      <c r="T1010">
        <v>201.2</v>
      </c>
      <c r="U1010">
        <v>5</v>
      </c>
      <c r="V1010">
        <v>-104.1</v>
      </c>
    </row>
    <row r="1011" spans="1:22" x14ac:dyDescent="0.2">
      <c r="A1011" t="s">
        <v>149</v>
      </c>
      <c r="B1011">
        <v>1</v>
      </c>
      <c r="C1011">
        <v>463.7</v>
      </c>
      <c r="D1011">
        <v>0.5</v>
      </c>
      <c r="I1011">
        <v>31</v>
      </c>
      <c r="J1011" t="s">
        <v>249</v>
      </c>
      <c r="M1011" t="s">
        <v>557</v>
      </c>
      <c r="N1011" t="s">
        <v>324</v>
      </c>
      <c r="P1011" t="s">
        <v>332</v>
      </c>
      <c r="T1011">
        <v>298.5</v>
      </c>
      <c r="U1011">
        <v>3.8</v>
      </c>
      <c r="V1011">
        <v>-112.9</v>
      </c>
    </row>
    <row r="1012" spans="1:22" x14ac:dyDescent="0.2">
      <c r="A1012" t="s">
        <v>149</v>
      </c>
      <c r="B1012">
        <v>1</v>
      </c>
      <c r="C1012">
        <v>-50.5</v>
      </c>
      <c r="D1012">
        <v>0.5</v>
      </c>
      <c r="I1012">
        <v>31</v>
      </c>
      <c r="J1012" t="s">
        <v>249</v>
      </c>
      <c r="M1012" t="s">
        <v>557</v>
      </c>
      <c r="N1012" t="s">
        <v>324</v>
      </c>
      <c r="P1012" t="s">
        <v>334</v>
      </c>
      <c r="T1012">
        <v>-104.2</v>
      </c>
      <c r="U1012">
        <v>1.9</v>
      </c>
      <c r="V1012">
        <v>-56.6</v>
      </c>
    </row>
    <row r="1013" spans="1:22" x14ac:dyDescent="0.2">
      <c r="A1013" t="s">
        <v>149</v>
      </c>
      <c r="B1013">
        <v>1</v>
      </c>
      <c r="C1013">
        <v>84.1</v>
      </c>
      <c r="D1013">
        <v>0.5</v>
      </c>
      <c r="I1013">
        <v>31</v>
      </c>
      <c r="J1013" t="s">
        <v>249</v>
      </c>
      <c r="M1013" t="s">
        <v>557</v>
      </c>
      <c r="N1013" t="s">
        <v>324</v>
      </c>
      <c r="P1013" t="s">
        <v>334</v>
      </c>
      <c r="T1013">
        <v>35.299999999999997</v>
      </c>
      <c r="U1013">
        <v>2.1</v>
      </c>
      <c r="V1013">
        <v>-45</v>
      </c>
    </row>
    <row r="1014" spans="1:22" x14ac:dyDescent="0.2">
      <c r="A1014" t="s">
        <v>149</v>
      </c>
      <c r="B1014">
        <v>1</v>
      </c>
      <c r="C1014">
        <v>220.7</v>
      </c>
      <c r="D1014">
        <v>0.5</v>
      </c>
      <c r="I1014">
        <v>31</v>
      </c>
      <c r="J1014" t="s">
        <v>249</v>
      </c>
      <c r="M1014" t="s">
        <v>557</v>
      </c>
      <c r="N1014" t="s">
        <v>324</v>
      </c>
      <c r="P1014" t="s">
        <v>334</v>
      </c>
      <c r="T1014">
        <v>167.2</v>
      </c>
      <c r="U1014">
        <v>2.4</v>
      </c>
      <c r="V1014">
        <v>-43.8</v>
      </c>
    </row>
    <row r="1015" spans="1:22" x14ac:dyDescent="0.2">
      <c r="A1015" t="s">
        <v>149</v>
      </c>
      <c r="B1015">
        <v>1</v>
      </c>
      <c r="C1015">
        <v>340.8</v>
      </c>
      <c r="D1015">
        <v>0.5</v>
      </c>
      <c r="I1015">
        <v>31</v>
      </c>
      <c r="J1015" t="s">
        <v>249</v>
      </c>
      <c r="M1015" t="s">
        <v>557</v>
      </c>
      <c r="N1015" t="s">
        <v>324</v>
      </c>
      <c r="P1015" t="s">
        <v>334</v>
      </c>
      <c r="T1015">
        <v>73.400000000000006</v>
      </c>
      <c r="U1015">
        <v>0.2</v>
      </c>
      <c r="V1015">
        <v>-199.4</v>
      </c>
    </row>
    <row r="1016" spans="1:22" x14ac:dyDescent="0.2">
      <c r="A1016" t="s">
        <v>149</v>
      </c>
      <c r="B1016">
        <v>1</v>
      </c>
      <c r="C1016">
        <v>463.7</v>
      </c>
      <c r="D1016">
        <v>0.5</v>
      </c>
      <c r="I1016">
        <v>31</v>
      </c>
      <c r="J1016" t="s">
        <v>249</v>
      </c>
      <c r="M1016" t="s">
        <v>557</v>
      </c>
      <c r="N1016" t="s">
        <v>324</v>
      </c>
      <c r="P1016" t="s">
        <v>334</v>
      </c>
      <c r="T1016">
        <v>386</v>
      </c>
      <c r="U1016">
        <v>3.7</v>
      </c>
      <c r="V1016">
        <v>-53.1</v>
      </c>
    </row>
    <row r="1017" spans="1:22" x14ac:dyDescent="0.2">
      <c r="A1017" t="s">
        <v>149</v>
      </c>
      <c r="B1017">
        <v>1</v>
      </c>
      <c r="C1017">
        <v>-50.5</v>
      </c>
      <c r="D1017">
        <v>0.5</v>
      </c>
      <c r="I1017">
        <v>31</v>
      </c>
      <c r="J1017" t="s">
        <v>249</v>
      </c>
      <c r="M1017" t="s">
        <v>557</v>
      </c>
      <c r="N1017" t="s">
        <v>324</v>
      </c>
      <c r="P1017" t="s">
        <v>341</v>
      </c>
      <c r="T1017">
        <v>-116.5</v>
      </c>
      <c r="U1017">
        <v>4.8</v>
      </c>
      <c r="V1017">
        <v>-69.5</v>
      </c>
    </row>
    <row r="1018" spans="1:22" x14ac:dyDescent="0.2">
      <c r="A1018" t="s">
        <v>149</v>
      </c>
      <c r="B1018">
        <v>1</v>
      </c>
      <c r="C1018">
        <v>84.1</v>
      </c>
      <c r="D1018">
        <v>0.5</v>
      </c>
      <c r="I1018">
        <v>31</v>
      </c>
      <c r="J1018" t="s">
        <v>249</v>
      </c>
      <c r="M1018" t="s">
        <v>557</v>
      </c>
      <c r="N1018" t="s">
        <v>324</v>
      </c>
      <c r="P1018" t="s">
        <v>341</v>
      </c>
      <c r="T1018">
        <v>9.4</v>
      </c>
      <c r="U1018">
        <v>5.4</v>
      </c>
      <c r="V1018">
        <v>-68.900000000000006</v>
      </c>
    </row>
    <row r="1019" spans="1:22" x14ac:dyDescent="0.2">
      <c r="A1019" t="s">
        <v>149</v>
      </c>
      <c r="B1019">
        <v>1</v>
      </c>
      <c r="C1019">
        <v>220.7</v>
      </c>
      <c r="D1019">
        <v>0.5</v>
      </c>
      <c r="I1019">
        <v>31</v>
      </c>
      <c r="J1019" t="s">
        <v>249</v>
      </c>
      <c r="M1019" t="s">
        <v>557</v>
      </c>
      <c r="N1019" t="s">
        <v>324</v>
      </c>
      <c r="P1019" t="s">
        <v>341</v>
      </c>
      <c r="T1019">
        <v>153.69999999999999</v>
      </c>
      <c r="U1019">
        <v>3.4</v>
      </c>
      <c r="V1019">
        <v>-54.9</v>
      </c>
    </row>
    <row r="1020" spans="1:22" x14ac:dyDescent="0.2">
      <c r="A1020" t="s">
        <v>149</v>
      </c>
      <c r="B1020">
        <v>1</v>
      </c>
      <c r="C1020">
        <v>463.7</v>
      </c>
      <c r="D1020">
        <v>0.5</v>
      </c>
      <c r="I1020">
        <v>31</v>
      </c>
      <c r="J1020" t="s">
        <v>249</v>
      </c>
      <c r="M1020" t="s">
        <v>557</v>
      </c>
      <c r="N1020" t="s">
        <v>324</v>
      </c>
      <c r="P1020" t="s">
        <v>341</v>
      </c>
      <c r="T1020">
        <v>379.5</v>
      </c>
      <c r="U1020">
        <v>11.6</v>
      </c>
      <c r="V1020">
        <v>-57.5</v>
      </c>
    </row>
    <row r="1021" spans="1:22" x14ac:dyDescent="0.2">
      <c r="A1021" t="s">
        <v>157</v>
      </c>
      <c r="B1021">
        <v>1</v>
      </c>
      <c r="D1021">
        <v>5</v>
      </c>
      <c r="I1021">
        <v>144</v>
      </c>
      <c r="J1021" t="s">
        <v>249</v>
      </c>
      <c r="M1021" t="s">
        <v>620</v>
      </c>
      <c r="P1021" t="s">
        <v>621</v>
      </c>
      <c r="T1021">
        <v>-190.9</v>
      </c>
      <c r="U1021">
        <v>0.9</v>
      </c>
      <c r="V1021">
        <v>-191</v>
      </c>
    </row>
    <row r="1022" spans="1:22" x14ac:dyDescent="0.2">
      <c r="A1022" t="s">
        <v>157</v>
      </c>
      <c r="B1022">
        <v>1</v>
      </c>
      <c r="D1022">
        <v>5</v>
      </c>
      <c r="I1022">
        <v>216</v>
      </c>
      <c r="J1022" t="s">
        <v>202</v>
      </c>
      <c r="M1022" t="s">
        <v>620</v>
      </c>
      <c r="P1022" t="s">
        <v>621</v>
      </c>
      <c r="T1022">
        <v>-213.2</v>
      </c>
      <c r="U1022">
        <v>5.4</v>
      </c>
      <c r="V1022">
        <v>-213</v>
      </c>
    </row>
    <row r="1023" spans="1:22" x14ac:dyDescent="0.2">
      <c r="A1023" t="s">
        <v>157</v>
      </c>
      <c r="B1023">
        <v>2</v>
      </c>
      <c r="D1023">
        <v>5</v>
      </c>
      <c r="I1023">
        <v>120</v>
      </c>
      <c r="J1023" t="s">
        <v>249</v>
      </c>
      <c r="M1023" t="s">
        <v>620</v>
      </c>
      <c r="P1023" t="s">
        <v>621</v>
      </c>
      <c r="T1023">
        <v>-204.6</v>
      </c>
      <c r="U1023">
        <v>0.1</v>
      </c>
      <c r="V1023">
        <v>-205</v>
      </c>
    </row>
    <row r="1024" spans="1:22" x14ac:dyDescent="0.2">
      <c r="A1024" t="s">
        <v>157</v>
      </c>
      <c r="B1024">
        <v>2</v>
      </c>
      <c r="D1024">
        <v>5</v>
      </c>
      <c r="I1024">
        <v>216</v>
      </c>
      <c r="J1024" t="s">
        <v>202</v>
      </c>
      <c r="M1024" t="s">
        <v>620</v>
      </c>
      <c r="P1024" t="s">
        <v>621</v>
      </c>
      <c r="T1024">
        <v>-235.5</v>
      </c>
      <c r="U1024">
        <v>0.2</v>
      </c>
      <c r="V1024">
        <v>-235</v>
      </c>
    </row>
    <row r="1025" spans="1:22" x14ac:dyDescent="0.2">
      <c r="A1025" t="s">
        <v>157</v>
      </c>
      <c r="B1025">
        <v>3</v>
      </c>
      <c r="D1025">
        <v>5</v>
      </c>
      <c r="I1025">
        <v>120</v>
      </c>
      <c r="J1025" t="s">
        <v>249</v>
      </c>
      <c r="M1025" t="s">
        <v>620</v>
      </c>
      <c r="P1025" t="s">
        <v>621</v>
      </c>
      <c r="T1025">
        <v>-229.9</v>
      </c>
      <c r="U1025">
        <v>1.4</v>
      </c>
      <c r="V1025">
        <v>-230</v>
      </c>
    </row>
    <row r="1026" spans="1:22" x14ac:dyDescent="0.2">
      <c r="A1026" t="s">
        <v>157</v>
      </c>
      <c r="B1026">
        <v>3</v>
      </c>
      <c r="D1026">
        <v>5</v>
      </c>
      <c r="I1026">
        <v>216</v>
      </c>
      <c r="J1026" t="s">
        <v>202</v>
      </c>
      <c r="M1026" t="s">
        <v>620</v>
      </c>
      <c r="P1026" t="s">
        <v>621</v>
      </c>
      <c r="T1026">
        <v>-262.60000000000002</v>
      </c>
      <c r="U1026">
        <v>0.4</v>
      </c>
      <c r="V1026">
        <v>-263</v>
      </c>
    </row>
    <row r="1027" spans="1:22" x14ac:dyDescent="0.2">
      <c r="A1027" t="s">
        <v>161</v>
      </c>
      <c r="B1027">
        <v>1</v>
      </c>
      <c r="C1027">
        <v>-29</v>
      </c>
      <c r="D1027">
        <v>1</v>
      </c>
      <c r="I1027">
        <v>240</v>
      </c>
      <c r="J1027" t="s">
        <v>249</v>
      </c>
      <c r="M1027" t="s">
        <v>620</v>
      </c>
      <c r="N1027" t="s">
        <v>324</v>
      </c>
      <c r="P1027" t="s">
        <v>621</v>
      </c>
      <c r="T1027">
        <v>-172</v>
      </c>
      <c r="U1027">
        <v>1</v>
      </c>
      <c r="V1027">
        <v>-147</v>
      </c>
    </row>
    <row r="1028" spans="1:22" x14ac:dyDescent="0.2">
      <c r="A1028" t="s">
        <v>161</v>
      </c>
      <c r="B1028">
        <v>1</v>
      </c>
      <c r="C1028">
        <v>-30</v>
      </c>
      <c r="D1028">
        <v>2</v>
      </c>
      <c r="I1028">
        <v>240</v>
      </c>
      <c r="J1028" t="s">
        <v>249</v>
      </c>
      <c r="M1028" t="s">
        <v>620</v>
      </c>
      <c r="N1028" t="s">
        <v>324</v>
      </c>
      <c r="P1028" t="s">
        <v>621</v>
      </c>
      <c r="T1028">
        <v>-170</v>
      </c>
      <c r="U1028">
        <v>1</v>
      </c>
      <c r="V1028">
        <v>-144</v>
      </c>
    </row>
    <row r="1029" spans="1:22" x14ac:dyDescent="0.2">
      <c r="A1029" t="s">
        <v>161</v>
      </c>
      <c r="B1029">
        <v>1</v>
      </c>
      <c r="C1029">
        <v>-28</v>
      </c>
      <c r="D1029">
        <v>1</v>
      </c>
      <c r="I1029">
        <v>672</v>
      </c>
      <c r="J1029" t="s">
        <v>202</v>
      </c>
      <c r="M1029" t="s">
        <v>620</v>
      </c>
      <c r="N1029" t="s">
        <v>324</v>
      </c>
      <c r="P1029" t="s">
        <v>621</v>
      </c>
      <c r="T1029">
        <v>-181</v>
      </c>
      <c r="U1029">
        <v>1</v>
      </c>
      <c r="V1029">
        <v>-157</v>
      </c>
    </row>
    <row r="1030" spans="1:22" x14ac:dyDescent="0.2">
      <c r="A1030" t="s">
        <v>161</v>
      </c>
      <c r="B1030">
        <v>1</v>
      </c>
      <c r="C1030">
        <v>-27</v>
      </c>
      <c r="D1030">
        <v>1</v>
      </c>
      <c r="I1030">
        <v>672</v>
      </c>
      <c r="J1030" t="s">
        <v>202</v>
      </c>
      <c r="M1030" t="s">
        <v>620</v>
      </c>
      <c r="N1030" t="s">
        <v>324</v>
      </c>
      <c r="P1030" t="s">
        <v>621</v>
      </c>
      <c r="T1030">
        <v>-177</v>
      </c>
      <c r="U1030">
        <v>5</v>
      </c>
      <c r="V1030">
        <v>-154</v>
      </c>
    </row>
    <row r="1031" spans="1:22" x14ac:dyDescent="0.2">
      <c r="A1031" t="s">
        <v>161</v>
      </c>
      <c r="B1031">
        <v>2</v>
      </c>
      <c r="C1031">
        <v>-30</v>
      </c>
      <c r="D1031">
        <v>1</v>
      </c>
      <c r="I1031">
        <v>240</v>
      </c>
      <c r="J1031" t="s">
        <v>249</v>
      </c>
      <c r="M1031" t="s">
        <v>620</v>
      </c>
      <c r="N1031" t="s">
        <v>324</v>
      </c>
      <c r="P1031" t="s">
        <v>621</v>
      </c>
      <c r="T1031">
        <v>-172</v>
      </c>
      <c r="U1031">
        <v>2</v>
      </c>
      <c r="V1031">
        <v>-147</v>
      </c>
    </row>
    <row r="1032" spans="1:22" x14ac:dyDescent="0.2">
      <c r="A1032" t="s">
        <v>161</v>
      </c>
      <c r="B1032">
        <v>3</v>
      </c>
      <c r="C1032">
        <v>-22</v>
      </c>
      <c r="D1032">
        <v>1</v>
      </c>
      <c r="I1032">
        <v>240</v>
      </c>
      <c r="J1032" t="s">
        <v>249</v>
      </c>
      <c r="M1032" t="s">
        <v>620</v>
      </c>
      <c r="N1032" t="s">
        <v>324</v>
      </c>
      <c r="P1032" t="s">
        <v>621</v>
      </c>
      <c r="T1032">
        <v>-158</v>
      </c>
      <c r="U1032">
        <v>1</v>
      </c>
      <c r="V1032">
        <v>-139</v>
      </c>
    </row>
    <row r="1033" spans="1:22" x14ac:dyDescent="0.2">
      <c r="A1033" t="s">
        <v>161</v>
      </c>
      <c r="B1033">
        <v>3</v>
      </c>
      <c r="C1033">
        <v>-22</v>
      </c>
      <c r="D1033">
        <v>1</v>
      </c>
      <c r="I1033">
        <v>240</v>
      </c>
      <c r="J1033" t="s">
        <v>249</v>
      </c>
      <c r="M1033" t="s">
        <v>620</v>
      </c>
      <c r="N1033" t="s">
        <v>324</v>
      </c>
      <c r="P1033" t="s">
        <v>621</v>
      </c>
      <c r="T1033">
        <v>-157</v>
      </c>
      <c r="U1033">
        <v>1</v>
      </c>
      <c r="V1033">
        <v>-137</v>
      </c>
    </row>
    <row r="1034" spans="1:22" x14ac:dyDescent="0.2">
      <c r="A1034" t="s">
        <v>161</v>
      </c>
      <c r="B1034">
        <v>3</v>
      </c>
      <c r="C1034">
        <v>-22</v>
      </c>
      <c r="D1034">
        <v>1</v>
      </c>
      <c r="I1034">
        <v>240</v>
      </c>
      <c r="J1034" t="s">
        <v>249</v>
      </c>
      <c r="M1034" t="s">
        <v>620</v>
      </c>
      <c r="N1034" t="s">
        <v>324</v>
      </c>
      <c r="P1034" t="s">
        <v>621</v>
      </c>
      <c r="T1034">
        <v>-158</v>
      </c>
      <c r="U1034">
        <v>1</v>
      </c>
      <c r="V1034">
        <v>-140</v>
      </c>
    </row>
    <row r="1035" spans="1:22" x14ac:dyDescent="0.2">
      <c r="A1035" t="s">
        <v>161</v>
      </c>
      <c r="B1035">
        <v>3</v>
      </c>
      <c r="C1035">
        <v>-21</v>
      </c>
      <c r="D1035">
        <v>1</v>
      </c>
      <c r="I1035">
        <v>672</v>
      </c>
      <c r="J1035" t="s">
        <v>202</v>
      </c>
      <c r="M1035" t="s">
        <v>620</v>
      </c>
      <c r="N1035" t="s">
        <v>324</v>
      </c>
      <c r="P1035" t="s">
        <v>621</v>
      </c>
      <c r="T1035">
        <v>-175</v>
      </c>
      <c r="U1035">
        <v>2</v>
      </c>
      <c r="V1035">
        <v>-158</v>
      </c>
    </row>
    <row r="1036" spans="1:22" x14ac:dyDescent="0.2">
      <c r="A1036" t="s">
        <v>161</v>
      </c>
      <c r="B1036">
        <v>3</v>
      </c>
      <c r="C1036">
        <v>-21</v>
      </c>
      <c r="D1036">
        <v>1</v>
      </c>
      <c r="I1036">
        <v>672</v>
      </c>
      <c r="J1036" t="s">
        <v>202</v>
      </c>
      <c r="M1036" t="s">
        <v>620</v>
      </c>
      <c r="N1036" t="s">
        <v>324</v>
      </c>
      <c r="P1036" t="s">
        <v>621</v>
      </c>
      <c r="T1036">
        <v>-176</v>
      </c>
      <c r="U1036">
        <v>3</v>
      </c>
      <c r="V1036">
        <v>-159</v>
      </c>
    </row>
    <row r="1037" spans="1:22" x14ac:dyDescent="0.2">
      <c r="A1037" t="s">
        <v>161</v>
      </c>
      <c r="B1037">
        <v>3</v>
      </c>
      <c r="C1037">
        <v>-22</v>
      </c>
      <c r="D1037">
        <v>1</v>
      </c>
      <c r="I1037">
        <v>672</v>
      </c>
      <c r="J1037" t="s">
        <v>202</v>
      </c>
      <c r="M1037" t="s">
        <v>620</v>
      </c>
      <c r="N1037" t="s">
        <v>324</v>
      </c>
      <c r="P1037" t="s">
        <v>621</v>
      </c>
      <c r="T1037">
        <v>-167</v>
      </c>
      <c r="U1037">
        <v>1</v>
      </c>
      <c r="V1037">
        <v>-148</v>
      </c>
    </row>
    <row r="1038" spans="1:22" x14ac:dyDescent="0.2">
      <c r="A1038" t="s">
        <v>161</v>
      </c>
      <c r="B1038">
        <v>4</v>
      </c>
      <c r="C1038">
        <v>-17</v>
      </c>
      <c r="D1038">
        <v>2</v>
      </c>
      <c r="I1038">
        <v>240</v>
      </c>
      <c r="J1038" t="s">
        <v>249</v>
      </c>
      <c r="M1038" t="s">
        <v>620</v>
      </c>
      <c r="N1038" t="s">
        <v>324</v>
      </c>
      <c r="P1038" t="s">
        <v>621</v>
      </c>
      <c r="T1038">
        <v>-142</v>
      </c>
      <c r="U1038">
        <v>3</v>
      </c>
      <c r="V1038">
        <v>-127</v>
      </c>
    </row>
    <row r="1039" spans="1:22" x14ac:dyDescent="0.2">
      <c r="A1039" t="s">
        <v>161</v>
      </c>
      <c r="B1039">
        <v>4</v>
      </c>
      <c r="C1039">
        <v>-17</v>
      </c>
      <c r="D1039">
        <v>2</v>
      </c>
      <c r="I1039">
        <v>240</v>
      </c>
      <c r="J1039" t="s">
        <v>249</v>
      </c>
      <c r="M1039" t="s">
        <v>620</v>
      </c>
      <c r="N1039" t="s">
        <v>324</v>
      </c>
      <c r="P1039" t="s">
        <v>621</v>
      </c>
      <c r="T1039">
        <v>-140</v>
      </c>
      <c r="U1039">
        <v>1</v>
      </c>
      <c r="V1039">
        <v>-125</v>
      </c>
    </row>
    <row r="1040" spans="1:22" x14ac:dyDescent="0.2">
      <c r="A1040" t="s">
        <v>161</v>
      </c>
      <c r="B1040">
        <v>4</v>
      </c>
      <c r="C1040">
        <v>-16</v>
      </c>
      <c r="D1040">
        <v>2</v>
      </c>
      <c r="I1040">
        <v>240</v>
      </c>
      <c r="J1040" t="s">
        <v>249</v>
      </c>
      <c r="M1040" t="s">
        <v>620</v>
      </c>
      <c r="N1040" t="s">
        <v>324</v>
      </c>
      <c r="P1040" t="s">
        <v>621</v>
      </c>
      <c r="T1040">
        <v>-144</v>
      </c>
      <c r="U1040">
        <v>3</v>
      </c>
      <c r="V1040">
        <v>-129</v>
      </c>
    </row>
    <row r="1041" spans="1:22" x14ac:dyDescent="0.2">
      <c r="A1041" t="s">
        <v>161</v>
      </c>
      <c r="B1041">
        <v>5</v>
      </c>
      <c r="C1041">
        <v>-9</v>
      </c>
      <c r="D1041">
        <v>2</v>
      </c>
      <c r="I1041">
        <v>240</v>
      </c>
      <c r="J1041" t="s">
        <v>249</v>
      </c>
      <c r="M1041" t="s">
        <v>620</v>
      </c>
      <c r="N1041" t="s">
        <v>324</v>
      </c>
      <c r="P1041" t="s">
        <v>621</v>
      </c>
      <c r="T1041">
        <v>-122</v>
      </c>
      <c r="U1041">
        <v>1</v>
      </c>
      <c r="V1041">
        <v>-114</v>
      </c>
    </row>
    <row r="1042" spans="1:22" x14ac:dyDescent="0.2">
      <c r="A1042" t="s">
        <v>161</v>
      </c>
      <c r="B1042">
        <v>5</v>
      </c>
      <c r="C1042">
        <v>-11</v>
      </c>
      <c r="D1042">
        <v>1</v>
      </c>
      <c r="I1042">
        <v>240</v>
      </c>
      <c r="J1042" t="s">
        <v>249</v>
      </c>
      <c r="M1042" t="s">
        <v>620</v>
      </c>
      <c r="N1042" t="s">
        <v>324</v>
      </c>
      <c r="P1042" t="s">
        <v>621</v>
      </c>
      <c r="T1042">
        <v>-126</v>
      </c>
      <c r="U1042">
        <v>1</v>
      </c>
      <c r="V1042">
        <v>-117</v>
      </c>
    </row>
    <row r="1043" spans="1:22" x14ac:dyDescent="0.2">
      <c r="A1043" t="s">
        <v>161</v>
      </c>
      <c r="B1043">
        <v>5</v>
      </c>
      <c r="C1043">
        <v>-10</v>
      </c>
      <c r="D1043">
        <v>1</v>
      </c>
      <c r="I1043">
        <v>240</v>
      </c>
      <c r="J1043" t="s">
        <v>249</v>
      </c>
      <c r="M1043" t="s">
        <v>620</v>
      </c>
      <c r="N1043" t="s">
        <v>324</v>
      </c>
      <c r="P1043" t="s">
        <v>621</v>
      </c>
      <c r="T1043">
        <v>-121</v>
      </c>
      <c r="U1043">
        <v>1</v>
      </c>
      <c r="V1043">
        <v>-111</v>
      </c>
    </row>
    <row r="1044" spans="1:22" x14ac:dyDescent="0.2">
      <c r="A1044" t="s">
        <v>161</v>
      </c>
      <c r="B1044">
        <v>6</v>
      </c>
      <c r="C1044">
        <v>-3</v>
      </c>
      <c r="D1044">
        <v>2</v>
      </c>
      <c r="I1044">
        <v>240</v>
      </c>
      <c r="J1044" t="s">
        <v>249</v>
      </c>
      <c r="M1044" t="s">
        <v>620</v>
      </c>
      <c r="N1044" t="s">
        <v>324</v>
      </c>
      <c r="P1044" t="s">
        <v>621</v>
      </c>
      <c r="T1044">
        <v>-111</v>
      </c>
      <c r="U1044">
        <v>1</v>
      </c>
      <c r="V1044">
        <v>-108</v>
      </c>
    </row>
    <row r="1045" spans="1:22" x14ac:dyDescent="0.2">
      <c r="A1045" t="s">
        <v>161</v>
      </c>
      <c r="B1045">
        <v>6</v>
      </c>
      <c r="C1045">
        <v>-3</v>
      </c>
      <c r="D1045">
        <v>1</v>
      </c>
      <c r="I1045">
        <v>240</v>
      </c>
      <c r="J1045" t="s">
        <v>249</v>
      </c>
      <c r="M1045" t="s">
        <v>620</v>
      </c>
      <c r="N1045" t="s">
        <v>324</v>
      </c>
      <c r="P1045" t="s">
        <v>621</v>
      </c>
      <c r="T1045">
        <v>-106</v>
      </c>
      <c r="U1045">
        <v>1</v>
      </c>
      <c r="V1045">
        <v>-104</v>
      </c>
    </row>
    <row r="1046" spans="1:22" x14ac:dyDescent="0.2">
      <c r="A1046" t="s">
        <v>161</v>
      </c>
      <c r="B1046">
        <v>6</v>
      </c>
      <c r="C1046">
        <v>-2</v>
      </c>
      <c r="D1046">
        <v>1</v>
      </c>
      <c r="I1046">
        <v>240</v>
      </c>
      <c r="J1046" t="s">
        <v>249</v>
      </c>
      <c r="M1046" t="s">
        <v>620</v>
      </c>
      <c r="N1046" t="s">
        <v>324</v>
      </c>
      <c r="P1046" t="s">
        <v>621</v>
      </c>
      <c r="T1046">
        <v>-109</v>
      </c>
      <c r="U1046">
        <v>2</v>
      </c>
      <c r="V1046">
        <v>-107</v>
      </c>
    </row>
    <row r="1047" spans="1:22" x14ac:dyDescent="0.2">
      <c r="A1047" t="s">
        <v>161</v>
      </c>
      <c r="B1047">
        <v>7</v>
      </c>
      <c r="C1047">
        <v>4</v>
      </c>
      <c r="D1047">
        <v>2</v>
      </c>
      <c r="I1047">
        <v>240</v>
      </c>
      <c r="J1047" t="s">
        <v>249</v>
      </c>
      <c r="M1047" t="s">
        <v>620</v>
      </c>
      <c r="N1047" t="s">
        <v>324</v>
      </c>
      <c r="P1047" t="s">
        <v>621</v>
      </c>
      <c r="T1047">
        <v>-97</v>
      </c>
      <c r="U1047">
        <v>2</v>
      </c>
      <c r="V1047">
        <v>-100</v>
      </c>
    </row>
    <row r="1048" spans="1:22" x14ac:dyDescent="0.2">
      <c r="A1048" t="s">
        <v>161</v>
      </c>
      <c r="B1048">
        <v>7</v>
      </c>
      <c r="C1048">
        <v>5</v>
      </c>
      <c r="D1048">
        <v>1</v>
      </c>
      <c r="I1048">
        <v>240</v>
      </c>
      <c r="J1048" t="s">
        <v>249</v>
      </c>
      <c r="M1048" t="s">
        <v>620</v>
      </c>
      <c r="N1048" t="s">
        <v>324</v>
      </c>
      <c r="P1048" t="s">
        <v>621</v>
      </c>
      <c r="T1048">
        <v>-99</v>
      </c>
      <c r="U1048">
        <v>3</v>
      </c>
      <c r="V1048">
        <v>-104</v>
      </c>
    </row>
    <row r="1049" spans="1:22" x14ac:dyDescent="0.2">
      <c r="A1049" t="s">
        <v>161</v>
      </c>
      <c r="B1049">
        <v>8</v>
      </c>
      <c r="C1049">
        <v>5</v>
      </c>
      <c r="D1049">
        <v>1</v>
      </c>
      <c r="I1049">
        <v>240</v>
      </c>
      <c r="J1049" t="s">
        <v>249</v>
      </c>
      <c r="M1049" t="s">
        <v>620</v>
      </c>
      <c r="N1049" t="s">
        <v>324</v>
      </c>
      <c r="P1049" t="s">
        <v>621</v>
      </c>
      <c r="T1049">
        <v>-98</v>
      </c>
      <c r="U1049">
        <v>5</v>
      </c>
      <c r="V1049">
        <v>-102</v>
      </c>
    </row>
    <row r="1050" spans="1:22" x14ac:dyDescent="0.2">
      <c r="A1050" t="s">
        <v>161</v>
      </c>
      <c r="B1050">
        <v>9</v>
      </c>
      <c r="C1050">
        <v>-27</v>
      </c>
      <c r="D1050">
        <v>1</v>
      </c>
      <c r="I1050">
        <v>672</v>
      </c>
      <c r="J1050" t="s">
        <v>202</v>
      </c>
      <c r="M1050" t="s">
        <v>620</v>
      </c>
      <c r="N1050" t="s">
        <v>324</v>
      </c>
      <c r="P1050" t="s">
        <v>621</v>
      </c>
      <c r="T1050">
        <v>-177</v>
      </c>
      <c r="U1050">
        <v>4</v>
      </c>
      <c r="V1050">
        <v>-154</v>
      </c>
    </row>
    <row r="1051" spans="1:22" x14ac:dyDescent="0.2">
      <c r="A1051" t="s">
        <v>161</v>
      </c>
      <c r="B1051">
        <v>10</v>
      </c>
      <c r="C1051">
        <v>-15</v>
      </c>
      <c r="D1051">
        <v>1</v>
      </c>
      <c r="I1051">
        <v>648</v>
      </c>
      <c r="J1051" t="s">
        <v>202</v>
      </c>
      <c r="M1051" t="s">
        <v>620</v>
      </c>
      <c r="N1051" t="s">
        <v>324</v>
      </c>
      <c r="P1051" t="s">
        <v>621</v>
      </c>
      <c r="T1051">
        <v>-158</v>
      </c>
      <c r="U1051">
        <v>2</v>
      </c>
      <c r="V1051">
        <v>-145</v>
      </c>
    </row>
    <row r="1052" spans="1:22" x14ac:dyDescent="0.2">
      <c r="A1052" t="s">
        <v>161</v>
      </c>
      <c r="B1052">
        <v>10</v>
      </c>
      <c r="C1052">
        <v>-15</v>
      </c>
      <c r="D1052">
        <v>1</v>
      </c>
      <c r="I1052">
        <v>648</v>
      </c>
      <c r="J1052" t="s">
        <v>202</v>
      </c>
      <c r="M1052" t="s">
        <v>620</v>
      </c>
      <c r="N1052" t="s">
        <v>324</v>
      </c>
      <c r="P1052" t="s">
        <v>621</v>
      </c>
      <c r="T1052">
        <v>-162</v>
      </c>
      <c r="U1052">
        <v>1</v>
      </c>
      <c r="V1052">
        <v>-149</v>
      </c>
    </row>
    <row r="1053" spans="1:22" x14ac:dyDescent="0.2">
      <c r="A1053" t="s">
        <v>161</v>
      </c>
      <c r="B1053">
        <v>11</v>
      </c>
      <c r="C1053">
        <v>-16</v>
      </c>
      <c r="D1053">
        <v>2</v>
      </c>
      <c r="I1053">
        <v>648</v>
      </c>
      <c r="J1053" t="s">
        <v>202</v>
      </c>
      <c r="M1053" t="s">
        <v>620</v>
      </c>
      <c r="N1053" t="s">
        <v>324</v>
      </c>
      <c r="P1053" t="s">
        <v>621</v>
      </c>
      <c r="T1053">
        <v>-156</v>
      </c>
      <c r="U1053">
        <v>1</v>
      </c>
      <c r="V1053">
        <v>-143</v>
      </c>
    </row>
    <row r="1054" spans="1:22" x14ac:dyDescent="0.2">
      <c r="A1054" t="s">
        <v>161</v>
      </c>
      <c r="B1054">
        <v>12</v>
      </c>
      <c r="C1054">
        <v>-10</v>
      </c>
      <c r="D1054">
        <v>1</v>
      </c>
      <c r="I1054">
        <v>672</v>
      </c>
      <c r="J1054" t="s">
        <v>202</v>
      </c>
      <c r="M1054" t="s">
        <v>620</v>
      </c>
      <c r="N1054" t="s">
        <v>324</v>
      </c>
      <c r="P1054" t="s">
        <v>621</v>
      </c>
      <c r="T1054">
        <v>-152</v>
      </c>
      <c r="U1054">
        <v>1</v>
      </c>
      <c r="V1054">
        <v>-144</v>
      </c>
    </row>
    <row r="1055" spans="1:22" x14ac:dyDescent="0.2">
      <c r="A1055" t="s">
        <v>161</v>
      </c>
      <c r="B1055">
        <v>12</v>
      </c>
      <c r="C1055">
        <v>-9</v>
      </c>
      <c r="D1055">
        <v>1</v>
      </c>
      <c r="I1055">
        <v>672</v>
      </c>
      <c r="J1055" t="s">
        <v>202</v>
      </c>
      <c r="M1055" t="s">
        <v>620</v>
      </c>
      <c r="N1055" t="s">
        <v>324</v>
      </c>
      <c r="P1055" t="s">
        <v>621</v>
      </c>
      <c r="T1055">
        <v>-150</v>
      </c>
      <c r="U1055">
        <v>1</v>
      </c>
      <c r="V1055">
        <v>-142</v>
      </c>
    </row>
    <row r="1056" spans="1:22" x14ac:dyDescent="0.2">
      <c r="A1056" t="s">
        <v>161</v>
      </c>
      <c r="B1056">
        <v>12</v>
      </c>
      <c r="C1056">
        <v>-9</v>
      </c>
      <c r="D1056">
        <v>1</v>
      </c>
      <c r="I1056">
        <v>672</v>
      </c>
      <c r="J1056" t="s">
        <v>202</v>
      </c>
      <c r="M1056" t="s">
        <v>620</v>
      </c>
      <c r="N1056" t="s">
        <v>324</v>
      </c>
      <c r="P1056" t="s">
        <v>621</v>
      </c>
      <c r="T1056">
        <v>-151</v>
      </c>
      <c r="U1056">
        <v>2</v>
      </c>
      <c r="V1056">
        <v>-143</v>
      </c>
    </row>
    <row r="1057" spans="1:22" x14ac:dyDescent="0.2">
      <c r="A1057" t="s">
        <v>161</v>
      </c>
      <c r="B1057">
        <v>13</v>
      </c>
      <c r="C1057">
        <v>-2</v>
      </c>
      <c r="D1057">
        <v>1</v>
      </c>
      <c r="I1057">
        <v>672</v>
      </c>
      <c r="J1057" t="s">
        <v>202</v>
      </c>
      <c r="M1057" t="s">
        <v>620</v>
      </c>
      <c r="N1057" t="s">
        <v>324</v>
      </c>
      <c r="P1057" t="s">
        <v>621</v>
      </c>
      <c r="T1057">
        <v>-138</v>
      </c>
      <c r="U1057">
        <v>1</v>
      </c>
      <c r="V1057">
        <v>-136</v>
      </c>
    </row>
    <row r="1058" spans="1:22" x14ac:dyDescent="0.2">
      <c r="A1058" t="s">
        <v>161</v>
      </c>
      <c r="B1058">
        <v>13</v>
      </c>
      <c r="C1058">
        <v>-2</v>
      </c>
      <c r="D1058">
        <v>1</v>
      </c>
      <c r="I1058">
        <v>672</v>
      </c>
      <c r="J1058" t="s">
        <v>202</v>
      </c>
      <c r="M1058" t="s">
        <v>620</v>
      </c>
      <c r="N1058" t="s">
        <v>324</v>
      </c>
      <c r="P1058" t="s">
        <v>621</v>
      </c>
      <c r="T1058">
        <v>-136</v>
      </c>
      <c r="U1058">
        <v>3</v>
      </c>
      <c r="V1058">
        <v>-135</v>
      </c>
    </row>
    <row r="1059" spans="1:22" x14ac:dyDescent="0.2">
      <c r="A1059" t="s">
        <v>161</v>
      </c>
      <c r="B1059">
        <v>13</v>
      </c>
      <c r="C1059">
        <v>-2</v>
      </c>
      <c r="D1059">
        <v>1</v>
      </c>
      <c r="I1059">
        <v>672</v>
      </c>
      <c r="J1059" t="s">
        <v>202</v>
      </c>
      <c r="M1059" t="s">
        <v>620</v>
      </c>
      <c r="N1059" t="s">
        <v>324</v>
      </c>
      <c r="P1059" t="s">
        <v>621</v>
      </c>
      <c r="T1059">
        <v>-142</v>
      </c>
      <c r="U1059">
        <v>1</v>
      </c>
      <c r="V1059">
        <v>-140</v>
      </c>
    </row>
    <row r="1060" spans="1:22" x14ac:dyDescent="0.2">
      <c r="A1060" t="s">
        <v>161</v>
      </c>
      <c r="B1060">
        <v>14</v>
      </c>
      <c r="C1060">
        <v>5</v>
      </c>
      <c r="D1060">
        <v>1</v>
      </c>
      <c r="I1060">
        <v>648</v>
      </c>
      <c r="J1060" t="s">
        <v>202</v>
      </c>
      <c r="M1060" t="s">
        <v>620</v>
      </c>
      <c r="N1060" t="s">
        <v>324</v>
      </c>
      <c r="P1060" t="s">
        <v>621</v>
      </c>
      <c r="T1060">
        <v>-124</v>
      </c>
      <c r="U1060">
        <v>1</v>
      </c>
      <c r="V1060">
        <v>-290</v>
      </c>
    </row>
    <row r="1061" spans="1:22" x14ac:dyDescent="0.2">
      <c r="A1061" t="s">
        <v>161</v>
      </c>
      <c r="B1061">
        <v>14</v>
      </c>
      <c r="C1061">
        <v>7</v>
      </c>
      <c r="D1061">
        <v>1</v>
      </c>
      <c r="I1061">
        <v>648</v>
      </c>
      <c r="J1061" t="s">
        <v>202</v>
      </c>
      <c r="M1061" t="s">
        <v>620</v>
      </c>
      <c r="N1061" t="s">
        <v>324</v>
      </c>
      <c r="P1061" t="s">
        <v>621</v>
      </c>
      <c r="T1061">
        <v>-128</v>
      </c>
      <c r="U1061">
        <v>2</v>
      </c>
      <c r="V1061">
        <v>-134</v>
      </c>
    </row>
    <row r="1062" spans="1:22" x14ac:dyDescent="0.2">
      <c r="A1062" t="s">
        <v>161</v>
      </c>
      <c r="B1062">
        <v>15</v>
      </c>
      <c r="C1062">
        <v>5</v>
      </c>
      <c r="D1062">
        <v>1</v>
      </c>
      <c r="I1062">
        <v>648</v>
      </c>
      <c r="J1062" t="s">
        <v>202</v>
      </c>
      <c r="M1062" t="s">
        <v>620</v>
      </c>
      <c r="N1062" t="s">
        <v>324</v>
      </c>
      <c r="P1062" t="s">
        <v>621</v>
      </c>
      <c r="T1062">
        <v>-126</v>
      </c>
      <c r="U1062">
        <v>3</v>
      </c>
      <c r="V1062">
        <v>-130</v>
      </c>
    </row>
    <row r="1063" spans="1:22" x14ac:dyDescent="0.2">
      <c r="A1063" t="s">
        <v>161</v>
      </c>
      <c r="B1063">
        <v>16</v>
      </c>
      <c r="C1063">
        <v>-24</v>
      </c>
      <c r="D1063">
        <v>1</v>
      </c>
      <c r="I1063">
        <v>1656</v>
      </c>
      <c r="J1063" t="s">
        <v>291</v>
      </c>
      <c r="M1063" t="s">
        <v>620</v>
      </c>
      <c r="N1063" t="s">
        <v>324</v>
      </c>
      <c r="P1063" t="s">
        <v>621</v>
      </c>
      <c r="T1063">
        <v>-171</v>
      </c>
      <c r="U1063">
        <v>1</v>
      </c>
      <c r="V1063">
        <v>-151</v>
      </c>
    </row>
    <row r="1064" spans="1:22" x14ac:dyDescent="0.2">
      <c r="A1064" t="s">
        <v>161</v>
      </c>
      <c r="B1064">
        <v>16</v>
      </c>
      <c r="C1064">
        <v>-25</v>
      </c>
      <c r="D1064">
        <v>1</v>
      </c>
      <c r="I1064">
        <v>1656</v>
      </c>
      <c r="J1064" t="s">
        <v>291</v>
      </c>
      <c r="M1064" t="s">
        <v>620</v>
      </c>
      <c r="N1064" t="s">
        <v>324</v>
      </c>
      <c r="P1064" t="s">
        <v>621</v>
      </c>
      <c r="T1064">
        <v>-174</v>
      </c>
      <c r="U1064">
        <v>2</v>
      </c>
      <c r="V1064">
        <v>-153</v>
      </c>
    </row>
    <row r="1065" spans="1:22" x14ac:dyDescent="0.2">
      <c r="A1065" t="s">
        <v>161</v>
      </c>
      <c r="B1065">
        <v>16</v>
      </c>
      <c r="C1065">
        <v>-26</v>
      </c>
      <c r="D1065">
        <v>1</v>
      </c>
      <c r="I1065">
        <v>1656</v>
      </c>
      <c r="J1065" t="s">
        <v>291</v>
      </c>
      <c r="M1065" t="s">
        <v>620</v>
      </c>
      <c r="N1065" t="s">
        <v>324</v>
      </c>
      <c r="P1065" t="s">
        <v>621</v>
      </c>
      <c r="T1065">
        <v>-172</v>
      </c>
      <c r="U1065">
        <v>2</v>
      </c>
      <c r="V1065">
        <v>-149</v>
      </c>
    </row>
    <row r="1066" spans="1:22" x14ac:dyDescent="0.2">
      <c r="A1066" t="s">
        <v>161</v>
      </c>
      <c r="B1066">
        <v>17</v>
      </c>
      <c r="C1066">
        <v>-19</v>
      </c>
      <c r="D1066">
        <v>2</v>
      </c>
      <c r="I1066">
        <v>1656</v>
      </c>
      <c r="J1066" t="s">
        <v>291</v>
      </c>
      <c r="M1066" t="s">
        <v>620</v>
      </c>
      <c r="N1066" t="s">
        <v>324</v>
      </c>
      <c r="P1066" t="s">
        <v>621</v>
      </c>
      <c r="T1066">
        <v>-167</v>
      </c>
      <c r="U1066">
        <v>1</v>
      </c>
      <c r="V1066">
        <v>-151</v>
      </c>
    </row>
    <row r="1067" spans="1:22" x14ac:dyDescent="0.2">
      <c r="A1067" t="s">
        <v>161</v>
      </c>
      <c r="B1067">
        <v>18</v>
      </c>
      <c r="C1067">
        <v>-18</v>
      </c>
      <c r="D1067">
        <v>2</v>
      </c>
      <c r="I1067">
        <v>1656</v>
      </c>
      <c r="J1067" t="s">
        <v>291</v>
      </c>
      <c r="M1067" t="s">
        <v>620</v>
      </c>
      <c r="N1067" t="s">
        <v>324</v>
      </c>
      <c r="P1067" t="s">
        <v>621</v>
      </c>
      <c r="T1067">
        <v>-166</v>
      </c>
      <c r="U1067">
        <v>3</v>
      </c>
      <c r="V1067">
        <v>-151</v>
      </c>
    </row>
    <row r="1068" spans="1:22" x14ac:dyDescent="0.2">
      <c r="A1068" t="s">
        <v>161</v>
      </c>
      <c r="B1068">
        <v>18</v>
      </c>
      <c r="C1068">
        <v>-18</v>
      </c>
      <c r="D1068">
        <v>1</v>
      </c>
      <c r="I1068">
        <v>1656</v>
      </c>
      <c r="J1068" t="s">
        <v>291</v>
      </c>
      <c r="M1068" t="s">
        <v>620</v>
      </c>
      <c r="N1068" t="s">
        <v>324</v>
      </c>
      <c r="P1068" t="s">
        <v>621</v>
      </c>
      <c r="T1068">
        <v>-163</v>
      </c>
      <c r="U1068">
        <v>1</v>
      </c>
      <c r="V1068">
        <v>-148</v>
      </c>
    </row>
    <row r="1069" spans="1:22" x14ac:dyDescent="0.2">
      <c r="A1069" t="s">
        <v>161</v>
      </c>
      <c r="B1069">
        <v>19</v>
      </c>
      <c r="C1069">
        <v>-14</v>
      </c>
      <c r="D1069">
        <v>2</v>
      </c>
      <c r="I1069">
        <v>1800</v>
      </c>
      <c r="J1069" t="s">
        <v>291</v>
      </c>
      <c r="M1069" t="s">
        <v>620</v>
      </c>
      <c r="N1069" t="s">
        <v>324</v>
      </c>
      <c r="P1069" t="s">
        <v>621</v>
      </c>
      <c r="T1069">
        <v>-155</v>
      </c>
      <c r="U1069">
        <v>3</v>
      </c>
      <c r="V1069">
        <v>-143</v>
      </c>
    </row>
    <row r="1070" spans="1:22" x14ac:dyDescent="0.2">
      <c r="A1070" t="s">
        <v>161</v>
      </c>
      <c r="B1070">
        <v>19</v>
      </c>
      <c r="C1070">
        <v>-13</v>
      </c>
      <c r="D1070">
        <v>2</v>
      </c>
      <c r="I1070">
        <v>1800</v>
      </c>
      <c r="J1070" t="s">
        <v>291</v>
      </c>
      <c r="M1070" t="s">
        <v>620</v>
      </c>
      <c r="N1070" t="s">
        <v>324</v>
      </c>
      <c r="P1070" t="s">
        <v>621</v>
      </c>
      <c r="T1070">
        <v>-153</v>
      </c>
      <c r="U1070">
        <v>2</v>
      </c>
      <c r="V1070">
        <v>-142</v>
      </c>
    </row>
    <row r="1071" spans="1:22" x14ac:dyDescent="0.2">
      <c r="A1071" t="s">
        <v>161</v>
      </c>
      <c r="B1071">
        <v>20</v>
      </c>
      <c r="C1071">
        <v>-14</v>
      </c>
      <c r="D1071">
        <v>1</v>
      </c>
      <c r="I1071">
        <v>1800</v>
      </c>
      <c r="J1071" t="s">
        <v>291</v>
      </c>
      <c r="M1071" t="s">
        <v>620</v>
      </c>
      <c r="N1071" t="s">
        <v>324</v>
      </c>
      <c r="P1071" t="s">
        <v>621</v>
      </c>
      <c r="T1071">
        <v>-154</v>
      </c>
      <c r="U1071">
        <v>1</v>
      </c>
      <c r="V1071">
        <v>-143</v>
      </c>
    </row>
    <row r="1072" spans="1:22" x14ac:dyDescent="0.2">
      <c r="A1072" t="s">
        <v>161</v>
      </c>
      <c r="B1072">
        <v>21</v>
      </c>
      <c r="C1072">
        <v>-5</v>
      </c>
      <c r="D1072">
        <v>2</v>
      </c>
      <c r="I1072">
        <v>1992</v>
      </c>
      <c r="J1072" t="s">
        <v>291</v>
      </c>
      <c r="M1072" t="s">
        <v>620</v>
      </c>
      <c r="N1072" t="s">
        <v>324</v>
      </c>
      <c r="P1072" t="s">
        <v>621</v>
      </c>
      <c r="T1072">
        <v>-145</v>
      </c>
      <c r="U1072">
        <v>3</v>
      </c>
      <c r="V1072">
        <v>-141</v>
      </c>
    </row>
    <row r="1073" spans="1:22" x14ac:dyDescent="0.2">
      <c r="A1073" t="s">
        <v>161</v>
      </c>
      <c r="B1073">
        <v>22</v>
      </c>
      <c r="C1073">
        <v>-7</v>
      </c>
      <c r="D1073">
        <v>2</v>
      </c>
      <c r="I1073">
        <v>1992</v>
      </c>
      <c r="J1073" t="s">
        <v>291</v>
      </c>
      <c r="M1073" t="s">
        <v>620</v>
      </c>
      <c r="N1073" t="s">
        <v>324</v>
      </c>
      <c r="P1073" t="s">
        <v>621</v>
      </c>
      <c r="T1073">
        <v>-146</v>
      </c>
      <c r="U1073">
        <v>1</v>
      </c>
      <c r="V1073">
        <v>-140</v>
      </c>
    </row>
    <row r="1074" spans="1:22" x14ac:dyDescent="0.2">
      <c r="A1074" t="s">
        <v>161</v>
      </c>
      <c r="B1074">
        <v>23</v>
      </c>
      <c r="C1074">
        <v>-4</v>
      </c>
      <c r="D1074">
        <v>2</v>
      </c>
      <c r="I1074">
        <v>1992</v>
      </c>
      <c r="J1074" t="s">
        <v>291</v>
      </c>
      <c r="M1074" t="s">
        <v>620</v>
      </c>
      <c r="N1074" t="s">
        <v>324</v>
      </c>
      <c r="P1074" t="s">
        <v>621</v>
      </c>
      <c r="T1074">
        <v>-147</v>
      </c>
      <c r="U1074">
        <v>1</v>
      </c>
      <c r="V1074">
        <v>-144</v>
      </c>
    </row>
    <row r="1075" spans="1:22" x14ac:dyDescent="0.2">
      <c r="A1075" t="s">
        <v>161</v>
      </c>
      <c r="B1075">
        <v>24</v>
      </c>
      <c r="C1075">
        <v>2</v>
      </c>
      <c r="D1075">
        <v>2</v>
      </c>
      <c r="I1075">
        <v>2136</v>
      </c>
      <c r="J1075" t="s">
        <v>291</v>
      </c>
      <c r="M1075" t="s">
        <v>620</v>
      </c>
      <c r="N1075" t="s">
        <v>324</v>
      </c>
      <c r="P1075" t="s">
        <v>621</v>
      </c>
      <c r="T1075">
        <v>-133</v>
      </c>
      <c r="U1075">
        <v>4</v>
      </c>
      <c r="V1075">
        <v>-134</v>
      </c>
    </row>
    <row r="1076" spans="1:22" x14ac:dyDescent="0.2">
      <c r="A1076" t="s">
        <v>161</v>
      </c>
      <c r="B1076">
        <v>25</v>
      </c>
      <c r="C1076">
        <v>1</v>
      </c>
      <c r="D1076">
        <v>2</v>
      </c>
      <c r="I1076">
        <v>2136</v>
      </c>
      <c r="J1076" t="s">
        <v>291</v>
      </c>
      <c r="M1076" t="s">
        <v>620</v>
      </c>
      <c r="N1076" t="s">
        <v>324</v>
      </c>
      <c r="P1076" t="s">
        <v>621</v>
      </c>
      <c r="T1076">
        <v>-133</v>
      </c>
      <c r="U1076">
        <v>3</v>
      </c>
      <c r="V1076">
        <v>-134</v>
      </c>
    </row>
    <row r="1077" spans="1:22" x14ac:dyDescent="0.2">
      <c r="A1077" t="s">
        <v>161</v>
      </c>
      <c r="B1077">
        <v>26</v>
      </c>
      <c r="C1077">
        <v>2</v>
      </c>
      <c r="D1077">
        <v>3</v>
      </c>
      <c r="I1077">
        <v>2136</v>
      </c>
      <c r="J1077" t="s">
        <v>291</v>
      </c>
      <c r="M1077" t="s">
        <v>620</v>
      </c>
      <c r="N1077" t="s">
        <v>324</v>
      </c>
      <c r="P1077" t="s">
        <v>621</v>
      </c>
      <c r="T1077">
        <v>-133</v>
      </c>
      <c r="U1077">
        <v>1</v>
      </c>
      <c r="V1077">
        <v>-135</v>
      </c>
    </row>
    <row r="1078" spans="1:22" x14ac:dyDescent="0.2">
      <c r="A1078" t="s">
        <v>161</v>
      </c>
      <c r="B1078">
        <v>27</v>
      </c>
      <c r="C1078">
        <v>9</v>
      </c>
      <c r="D1078">
        <v>2</v>
      </c>
      <c r="I1078">
        <v>2136</v>
      </c>
      <c r="J1078" t="s">
        <v>291</v>
      </c>
      <c r="M1078" t="s">
        <v>620</v>
      </c>
      <c r="N1078" t="s">
        <v>324</v>
      </c>
      <c r="P1078" t="s">
        <v>621</v>
      </c>
      <c r="T1078">
        <v>-123</v>
      </c>
      <c r="U1078">
        <v>2</v>
      </c>
      <c r="V1078">
        <v>-131</v>
      </c>
    </row>
    <row r="1079" spans="1:22" x14ac:dyDescent="0.2">
      <c r="A1079" t="s">
        <v>161</v>
      </c>
      <c r="B1079">
        <v>27</v>
      </c>
      <c r="C1079">
        <v>8</v>
      </c>
      <c r="D1079">
        <v>1</v>
      </c>
      <c r="I1079">
        <v>2136</v>
      </c>
      <c r="J1079" t="s">
        <v>291</v>
      </c>
      <c r="M1079" t="s">
        <v>620</v>
      </c>
      <c r="N1079" t="s">
        <v>324</v>
      </c>
      <c r="P1079" t="s">
        <v>621</v>
      </c>
      <c r="T1079">
        <v>-123</v>
      </c>
      <c r="U1079">
        <v>1</v>
      </c>
      <c r="V1079">
        <v>-130</v>
      </c>
    </row>
    <row r="1080" spans="1:22" x14ac:dyDescent="0.2">
      <c r="A1080" t="s">
        <v>161</v>
      </c>
      <c r="B1080">
        <v>28</v>
      </c>
      <c r="C1080">
        <v>9</v>
      </c>
      <c r="D1080">
        <v>1</v>
      </c>
      <c r="I1080">
        <v>2136</v>
      </c>
      <c r="J1080" t="s">
        <v>291</v>
      </c>
      <c r="M1080" t="s">
        <v>620</v>
      </c>
      <c r="N1080" t="s">
        <v>324</v>
      </c>
      <c r="P1080" t="s">
        <v>621</v>
      </c>
      <c r="T1080">
        <v>-123</v>
      </c>
      <c r="U1080">
        <v>1</v>
      </c>
      <c r="V1080">
        <v>-131</v>
      </c>
    </row>
    <row r="1081" spans="1:22" x14ac:dyDescent="0.2">
      <c r="A1081" t="s">
        <v>161</v>
      </c>
      <c r="B1081">
        <v>29</v>
      </c>
      <c r="C1081">
        <v>-29</v>
      </c>
      <c r="D1081">
        <v>1</v>
      </c>
      <c r="I1081">
        <v>264</v>
      </c>
      <c r="J1081" t="s">
        <v>249</v>
      </c>
      <c r="M1081" t="s">
        <v>620</v>
      </c>
      <c r="N1081" t="s">
        <v>324</v>
      </c>
      <c r="P1081" t="s">
        <v>621</v>
      </c>
      <c r="T1081">
        <v>-172</v>
      </c>
      <c r="U1081">
        <v>1</v>
      </c>
      <c r="V1081">
        <v>-147</v>
      </c>
    </row>
    <row r="1082" spans="1:22" x14ac:dyDescent="0.2">
      <c r="A1082" t="s">
        <v>161</v>
      </c>
      <c r="B1082">
        <v>29</v>
      </c>
      <c r="C1082">
        <v>-30</v>
      </c>
      <c r="D1082">
        <v>2</v>
      </c>
      <c r="I1082">
        <v>264</v>
      </c>
      <c r="J1082" t="s">
        <v>249</v>
      </c>
      <c r="M1082" t="s">
        <v>620</v>
      </c>
      <c r="N1082" t="s">
        <v>324</v>
      </c>
      <c r="P1082" t="s">
        <v>621</v>
      </c>
      <c r="T1082">
        <v>-170</v>
      </c>
      <c r="U1082">
        <v>1</v>
      </c>
      <c r="V1082">
        <v>-144</v>
      </c>
    </row>
    <row r="1083" spans="1:22" x14ac:dyDescent="0.2">
      <c r="A1083" t="s">
        <v>161</v>
      </c>
      <c r="B1083">
        <v>30</v>
      </c>
      <c r="C1083">
        <v>-30</v>
      </c>
      <c r="D1083">
        <v>1</v>
      </c>
      <c r="I1083">
        <v>264</v>
      </c>
      <c r="J1083" t="s">
        <v>249</v>
      </c>
      <c r="M1083" t="s">
        <v>620</v>
      </c>
      <c r="N1083" t="s">
        <v>324</v>
      </c>
      <c r="P1083" t="s">
        <v>621</v>
      </c>
      <c r="T1083">
        <v>-172</v>
      </c>
      <c r="U1083">
        <v>2</v>
      </c>
      <c r="V1083">
        <v>-147</v>
      </c>
    </row>
    <row r="1084" spans="1:22" x14ac:dyDescent="0.2">
      <c r="A1084" t="s">
        <v>161</v>
      </c>
      <c r="B1084">
        <v>31</v>
      </c>
      <c r="C1084">
        <v>-22</v>
      </c>
      <c r="D1084">
        <v>1</v>
      </c>
      <c r="I1084">
        <v>264</v>
      </c>
      <c r="J1084" t="s">
        <v>249</v>
      </c>
      <c r="M1084" t="s">
        <v>620</v>
      </c>
      <c r="N1084" t="s">
        <v>324</v>
      </c>
      <c r="P1084" t="s">
        <v>621</v>
      </c>
      <c r="T1084">
        <v>-158</v>
      </c>
      <c r="U1084">
        <v>1</v>
      </c>
      <c r="V1084">
        <v>-139</v>
      </c>
    </row>
    <row r="1085" spans="1:22" x14ac:dyDescent="0.2">
      <c r="A1085" t="s">
        <v>161</v>
      </c>
      <c r="B1085">
        <v>31</v>
      </c>
      <c r="C1085">
        <v>-22</v>
      </c>
      <c r="D1085">
        <v>1</v>
      </c>
      <c r="I1085">
        <v>264</v>
      </c>
      <c r="J1085" t="s">
        <v>249</v>
      </c>
      <c r="M1085" t="s">
        <v>620</v>
      </c>
      <c r="N1085" t="s">
        <v>324</v>
      </c>
      <c r="P1085" t="s">
        <v>621</v>
      </c>
      <c r="T1085">
        <v>-157</v>
      </c>
      <c r="U1085">
        <v>1</v>
      </c>
      <c r="V1085">
        <v>-137</v>
      </c>
    </row>
    <row r="1086" spans="1:22" x14ac:dyDescent="0.2">
      <c r="A1086" t="s">
        <v>161</v>
      </c>
      <c r="B1086">
        <v>31</v>
      </c>
      <c r="C1086">
        <v>-22</v>
      </c>
      <c r="D1086">
        <v>1</v>
      </c>
      <c r="I1086">
        <v>264</v>
      </c>
      <c r="J1086" t="s">
        <v>249</v>
      </c>
      <c r="M1086" t="s">
        <v>620</v>
      </c>
      <c r="N1086" t="s">
        <v>324</v>
      </c>
      <c r="P1086" t="s">
        <v>621</v>
      </c>
      <c r="T1086">
        <v>-158</v>
      </c>
      <c r="U1086">
        <v>1</v>
      </c>
      <c r="V1086">
        <v>-140</v>
      </c>
    </row>
    <row r="1087" spans="1:22" x14ac:dyDescent="0.2">
      <c r="A1087" t="s">
        <v>161</v>
      </c>
      <c r="B1087">
        <v>32</v>
      </c>
      <c r="C1087">
        <v>-17</v>
      </c>
      <c r="D1087">
        <v>2</v>
      </c>
      <c r="I1087">
        <v>264</v>
      </c>
      <c r="J1087" t="s">
        <v>249</v>
      </c>
      <c r="M1087" t="s">
        <v>620</v>
      </c>
      <c r="N1087" t="s">
        <v>324</v>
      </c>
      <c r="P1087" t="s">
        <v>621</v>
      </c>
      <c r="T1087">
        <v>-142</v>
      </c>
      <c r="U1087">
        <v>3</v>
      </c>
      <c r="V1087">
        <v>-127</v>
      </c>
    </row>
    <row r="1088" spans="1:22" x14ac:dyDescent="0.2">
      <c r="A1088" t="s">
        <v>161</v>
      </c>
      <c r="B1088">
        <v>32</v>
      </c>
      <c r="C1088">
        <v>-17</v>
      </c>
      <c r="D1088">
        <v>2</v>
      </c>
      <c r="I1088">
        <v>264</v>
      </c>
      <c r="J1088" t="s">
        <v>249</v>
      </c>
      <c r="M1088" t="s">
        <v>620</v>
      </c>
      <c r="N1088" t="s">
        <v>324</v>
      </c>
      <c r="P1088" t="s">
        <v>621</v>
      </c>
      <c r="T1088">
        <v>-140</v>
      </c>
      <c r="U1088">
        <v>1</v>
      </c>
      <c r="V1088">
        <v>-125</v>
      </c>
    </row>
    <row r="1089" spans="1:22" x14ac:dyDescent="0.2">
      <c r="A1089" t="s">
        <v>161</v>
      </c>
      <c r="B1089">
        <v>32</v>
      </c>
      <c r="C1089">
        <v>-16</v>
      </c>
      <c r="D1089">
        <v>2</v>
      </c>
      <c r="I1089">
        <v>264</v>
      </c>
      <c r="J1089" t="s">
        <v>249</v>
      </c>
      <c r="M1089" t="s">
        <v>620</v>
      </c>
      <c r="N1089" t="s">
        <v>324</v>
      </c>
      <c r="P1089" t="s">
        <v>621</v>
      </c>
      <c r="T1089">
        <v>-144</v>
      </c>
      <c r="U1089">
        <v>3</v>
      </c>
      <c r="V1089">
        <v>-129</v>
      </c>
    </row>
    <row r="1090" spans="1:22" x14ac:dyDescent="0.2">
      <c r="A1090" t="s">
        <v>161</v>
      </c>
      <c r="B1090">
        <v>33</v>
      </c>
      <c r="C1090">
        <v>-9</v>
      </c>
      <c r="D1090">
        <v>2</v>
      </c>
      <c r="I1090">
        <v>264</v>
      </c>
      <c r="J1090" t="s">
        <v>249</v>
      </c>
      <c r="M1090" t="s">
        <v>620</v>
      </c>
      <c r="N1090" t="s">
        <v>324</v>
      </c>
      <c r="P1090" t="s">
        <v>621</v>
      </c>
      <c r="T1090">
        <v>-122</v>
      </c>
      <c r="U1090">
        <v>1</v>
      </c>
      <c r="V1090">
        <v>-114</v>
      </c>
    </row>
    <row r="1091" spans="1:22" x14ac:dyDescent="0.2">
      <c r="A1091" t="s">
        <v>161</v>
      </c>
      <c r="B1091">
        <v>33</v>
      </c>
      <c r="C1091">
        <v>-11</v>
      </c>
      <c r="D1091">
        <v>1</v>
      </c>
      <c r="I1091">
        <v>264</v>
      </c>
      <c r="J1091" t="s">
        <v>249</v>
      </c>
      <c r="M1091" t="s">
        <v>620</v>
      </c>
      <c r="N1091" t="s">
        <v>324</v>
      </c>
      <c r="P1091" t="s">
        <v>621</v>
      </c>
      <c r="T1091">
        <v>-126</v>
      </c>
      <c r="U1091">
        <v>1</v>
      </c>
      <c r="V1091">
        <v>-117</v>
      </c>
    </row>
    <row r="1092" spans="1:22" x14ac:dyDescent="0.2">
      <c r="A1092" t="s">
        <v>161</v>
      </c>
      <c r="B1092">
        <v>33</v>
      </c>
      <c r="C1092">
        <v>-10</v>
      </c>
      <c r="D1092">
        <v>1</v>
      </c>
      <c r="I1092">
        <v>264</v>
      </c>
      <c r="J1092" t="s">
        <v>249</v>
      </c>
      <c r="M1092" t="s">
        <v>620</v>
      </c>
      <c r="N1092" t="s">
        <v>324</v>
      </c>
      <c r="P1092" t="s">
        <v>621</v>
      </c>
      <c r="T1092">
        <v>-121</v>
      </c>
      <c r="U1092">
        <v>1</v>
      </c>
      <c r="V1092">
        <v>-111</v>
      </c>
    </row>
    <row r="1093" spans="1:22" x14ac:dyDescent="0.2">
      <c r="A1093" t="s">
        <v>161</v>
      </c>
      <c r="B1093">
        <v>34</v>
      </c>
      <c r="C1093">
        <v>-3</v>
      </c>
      <c r="D1093">
        <v>2</v>
      </c>
      <c r="I1093">
        <v>264</v>
      </c>
      <c r="J1093" t="s">
        <v>249</v>
      </c>
      <c r="M1093" t="s">
        <v>620</v>
      </c>
      <c r="N1093" t="s">
        <v>324</v>
      </c>
      <c r="P1093" t="s">
        <v>621</v>
      </c>
      <c r="T1093">
        <v>-111</v>
      </c>
      <c r="U1093">
        <v>1</v>
      </c>
      <c r="V1093">
        <v>-108</v>
      </c>
    </row>
    <row r="1094" spans="1:22" x14ac:dyDescent="0.2">
      <c r="A1094" t="s">
        <v>161</v>
      </c>
      <c r="B1094">
        <v>34</v>
      </c>
      <c r="C1094">
        <v>-3</v>
      </c>
      <c r="D1094">
        <v>1</v>
      </c>
      <c r="I1094">
        <v>264</v>
      </c>
      <c r="J1094" t="s">
        <v>249</v>
      </c>
      <c r="M1094" t="s">
        <v>620</v>
      </c>
      <c r="N1094" t="s">
        <v>324</v>
      </c>
      <c r="P1094" t="s">
        <v>621</v>
      </c>
      <c r="T1094">
        <v>-106</v>
      </c>
      <c r="U1094">
        <v>1</v>
      </c>
      <c r="V1094">
        <v>-104</v>
      </c>
    </row>
    <row r="1095" spans="1:22" x14ac:dyDescent="0.2">
      <c r="A1095" t="s">
        <v>161</v>
      </c>
      <c r="B1095">
        <v>34</v>
      </c>
      <c r="C1095">
        <v>-2</v>
      </c>
      <c r="D1095">
        <v>1</v>
      </c>
      <c r="I1095">
        <v>264</v>
      </c>
      <c r="J1095" t="s">
        <v>249</v>
      </c>
      <c r="M1095" t="s">
        <v>620</v>
      </c>
      <c r="N1095" t="s">
        <v>324</v>
      </c>
      <c r="P1095" t="s">
        <v>621</v>
      </c>
      <c r="T1095">
        <v>-109</v>
      </c>
      <c r="U1095">
        <v>2</v>
      </c>
      <c r="V1095">
        <v>-107</v>
      </c>
    </row>
    <row r="1096" spans="1:22" x14ac:dyDescent="0.2">
      <c r="A1096" t="s">
        <v>161</v>
      </c>
      <c r="B1096">
        <v>35</v>
      </c>
      <c r="C1096">
        <v>4</v>
      </c>
      <c r="D1096">
        <v>2</v>
      </c>
      <c r="I1096">
        <v>264</v>
      </c>
      <c r="J1096" t="s">
        <v>249</v>
      </c>
      <c r="M1096" t="s">
        <v>620</v>
      </c>
      <c r="N1096" t="s">
        <v>324</v>
      </c>
      <c r="P1096" t="s">
        <v>621</v>
      </c>
      <c r="T1096">
        <v>-97</v>
      </c>
      <c r="U1096">
        <v>2</v>
      </c>
      <c r="V1096">
        <v>-100</v>
      </c>
    </row>
    <row r="1097" spans="1:22" x14ac:dyDescent="0.2">
      <c r="A1097" t="s">
        <v>161</v>
      </c>
      <c r="B1097">
        <v>35</v>
      </c>
      <c r="C1097">
        <v>5</v>
      </c>
      <c r="D1097">
        <v>1</v>
      </c>
      <c r="I1097">
        <v>264</v>
      </c>
      <c r="J1097" t="s">
        <v>249</v>
      </c>
      <c r="M1097" t="s">
        <v>620</v>
      </c>
      <c r="N1097" t="s">
        <v>324</v>
      </c>
      <c r="P1097" t="s">
        <v>621</v>
      </c>
      <c r="T1097">
        <v>-99</v>
      </c>
      <c r="U1097">
        <v>3</v>
      </c>
      <c r="V1097">
        <v>-104</v>
      </c>
    </row>
    <row r="1098" spans="1:22" x14ac:dyDescent="0.2">
      <c r="A1098" t="s">
        <v>161</v>
      </c>
      <c r="B1098">
        <v>36</v>
      </c>
      <c r="C1098">
        <v>5</v>
      </c>
      <c r="D1098">
        <v>1</v>
      </c>
      <c r="I1098">
        <v>264</v>
      </c>
      <c r="J1098" t="s">
        <v>249</v>
      </c>
      <c r="M1098" t="s">
        <v>620</v>
      </c>
      <c r="N1098" t="s">
        <v>324</v>
      </c>
      <c r="P1098" t="s">
        <v>621</v>
      </c>
      <c r="T1098">
        <v>-98</v>
      </c>
      <c r="U1098">
        <v>5</v>
      </c>
      <c r="V1098">
        <v>-102</v>
      </c>
    </row>
    <row r="1099" spans="1:22" x14ac:dyDescent="0.2">
      <c r="A1099" t="s">
        <v>161</v>
      </c>
      <c r="B1099">
        <v>37</v>
      </c>
      <c r="C1099">
        <v>4</v>
      </c>
      <c r="D1099">
        <v>2</v>
      </c>
      <c r="E1099" t="s">
        <v>228</v>
      </c>
      <c r="J1099" t="s">
        <v>249</v>
      </c>
      <c r="M1099" t="s">
        <v>487</v>
      </c>
      <c r="N1099" t="s">
        <v>324</v>
      </c>
      <c r="P1099" t="s">
        <v>330</v>
      </c>
      <c r="R1099" t="s">
        <v>472</v>
      </c>
      <c r="T1099">
        <v>-145</v>
      </c>
      <c r="V1099">
        <v>-148.4</v>
      </c>
    </row>
    <row r="1100" spans="1:22" x14ac:dyDescent="0.2">
      <c r="A1100" t="s">
        <v>161</v>
      </c>
      <c r="B1100">
        <v>37</v>
      </c>
      <c r="C1100">
        <v>5</v>
      </c>
      <c r="D1100">
        <v>2</v>
      </c>
      <c r="E1100" t="s">
        <v>228</v>
      </c>
      <c r="J1100" t="s">
        <v>202</v>
      </c>
      <c r="M1100" t="s">
        <v>487</v>
      </c>
      <c r="N1100" t="s">
        <v>324</v>
      </c>
      <c r="P1100" t="s">
        <v>330</v>
      </c>
      <c r="R1100" t="s">
        <v>543</v>
      </c>
      <c r="T1100">
        <v>-175</v>
      </c>
      <c r="V1100">
        <v>-179.1</v>
      </c>
    </row>
    <row r="1101" spans="1:22" x14ac:dyDescent="0.2">
      <c r="A1101" t="s">
        <v>161</v>
      </c>
      <c r="B1101">
        <v>37</v>
      </c>
      <c r="C1101">
        <v>9</v>
      </c>
      <c r="D1101">
        <v>1</v>
      </c>
      <c r="E1101" t="s">
        <v>228</v>
      </c>
      <c r="J1101" t="s">
        <v>489</v>
      </c>
      <c r="M1101" t="s">
        <v>487</v>
      </c>
      <c r="N1101" t="s">
        <v>324</v>
      </c>
      <c r="P1101" t="s">
        <v>330</v>
      </c>
      <c r="R1101" t="s">
        <v>626</v>
      </c>
      <c r="T1101">
        <v>-177</v>
      </c>
      <c r="V1101">
        <v>-184.3</v>
      </c>
    </row>
    <row r="1102" spans="1:22" x14ac:dyDescent="0.2">
      <c r="A1102" t="s">
        <v>161</v>
      </c>
      <c r="B1102">
        <v>37</v>
      </c>
      <c r="C1102">
        <v>4</v>
      </c>
      <c r="D1102">
        <v>2</v>
      </c>
      <c r="E1102" t="s">
        <v>228</v>
      </c>
      <c r="J1102" t="s">
        <v>249</v>
      </c>
      <c r="M1102" t="s">
        <v>487</v>
      </c>
      <c r="N1102" t="s">
        <v>324</v>
      </c>
      <c r="P1102" t="s">
        <v>332</v>
      </c>
      <c r="R1102" t="s">
        <v>627</v>
      </c>
      <c r="T1102">
        <v>-234</v>
      </c>
      <c r="V1102">
        <v>-237.1</v>
      </c>
    </row>
    <row r="1103" spans="1:22" x14ac:dyDescent="0.2">
      <c r="A1103" t="s">
        <v>161</v>
      </c>
      <c r="B1103">
        <v>37</v>
      </c>
      <c r="C1103">
        <v>5</v>
      </c>
      <c r="D1103">
        <v>2</v>
      </c>
      <c r="E1103" t="s">
        <v>228</v>
      </c>
      <c r="J1103" t="s">
        <v>202</v>
      </c>
      <c r="M1103" t="s">
        <v>487</v>
      </c>
      <c r="N1103" t="s">
        <v>324</v>
      </c>
      <c r="P1103" t="s">
        <v>332</v>
      </c>
      <c r="R1103" t="s">
        <v>628</v>
      </c>
      <c r="T1103">
        <v>-211</v>
      </c>
      <c r="V1103">
        <v>-214.9</v>
      </c>
    </row>
    <row r="1104" spans="1:22" x14ac:dyDescent="0.2">
      <c r="A1104" t="s">
        <v>161</v>
      </c>
      <c r="B1104">
        <v>37</v>
      </c>
      <c r="C1104">
        <v>9</v>
      </c>
      <c r="D1104">
        <v>1</v>
      </c>
      <c r="E1104" t="s">
        <v>228</v>
      </c>
      <c r="J1104" t="s">
        <v>489</v>
      </c>
      <c r="M1104" t="s">
        <v>487</v>
      </c>
      <c r="N1104" t="s">
        <v>324</v>
      </c>
      <c r="P1104" t="s">
        <v>332</v>
      </c>
      <c r="R1104" t="s">
        <v>629</v>
      </c>
      <c r="T1104">
        <v>-193</v>
      </c>
      <c r="V1104">
        <v>-200.2</v>
      </c>
    </row>
    <row r="1105" spans="1:23" x14ac:dyDescent="0.2">
      <c r="A1105" t="s">
        <v>161</v>
      </c>
      <c r="B1105">
        <v>37</v>
      </c>
      <c r="C1105">
        <v>4</v>
      </c>
      <c r="D1105">
        <v>2</v>
      </c>
      <c r="E1105" t="s">
        <v>228</v>
      </c>
      <c r="J1105" t="s">
        <v>249</v>
      </c>
      <c r="M1105" t="s">
        <v>487</v>
      </c>
      <c r="N1105" t="s">
        <v>324</v>
      </c>
      <c r="P1105" t="s">
        <v>334</v>
      </c>
      <c r="R1105" t="s">
        <v>630</v>
      </c>
      <c r="T1105">
        <v>-229</v>
      </c>
      <c r="V1105">
        <v>-232.1</v>
      </c>
    </row>
    <row r="1106" spans="1:23" x14ac:dyDescent="0.2">
      <c r="A1106" t="s">
        <v>161</v>
      </c>
      <c r="B1106">
        <v>37</v>
      </c>
      <c r="C1106">
        <v>5</v>
      </c>
      <c r="D1106">
        <v>2</v>
      </c>
      <c r="E1106" t="s">
        <v>228</v>
      </c>
      <c r="J1106" t="s">
        <v>202</v>
      </c>
      <c r="M1106" t="s">
        <v>487</v>
      </c>
      <c r="N1106" t="s">
        <v>324</v>
      </c>
      <c r="P1106" t="s">
        <v>334</v>
      </c>
      <c r="R1106" t="s">
        <v>631</v>
      </c>
      <c r="T1106">
        <v>-201</v>
      </c>
      <c r="V1106">
        <v>-205</v>
      </c>
    </row>
    <row r="1107" spans="1:23" x14ac:dyDescent="0.2">
      <c r="A1107" t="s">
        <v>161</v>
      </c>
      <c r="B1107">
        <v>37</v>
      </c>
      <c r="C1107">
        <v>9</v>
      </c>
      <c r="D1107">
        <v>1</v>
      </c>
      <c r="E1107" t="s">
        <v>228</v>
      </c>
      <c r="J1107" t="s">
        <v>489</v>
      </c>
      <c r="M1107" t="s">
        <v>487</v>
      </c>
      <c r="N1107" t="s">
        <v>324</v>
      </c>
      <c r="P1107" t="s">
        <v>334</v>
      </c>
      <c r="R1107" t="s">
        <v>351</v>
      </c>
      <c r="T1107">
        <v>-193</v>
      </c>
      <c r="V1107">
        <v>-200.2</v>
      </c>
    </row>
    <row r="1108" spans="1:23" x14ac:dyDescent="0.2">
      <c r="A1108" t="s">
        <v>165</v>
      </c>
      <c r="B1108">
        <v>1</v>
      </c>
      <c r="C1108">
        <v>-40.4</v>
      </c>
      <c r="D1108">
        <v>0.3</v>
      </c>
      <c r="E1108" t="s">
        <v>240</v>
      </c>
      <c r="F1108">
        <v>30</v>
      </c>
      <c r="I1108">
        <v>96</v>
      </c>
      <c r="J1108" t="s">
        <v>202</v>
      </c>
      <c r="K1108">
        <v>0.56999999999999995</v>
      </c>
      <c r="L1108">
        <v>600</v>
      </c>
      <c r="M1108" t="s">
        <v>323</v>
      </c>
      <c r="N1108" t="s">
        <v>324</v>
      </c>
      <c r="P1108" t="s">
        <v>479</v>
      </c>
      <c r="T1108">
        <v>-76.599999999999994</v>
      </c>
      <c r="U1108">
        <v>3</v>
      </c>
      <c r="V1108">
        <v>-37.700000000000003</v>
      </c>
      <c r="W1108">
        <v>-103.5</v>
      </c>
    </row>
    <row r="1109" spans="1:23" x14ac:dyDescent="0.2">
      <c r="A1109" t="s">
        <v>165</v>
      </c>
      <c r="B1109">
        <v>1</v>
      </c>
      <c r="C1109">
        <v>10</v>
      </c>
      <c r="D1109">
        <v>0.3</v>
      </c>
      <c r="E1109" t="s">
        <v>240</v>
      </c>
      <c r="F1109">
        <v>30</v>
      </c>
      <c r="I1109">
        <v>96</v>
      </c>
      <c r="J1109" t="s">
        <v>202</v>
      </c>
      <c r="K1109">
        <v>0.56999999999999995</v>
      </c>
      <c r="L1109">
        <v>600</v>
      </c>
      <c r="M1109" t="s">
        <v>323</v>
      </c>
      <c r="N1109" t="s">
        <v>324</v>
      </c>
      <c r="P1109" t="s">
        <v>479</v>
      </c>
      <c r="T1109">
        <v>-33.200000000000003</v>
      </c>
      <c r="U1109">
        <v>3.9</v>
      </c>
      <c r="V1109">
        <v>-42.8</v>
      </c>
      <c r="W1109">
        <v>-61.4</v>
      </c>
    </row>
    <row r="1110" spans="1:23" x14ac:dyDescent="0.2">
      <c r="A1110" t="s">
        <v>165</v>
      </c>
      <c r="B1110">
        <v>1</v>
      </c>
      <c r="C1110">
        <v>52.3</v>
      </c>
      <c r="D1110">
        <v>0.1</v>
      </c>
      <c r="E1110" t="s">
        <v>240</v>
      </c>
      <c r="F1110">
        <v>30</v>
      </c>
      <c r="I1110">
        <v>96</v>
      </c>
      <c r="J1110" t="s">
        <v>202</v>
      </c>
      <c r="K1110">
        <v>0.56999999999999995</v>
      </c>
      <c r="L1110">
        <v>600</v>
      </c>
      <c r="M1110" t="s">
        <v>323</v>
      </c>
      <c r="N1110" t="s">
        <v>324</v>
      </c>
      <c r="P1110" t="s">
        <v>479</v>
      </c>
      <c r="T1110">
        <v>1.7</v>
      </c>
      <c r="U1110">
        <v>4.7</v>
      </c>
      <c r="V1110">
        <v>-48.1</v>
      </c>
      <c r="W1110">
        <v>-27.5</v>
      </c>
    </row>
    <row r="1111" spans="1:23" x14ac:dyDescent="0.2">
      <c r="A1111" t="s">
        <v>165</v>
      </c>
      <c r="B1111">
        <v>1</v>
      </c>
      <c r="C1111">
        <v>99.4</v>
      </c>
      <c r="D1111">
        <v>0.2</v>
      </c>
      <c r="E1111" t="s">
        <v>240</v>
      </c>
      <c r="F1111">
        <v>30</v>
      </c>
      <c r="I1111">
        <v>96</v>
      </c>
      <c r="J1111" t="s">
        <v>202</v>
      </c>
      <c r="K1111">
        <v>0.56999999999999995</v>
      </c>
      <c r="L1111">
        <v>600</v>
      </c>
      <c r="M1111" t="s">
        <v>323</v>
      </c>
      <c r="N1111" t="s">
        <v>324</v>
      </c>
      <c r="P1111" t="s">
        <v>479</v>
      </c>
      <c r="T1111">
        <v>35.200000000000003</v>
      </c>
      <c r="U1111">
        <v>0.5</v>
      </c>
      <c r="V1111">
        <v>-58.4</v>
      </c>
      <c r="W1111">
        <v>5</v>
      </c>
    </row>
    <row r="1112" spans="1:23" x14ac:dyDescent="0.2">
      <c r="A1112" t="s">
        <v>165</v>
      </c>
      <c r="B1112">
        <v>1</v>
      </c>
      <c r="C1112">
        <v>128</v>
      </c>
      <c r="D1112">
        <v>0.3</v>
      </c>
      <c r="E1112" t="s">
        <v>240</v>
      </c>
      <c r="F1112">
        <v>30</v>
      </c>
      <c r="I1112">
        <v>96</v>
      </c>
      <c r="J1112" t="s">
        <v>202</v>
      </c>
      <c r="K1112">
        <v>0.56999999999999995</v>
      </c>
      <c r="L1112">
        <v>600</v>
      </c>
      <c r="M1112" t="s">
        <v>323</v>
      </c>
      <c r="N1112" t="s">
        <v>324</v>
      </c>
      <c r="P1112" t="s">
        <v>479</v>
      </c>
      <c r="T1112">
        <v>45.7</v>
      </c>
      <c r="U1112">
        <v>2.5</v>
      </c>
      <c r="V1112">
        <v>-73</v>
      </c>
      <c r="W1112">
        <v>15.2</v>
      </c>
    </row>
    <row r="1113" spans="1:23" x14ac:dyDescent="0.2">
      <c r="A1113" t="s">
        <v>165</v>
      </c>
      <c r="B1113">
        <v>1</v>
      </c>
      <c r="C1113">
        <v>-40.4</v>
      </c>
      <c r="D1113">
        <v>0.3</v>
      </c>
      <c r="E1113" t="s">
        <v>240</v>
      </c>
      <c r="F1113">
        <v>30</v>
      </c>
      <c r="I1113">
        <v>96</v>
      </c>
      <c r="J1113" t="s">
        <v>202</v>
      </c>
      <c r="K1113">
        <v>0.56999999999999995</v>
      </c>
      <c r="L1113">
        <v>600</v>
      </c>
      <c r="M1113" t="s">
        <v>323</v>
      </c>
      <c r="N1113" t="s">
        <v>324</v>
      </c>
      <c r="P1113" t="s">
        <v>332</v>
      </c>
      <c r="T1113">
        <v>-67.400000000000006</v>
      </c>
      <c r="U1113">
        <v>1.3</v>
      </c>
      <c r="V1113">
        <v>-28.1</v>
      </c>
      <c r="W1113">
        <v>-94.6</v>
      </c>
    </row>
    <row r="1114" spans="1:23" x14ac:dyDescent="0.2">
      <c r="A1114" t="s">
        <v>165</v>
      </c>
      <c r="B1114">
        <v>1</v>
      </c>
      <c r="C1114">
        <v>10</v>
      </c>
      <c r="D1114">
        <v>0.3</v>
      </c>
      <c r="E1114" t="s">
        <v>240</v>
      </c>
      <c r="F1114">
        <v>30</v>
      </c>
      <c r="I1114">
        <v>96</v>
      </c>
      <c r="J1114" t="s">
        <v>202</v>
      </c>
      <c r="K1114">
        <v>0.56999999999999995</v>
      </c>
      <c r="L1114">
        <v>600</v>
      </c>
      <c r="M1114" t="s">
        <v>323</v>
      </c>
      <c r="N1114" t="s">
        <v>324</v>
      </c>
      <c r="P1114" t="s">
        <v>332</v>
      </c>
      <c r="T1114">
        <v>-15.5</v>
      </c>
      <c r="U1114">
        <v>1</v>
      </c>
      <c r="V1114">
        <v>-25.2</v>
      </c>
      <c r="W1114">
        <v>-44.2</v>
      </c>
    </row>
    <row r="1115" spans="1:23" x14ac:dyDescent="0.2">
      <c r="A1115" t="s">
        <v>165</v>
      </c>
      <c r="B1115">
        <v>1</v>
      </c>
      <c r="C1115">
        <v>52.3</v>
      </c>
      <c r="D1115">
        <v>0.1</v>
      </c>
      <c r="E1115" t="s">
        <v>240</v>
      </c>
      <c r="F1115">
        <v>30</v>
      </c>
      <c r="I1115">
        <v>96</v>
      </c>
      <c r="J1115" t="s">
        <v>202</v>
      </c>
      <c r="K1115">
        <v>0.56999999999999995</v>
      </c>
      <c r="L1115">
        <v>600</v>
      </c>
      <c r="M1115" t="s">
        <v>323</v>
      </c>
      <c r="N1115" t="s">
        <v>324</v>
      </c>
      <c r="P1115" t="s">
        <v>332</v>
      </c>
      <c r="T1115">
        <v>27.2</v>
      </c>
      <c r="U1115">
        <v>4</v>
      </c>
      <c r="V1115">
        <v>-23.9</v>
      </c>
      <c r="W1115">
        <v>-2.7</v>
      </c>
    </row>
    <row r="1116" spans="1:23" x14ac:dyDescent="0.2">
      <c r="A1116" t="s">
        <v>165</v>
      </c>
      <c r="B1116">
        <v>1</v>
      </c>
      <c r="C1116">
        <v>99.4</v>
      </c>
      <c r="D1116">
        <v>0.2</v>
      </c>
      <c r="E1116" t="s">
        <v>240</v>
      </c>
      <c r="F1116">
        <v>30</v>
      </c>
      <c r="I1116">
        <v>96</v>
      </c>
      <c r="J1116" t="s">
        <v>202</v>
      </c>
      <c r="K1116">
        <v>0.56999999999999995</v>
      </c>
      <c r="L1116">
        <v>600</v>
      </c>
      <c r="M1116" t="s">
        <v>323</v>
      </c>
      <c r="N1116" t="s">
        <v>324</v>
      </c>
      <c r="P1116" t="s">
        <v>332</v>
      </c>
      <c r="T1116">
        <v>88.5</v>
      </c>
      <c r="U1116">
        <v>1.4</v>
      </c>
      <c r="V1116">
        <v>-9.9</v>
      </c>
      <c r="W1116">
        <v>56.8</v>
      </c>
    </row>
    <row r="1117" spans="1:23" x14ac:dyDescent="0.2">
      <c r="A1117" t="s">
        <v>165</v>
      </c>
      <c r="B1117">
        <v>1</v>
      </c>
      <c r="C1117">
        <v>128</v>
      </c>
      <c r="D1117">
        <v>0.3</v>
      </c>
      <c r="E1117" t="s">
        <v>240</v>
      </c>
      <c r="F1117">
        <v>30</v>
      </c>
      <c r="I1117">
        <v>96</v>
      </c>
      <c r="J1117" t="s">
        <v>202</v>
      </c>
      <c r="K1117">
        <v>0.56999999999999995</v>
      </c>
      <c r="L1117">
        <v>600</v>
      </c>
      <c r="M1117" t="s">
        <v>323</v>
      </c>
      <c r="N1117" t="s">
        <v>324</v>
      </c>
      <c r="P1117" t="s">
        <v>332</v>
      </c>
      <c r="T1117">
        <v>112</v>
      </c>
      <c r="U1117">
        <v>2.8</v>
      </c>
      <c r="V1117">
        <v>-14.2</v>
      </c>
      <c r="W1117">
        <v>79.599999999999994</v>
      </c>
    </row>
    <row r="1118" spans="1:23" x14ac:dyDescent="0.2">
      <c r="A1118" t="s">
        <v>165</v>
      </c>
      <c r="B1118">
        <v>1</v>
      </c>
      <c r="C1118">
        <v>-40.4</v>
      </c>
      <c r="D1118">
        <v>0.3</v>
      </c>
      <c r="E1118" t="s">
        <v>240</v>
      </c>
      <c r="F1118">
        <v>30</v>
      </c>
      <c r="I1118">
        <v>96</v>
      </c>
      <c r="J1118" t="s">
        <v>202</v>
      </c>
      <c r="K1118">
        <v>0.56999999999999995</v>
      </c>
      <c r="L1118">
        <v>600</v>
      </c>
      <c r="M1118" t="s">
        <v>323</v>
      </c>
      <c r="N1118" t="s">
        <v>324</v>
      </c>
      <c r="P1118" t="s">
        <v>334</v>
      </c>
      <c r="T1118">
        <v>14.8</v>
      </c>
      <c r="U1118">
        <v>1.9</v>
      </c>
      <c r="V1118">
        <v>57.5</v>
      </c>
      <c r="W1118">
        <v>-14.8</v>
      </c>
    </row>
    <row r="1119" spans="1:23" x14ac:dyDescent="0.2">
      <c r="A1119" t="s">
        <v>165</v>
      </c>
      <c r="B1119">
        <v>1</v>
      </c>
      <c r="C1119">
        <v>10</v>
      </c>
      <c r="D1119">
        <v>0.3</v>
      </c>
      <c r="E1119" t="s">
        <v>240</v>
      </c>
      <c r="F1119">
        <v>30</v>
      </c>
      <c r="I1119">
        <v>96</v>
      </c>
      <c r="J1119" t="s">
        <v>202</v>
      </c>
      <c r="K1119">
        <v>0.56999999999999995</v>
      </c>
      <c r="L1119">
        <v>600</v>
      </c>
      <c r="M1119" t="s">
        <v>323</v>
      </c>
      <c r="N1119" t="s">
        <v>324</v>
      </c>
      <c r="P1119" t="s">
        <v>334</v>
      </c>
      <c r="T1119">
        <v>58.7</v>
      </c>
      <c r="V1119">
        <v>48.2</v>
      </c>
      <c r="W1119">
        <v>27.9</v>
      </c>
    </row>
    <row r="1120" spans="1:23" x14ac:dyDescent="0.2">
      <c r="A1120" t="s">
        <v>165</v>
      </c>
      <c r="B1120">
        <v>1</v>
      </c>
      <c r="C1120">
        <v>52.3</v>
      </c>
      <c r="D1120">
        <v>0.1</v>
      </c>
      <c r="E1120" t="s">
        <v>240</v>
      </c>
      <c r="F1120">
        <v>30</v>
      </c>
      <c r="I1120">
        <v>96</v>
      </c>
      <c r="J1120" t="s">
        <v>202</v>
      </c>
      <c r="K1120">
        <v>0.56999999999999995</v>
      </c>
      <c r="L1120">
        <v>600</v>
      </c>
      <c r="M1120" t="s">
        <v>323</v>
      </c>
      <c r="N1120" t="s">
        <v>324</v>
      </c>
      <c r="P1120" t="s">
        <v>334</v>
      </c>
      <c r="T1120">
        <v>89.7</v>
      </c>
      <c r="U1120">
        <v>6</v>
      </c>
      <c r="V1120">
        <v>35.5</v>
      </c>
      <c r="W1120">
        <v>58</v>
      </c>
    </row>
    <row r="1121" spans="1:23" x14ac:dyDescent="0.2">
      <c r="A1121" t="s">
        <v>165</v>
      </c>
      <c r="B1121">
        <v>1</v>
      </c>
      <c r="C1121">
        <v>99.4</v>
      </c>
      <c r="D1121">
        <v>0.2</v>
      </c>
      <c r="E1121" t="s">
        <v>240</v>
      </c>
      <c r="F1121">
        <v>30</v>
      </c>
      <c r="I1121">
        <v>96</v>
      </c>
      <c r="J1121" t="s">
        <v>202</v>
      </c>
      <c r="K1121">
        <v>0.56999999999999995</v>
      </c>
      <c r="L1121">
        <v>600</v>
      </c>
      <c r="M1121" t="s">
        <v>323</v>
      </c>
      <c r="N1121" t="s">
        <v>324</v>
      </c>
      <c r="P1121" t="s">
        <v>334</v>
      </c>
      <c r="T1121">
        <v>174.9</v>
      </c>
      <c r="U1121">
        <v>6.9</v>
      </c>
      <c r="V1121">
        <v>68.7</v>
      </c>
      <c r="W1121">
        <v>140.69999999999999</v>
      </c>
    </row>
    <row r="1122" spans="1:23" x14ac:dyDescent="0.2">
      <c r="A1122" t="s">
        <v>165</v>
      </c>
      <c r="B1122">
        <v>1</v>
      </c>
      <c r="C1122">
        <v>128</v>
      </c>
      <c r="D1122">
        <v>0.3</v>
      </c>
      <c r="E1122" t="s">
        <v>240</v>
      </c>
      <c r="F1122">
        <v>30</v>
      </c>
      <c r="I1122">
        <v>96</v>
      </c>
      <c r="J1122" t="s">
        <v>202</v>
      </c>
      <c r="K1122">
        <v>0.56999999999999995</v>
      </c>
      <c r="L1122">
        <v>600</v>
      </c>
      <c r="M1122" t="s">
        <v>323</v>
      </c>
      <c r="N1122" t="s">
        <v>324</v>
      </c>
      <c r="P1122" t="s">
        <v>334</v>
      </c>
      <c r="T1122">
        <v>208.4</v>
      </c>
      <c r="U1122">
        <v>4.5</v>
      </c>
      <c r="V1122">
        <v>71.3</v>
      </c>
      <c r="W1122">
        <v>173.2</v>
      </c>
    </row>
    <row r="1123" spans="1:23" x14ac:dyDescent="0.2">
      <c r="A1123" t="s">
        <v>165</v>
      </c>
      <c r="B1123">
        <v>1</v>
      </c>
      <c r="C1123">
        <v>10</v>
      </c>
      <c r="D1123">
        <v>0.3</v>
      </c>
      <c r="E1123" t="s">
        <v>240</v>
      </c>
      <c r="F1123">
        <v>30</v>
      </c>
      <c r="I1123">
        <v>96</v>
      </c>
      <c r="J1123" t="s">
        <v>202</v>
      </c>
      <c r="K1123">
        <v>0.56999999999999995</v>
      </c>
      <c r="L1123">
        <v>600</v>
      </c>
      <c r="M1123" t="s">
        <v>323</v>
      </c>
      <c r="N1123" t="s">
        <v>324</v>
      </c>
      <c r="P1123" t="s">
        <v>341</v>
      </c>
      <c r="T1123">
        <v>92.3</v>
      </c>
      <c r="U1123">
        <v>1.7</v>
      </c>
      <c r="V1123">
        <v>81.5</v>
      </c>
      <c r="W1123">
        <v>60.5</v>
      </c>
    </row>
    <row r="1124" spans="1:23" x14ac:dyDescent="0.2">
      <c r="A1124" t="s">
        <v>165</v>
      </c>
      <c r="B1124">
        <v>1</v>
      </c>
      <c r="C1124">
        <v>99.4</v>
      </c>
      <c r="D1124">
        <v>0.2</v>
      </c>
      <c r="E1124" t="s">
        <v>240</v>
      </c>
      <c r="F1124">
        <v>30</v>
      </c>
      <c r="I1124">
        <v>96</v>
      </c>
      <c r="J1124" t="s">
        <v>202</v>
      </c>
      <c r="K1124">
        <v>0.56999999999999995</v>
      </c>
      <c r="L1124">
        <v>600</v>
      </c>
      <c r="M1124" t="s">
        <v>323</v>
      </c>
      <c r="N1124" t="s">
        <v>324</v>
      </c>
      <c r="P1124" t="s">
        <v>341</v>
      </c>
      <c r="T1124">
        <v>176.5</v>
      </c>
      <c r="U1124">
        <v>0.9</v>
      </c>
      <c r="V1124">
        <v>70.099999999999994</v>
      </c>
      <c r="W1124">
        <v>142.19999999999999</v>
      </c>
    </row>
    <row r="1125" spans="1:23" x14ac:dyDescent="0.2">
      <c r="A1125" t="s">
        <v>165</v>
      </c>
      <c r="B1125">
        <v>1</v>
      </c>
      <c r="C1125">
        <v>128</v>
      </c>
      <c r="D1125">
        <v>0.3</v>
      </c>
      <c r="E1125" t="s">
        <v>240</v>
      </c>
      <c r="F1125">
        <v>30</v>
      </c>
      <c r="I1125">
        <v>96</v>
      </c>
      <c r="J1125" t="s">
        <v>202</v>
      </c>
      <c r="K1125">
        <v>0.56999999999999995</v>
      </c>
      <c r="L1125">
        <v>600</v>
      </c>
      <c r="M1125" t="s">
        <v>323</v>
      </c>
      <c r="N1125" t="s">
        <v>324</v>
      </c>
      <c r="P1125" t="s">
        <v>341</v>
      </c>
      <c r="T1125">
        <v>212.7</v>
      </c>
      <c r="V1125">
        <v>75.099999999999994</v>
      </c>
      <c r="W1125">
        <v>177.4</v>
      </c>
    </row>
    <row r="1126" spans="1:23" x14ac:dyDescent="0.2">
      <c r="A1126" t="s">
        <v>165</v>
      </c>
      <c r="B1126">
        <v>1</v>
      </c>
      <c r="C1126">
        <v>-40.4</v>
      </c>
      <c r="D1126">
        <v>0.3</v>
      </c>
      <c r="E1126" t="s">
        <v>240</v>
      </c>
      <c r="F1126">
        <v>30</v>
      </c>
      <c r="I1126">
        <v>96</v>
      </c>
      <c r="J1126" t="s">
        <v>202</v>
      </c>
      <c r="K1126">
        <v>0.56999999999999995</v>
      </c>
      <c r="L1126">
        <v>600</v>
      </c>
      <c r="M1126" t="s">
        <v>323</v>
      </c>
      <c r="N1126" t="s">
        <v>324</v>
      </c>
      <c r="P1126" t="s">
        <v>632</v>
      </c>
      <c r="T1126">
        <v>-88.5</v>
      </c>
      <c r="U1126">
        <v>0.5</v>
      </c>
      <c r="V1126">
        <v>-50.1</v>
      </c>
      <c r="W1126">
        <v>-115</v>
      </c>
    </row>
    <row r="1127" spans="1:23" x14ac:dyDescent="0.2">
      <c r="A1127" t="s">
        <v>165</v>
      </c>
      <c r="B1127">
        <v>1</v>
      </c>
      <c r="C1127">
        <v>10</v>
      </c>
      <c r="D1127">
        <v>0.3</v>
      </c>
      <c r="E1127" t="s">
        <v>240</v>
      </c>
      <c r="F1127">
        <v>30</v>
      </c>
      <c r="I1127">
        <v>96</v>
      </c>
      <c r="J1127" t="s">
        <v>202</v>
      </c>
      <c r="K1127">
        <v>0.56999999999999995</v>
      </c>
      <c r="L1127">
        <v>600</v>
      </c>
      <c r="M1127" t="s">
        <v>323</v>
      </c>
      <c r="N1127" t="s">
        <v>324</v>
      </c>
      <c r="P1127" t="s">
        <v>632</v>
      </c>
      <c r="T1127">
        <v>-23.7</v>
      </c>
      <c r="U1127">
        <v>0.3</v>
      </c>
      <c r="V1127">
        <v>-33.4</v>
      </c>
      <c r="W1127">
        <v>-52.1</v>
      </c>
    </row>
    <row r="1128" spans="1:23" x14ac:dyDescent="0.2">
      <c r="A1128" t="s">
        <v>165</v>
      </c>
      <c r="B1128">
        <v>1</v>
      </c>
      <c r="C1128">
        <v>52.3</v>
      </c>
      <c r="D1128">
        <v>0.1</v>
      </c>
      <c r="E1128" t="s">
        <v>240</v>
      </c>
      <c r="F1128">
        <v>30</v>
      </c>
      <c r="I1128">
        <v>96</v>
      </c>
      <c r="J1128" t="s">
        <v>202</v>
      </c>
      <c r="K1128">
        <v>0.56999999999999995</v>
      </c>
      <c r="L1128">
        <v>600</v>
      </c>
      <c r="M1128" t="s">
        <v>323</v>
      </c>
      <c r="N1128" t="s">
        <v>324</v>
      </c>
      <c r="P1128" t="s">
        <v>632</v>
      </c>
      <c r="T1128">
        <v>13.7</v>
      </c>
      <c r="U1128">
        <v>2.2000000000000002</v>
      </c>
      <c r="V1128">
        <v>-36.700000000000003</v>
      </c>
      <c r="W1128">
        <v>-15.8</v>
      </c>
    </row>
    <row r="1129" spans="1:23" x14ac:dyDescent="0.2">
      <c r="A1129" t="s">
        <v>165</v>
      </c>
      <c r="B1129">
        <v>1</v>
      </c>
      <c r="C1129">
        <v>99.4</v>
      </c>
      <c r="D1129">
        <v>0.2</v>
      </c>
      <c r="E1129" t="s">
        <v>240</v>
      </c>
      <c r="F1129">
        <v>30</v>
      </c>
      <c r="I1129">
        <v>96</v>
      </c>
      <c r="J1129" t="s">
        <v>202</v>
      </c>
      <c r="K1129">
        <v>0.56999999999999995</v>
      </c>
      <c r="L1129">
        <v>600</v>
      </c>
      <c r="M1129" t="s">
        <v>323</v>
      </c>
      <c r="N1129" t="s">
        <v>324</v>
      </c>
      <c r="P1129" t="s">
        <v>632</v>
      </c>
      <c r="T1129">
        <v>58</v>
      </c>
      <c r="U1129">
        <v>0.6</v>
      </c>
      <c r="V1129">
        <v>-37.700000000000003</v>
      </c>
      <c r="W1129">
        <v>27.2</v>
      </c>
    </row>
    <row r="1130" spans="1:23" x14ac:dyDescent="0.2">
      <c r="A1130" t="s">
        <v>165</v>
      </c>
      <c r="B1130">
        <v>1</v>
      </c>
      <c r="C1130">
        <v>128</v>
      </c>
      <c r="D1130">
        <v>0.3</v>
      </c>
      <c r="E1130" t="s">
        <v>240</v>
      </c>
      <c r="F1130">
        <v>30</v>
      </c>
      <c r="I1130">
        <v>96</v>
      </c>
      <c r="J1130" t="s">
        <v>202</v>
      </c>
      <c r="K1130">
        <v>0.56999999999999995</v>
      </c>
      <c r="L1130">
        <v>600</v>
      </c>
      <c r="M1130" t="s">
        <v>323</v>
      </c>
      <c r="N1130" t="s">
        <v>324</v>
      </c>
      <c r="P1130" t="s">
        <v>632</v>
      </c>
      <c r="T1130">
        <v>72.2</v>
      </c>
      <c r="U1130">
        <v>6.4</v>
      </c>
      <c r="V1130">
        <v>-49.5</v>
      </c>
      <c r="W1130">
        <v>41</v>
      </c>
    </row>
    <row r="1131" spans="1:23" x14ac:dyDescent="0.2">
      <c r="A1131" t="s">
        <v>165</v>
      </c>
      <c r="B1131">
        <v>2</v>
      </c>
      <c r="C1131">
        <v>-42</v>
      </c>
      <c r="D1131">
        <v>0.1</v>
      </c>
      <c r="E1131" t="s">
        <v>240</v>
      </c>
      <c r="F1131">
        <v>30</v>
      </c>
      <c r="I1131">
        <v>96</v>
      </c>
      <c r="J1131" t="s">
        <v>202</v>
      </c>
      <c r="K1131">
        <v>0.56999999999999995</v>
      </c>
      <c r="L1131">
        <v>600</v>
      </c>
      <c r="M1131" t="s">
        <v>323</v>
      </c>
      <c r="N1131" t="s">
        <v>324</v>
      </c>
      <c r="P1131" t="s">
        <v>479</v>
      </c>
      <c r="T1131">
        <v>-73.099999999999994</v>
      </c>
      <c r="U1131">
        <v>0.4</v>
      </c>
      <c r="V1131">
        <v>-32.5</v>
      </c>
      <c r="W1131">
        <v>-100.1</v>
      </c>
    </row>
    <row r="1132" spans="1:23" x14ac:dyDescent="0.2">
      <c r="A1132" t="s">
        <v>165</v>
      </c>
      <c r="B1132">
        <v>2</v>
      </c>
      <c r="C1132">
        <v>14.4</v>
      </c>
      <c r="D1132">
        <v>0.8</v>
      </c>
      <c r="E1132" t="s">
        <v>240</v>
      </c>
      <c r="F1132">
        <v>30</v>
      </c>
      <c r="I1132">
        <v>96</v>
      </c>
      <c r="J1132" t="s">
        <v>202</v>
      </c>
      <c r="K1132">
        <v>0.56999999999999995</v>
      </c>
      <c r="L1132">
        <v>600</v>
      </c>
      <c r="M1132" t="s">
        <v>323</v>
      </c>
      <c r="N1132" t="s">
        <v>324</v>
      </c>
      <c r="P1132" t="s">
        <v>479</v>
      </c>
      <c r="T1132">
        <v>-15.7</v>
      </c>
      <c r="U1132">
        <v>1.6</v>
      </c>
      <c r="V1132">
        <v>-29.7</v>
      </c>
      <c r="W1132">
        <v>-44.4</v>
      </c>
    </row>
    <row r="1133" spans="1:23" x14ac:dyDescent="0.2">
      <c r="A1133" t="s">
        <v>165</v>
      </c>
      <c r="B1133">
        <v>2</v>
      </c>
      <c r="C1133">
        <v>52.3</v>
      </c>
      <c r="D1133">
        <v>0.1</v>
      </c>
      <c r="E1133" t="s">
        <v>240</v>
      </c>
      <c r="F1133">
        <v>30</v>
      </c>
      <c r="I1133">
        <v>96</v>
      </c>
      <c r="J1133" t="s">
        <v>202</v>
      </c>
      <c r="K1133">
        <v>0.56999999999999995</v>
      </c>
      <c r="L1133">
        <v>600</v>
      </c>
      <c r="M1133" t="s">
        <v>323</v>
      </c>
      <c r="N1133" t="s">
        <v>324</v>
      </c>
      <c r="P1133" t="s">
        <v>479</v>
      </c>
      <c r="T1133">
        <v>11.3</v>
      </c>
      <c r="U1133">
        <v>2.4</v>
      </c>
      <c r="V1133">
        <v>-39</v>
      </c>
      <c r="W1133">
        <v>-18.2</v>
      </c>
    </row>
    <row r="1134" spans="1:23" x14ac:dyDescent="0.2">
      <c r="A1134" t="s">
        <v>165</v>
      </c>
      <c r="B1134">
        <v>2</v>
      </c>
      <c r="C1134">
        <v>-42</v>
      </c>
      <c r="D1134">
        <v>0.1</v>
      </c>
      <c r="E1134" t="s">
        <v>240</v>
      </c>
      <c r="F1134">
        <v>30</v>
      </c>
      <c r="I1134">
        <v>96</v>
      </c>
      <c r="J1134" t="s">
        <v>202</v>
      </c>
      <c r="K1134">
        <v>0.56999999999999995</v>
      </c>
      <c r="L1134">
        <v>600</v>
      </c>
      <c r="M1134" t="s">
        <v>323</v>
      </c>
      <c r="N1134" t="s">
        <v>324</v>
      </c>
      <c r="P1134" t="s">
        <v>332</v>
      </c>
      <c r="T1134">
        <v>-23.7</v>
      </c>
      <c r="U1134">
        <v>1.6</v>
      </c>
      <c r="V1134">
        <v>19.100000000000001</v>
      </c>
      <c r="W1134">
        <v>-52.1</v>
      </c>
    </row>
    <row r="1135" spans="1:23" x14ac:dyDescent="0.2">
      <c r="A1135" t="s">
        <v>165</v>
      </c>
      <c r="B1135">
        <v>2</v>
      </c>
      <c r="C1135">
        <v>14.4</v>
      </c>
      <c r="D1135">
        <v>0.8</v>
      </c>
      <c r="E1135" t="s">
        <v>240</v>
      </c>
      <c r="F1135">
        <v>30</v>
      </c>
      <c r="I1135">
        <v>96</v>
      </c>
      <c r="J1135" t="s">
        <v>202</v>
      </c>
      <c r="K1135">
        <v>0.56999999999999995</v>
      </c>
      <c r="L1135">
        <v>600</v>
      </c>
      <c r="M1135" t="s">
        <v>323</v>
      </c>
      <c r="N1135" t="s">
        <v>324</v>
      </c>
      <c r="P1135" t="s">
        <v>332</v>
      </c>
      <c r="T1135">
        <v>22.2</v>
      </c>
      <c r="U1135">
        <v>1</v>
      </c>
      <c r="V1135">
        <v>7.7</v>
      </c>
      <c r="W1135">
        <v>-7.6</v>
      </c>
    </row>
    <row r="1136" spans="1:23" x14ac:dyDescent="0.2">
      <c r="A1136" t="s">
        <v>165</v>
      </c>
      <c r="B1136">
        <v>2</v>
      </c>
      <c r="C1136">
        <v>52.3</v>
      </c>
      <c r="D1136">
        <v>0.1</v>
      </c>
      <c r="E1136" t="s">
        <v>240</v>
      </c>
      <c r="F1136">
        <v>30</v>
      </c>
      <c r="I1136">
        <v>96</v>
      </c>
      <c r="J1136" t="s">
        <v>202</v>
      </c>
      <c r="K1136">
        <v>0.56999999999999995</v>
      </c>
      <c r="L1136">
        <v>600</v>
      </c>
      <c r="M1136" t="s">
        <v>323</v>
      </c>
      <c r="N1136" t="s">
        <v>324</v>
      </c>
      <c r="P1136" t="s">
        <v>332</v>
      </c>
      <c r="T1136">
        <v>92.4</v>
      </c>
      <c r="U1136">
        <v>4</v>
      </c>
      <c r="V1136">
        <v>38.1</v>
      </c>
      <c r="W1136">
        <v>60.6</v>
      </c>
    </row>
    <row r="1137" spans="1:23" x14ac:dyDescent="0.2">
      <c r="A1137" t="s">
        <v>165</v>
      </c>
      <c r="B1137">
        <v>2</v>
      </c>
      <c r="C1137">
        <v>100.3</v>
      </c>
      <c r="D1137">
        <v>0.1</v>
      </c>
      <c r="E1137" t="s">
        <v>240</v>
      </c>
      <c r="F1137">
        <v>30</v>
      </c>
      <c r="I1137">
        <v>96</v>
      </c>
      <c r="J1137" t="s">
        <v>202</v>
      </c>
      <c r="K1137">
        <v>0.56999999999999995</v>
      </c>
      <c r="L1137">
        <v>600</v>
      </c>
      <c r="M1137" t="s">
        <v>323</v>
      </c>
      <c r="N1137" t="s">
        <v>324</v>
      </c>
      <c r="P1137" t="s">
        <v>332</v>
      </c>
      <c r="T1137">
        <v>136.80000000000001</v>
      </c>
      <c r="U1137">
        <v>0.7</v>
      </c>
      <c r="V1137">
        <v>33.200000000000003</v>
      </c>
      <c r="W1137">
        <v>103.7</v>
      </c>
    </row>
    <row r="1138" spans="1:23" x14ac:dyDescent="0.2">
      <c r="A1138" t="s">
        <v>165</v>
      </c>
      <c r="B1138">
        <v>2</v>
      </c>
      <c r="C1138">
        <v>129.80000000000001</v>
      </c>
      <c r="D1138">
        <v>0.4</v>
      </c>
      <c r="E1138" t="s">
        <v>240</v>
      </c>
      <c r="F1138">
        <v>30</v>
      </c>
      <c r="I1138">
        <v>96</v>
      </c>
      <c r="J1138" t="s">
        <v>202</v>
      </c>
      <c r="K1138">
        <v>0.56999999999999995</v>
      </c>
      <c r="L1138">
        <v>600</v>
      </c>
      <c r="M1138" t="s">
        <v>323</v>
      </c>
      <c r="N1138" t="s">
        <v>324</v>
      </c>
      <c r="P1138" t="s">
        <v>332</v>
      </c>
      <c r="T1138">
        <v>167.3</v>
      </c>
      <c r="U1138">
        <v>5.9</v>
      </c>
      <c r="V1138">
        <v>33.200000000000003</v>
      </c>
      <c r="W1138">
        <v>133.30000000000001</v>
      </c>
    </row>
    <row r="1139" spans="1:23" x14ac:dyDescent="0.2">
      <c r="A1139" t="s">
        <v>165</v>
      </c>
      <c r="B1139">
        <v>2</v>
      </c>
      <c r="C1139">
        <v>-42</v>
      </c>
      <c r="D1139">
        <v>0.1</v>
      </c>
      <c r="E1139" t="s">
        <v>240</v>
      </c>
      <c r="F1139">
        <v>30</v>
      </c>
      <c r="I1139">
        <v>96</v>
      </c>
      <c r="J1139" t="s">
        <v>202</v>
      </c>
      <c r="K1139">
        <v>0.56999999999999995</v>
      </c>
      <c r="L1139">
        <v>600</v>
      </c>
      <c r="M1139" t="s">
        <v>323</v>
      </c>
      <c r="N1139" t="s">
        <v>324</v>
      </c>
      <c r="P1139" t="s">
        <v>341</v>
      </c>
      <c r="T1139">
        <v>29.6</v>
      </c>
      <c r="V1139">
        <v>74.7</v>
      </c>
      <c r="W1139">
        <v>-0.4</v>
      </c>
    </row>
    <row r="1140" spans="1:23" x14ac:dyDescent="0.2">
      <c r="A1140" t="s">
        <v>165</v>
      </c>
      <c r="B1140">
        <v>2</v>
      </c>
      <c r="C1140">
        <v>14.4</v>
      </c>
      <c r="D1140">
        <v>0.8</v>
      </c>
      <c r="E1140" t="s">
        <v>240</v>
      </c>
      <c r="F1140">
        <v>30</v>
      </c>
      <c r="I1140">
        <v>96</v>
      </c>
      <c r="J1140" t="s">
        <v>202</v>
      </c>
      <c r="K1140">
        <v>0.56999999999999995</v>
      </c>
      <c r="L1140">
        <v>600</v>
      </c>
      <c r="M1140" t="s">
        <v>323</v>
      </c>
      <c r="N1140" t="s">
        <v>324</v>
      </c>
      <c r="P1140" t="s">
        <v>341</v>
      </c>
      <c r="T1140">
        <v>113.5</v>
      </c>
      <c r="V1140">
        <v>97.7</v>
      </c>
      <c r="W1140">
        <v>81.099999999999994</v>
      </c>
    </row>
    <row r="1141" spans="1:23" x14ac:dyDescent="0.2">
      <c r="A1141" t="s">
        <v>165</v>
      </c>
      <c r="B1141">
        <v>2</v>
      </c>
      <c r="C1141">
        <v>100.3</v>
      </c>
      <c r="D1141">
        <v>0.1</v>
      </c>
      <c r="E1141" t="s">
        <v>240</v>
      </c>
      <c r="F1141">
        <v>30</v>
      </c>
      <c r="I1141">
        <v>96</v>
      </c>
      <c r="J1141" t="s">
        <v>202</v>
      </c>
      <c r="K1141">
        <v>0.56999999999999995</v>
      </c>
      <c r="L1141">
        <v>600</v>
      </c>
      <c r="M1141" t="s">
        <v>323</v>
      </c>
      <c r="N1141" t="s">
        <v>324</v>
      </c>
      <c r="P1141" t="s">
        <v>341</v>
      </c>
      <c r="T1141">
        <v>224</v>
      </c>
      <c r="V1141">
        <v>112.4</v>
      </c>
      <c r="W1141">
        <v>188.3</v>
      </c>
    </row>
    <row r="1142" spans="1:23" x14ac:dyDescent="0.2">
      <c r="A1142" t="s">
        <v>165</v>
      </c>
      <c r="B1142">
        <v>2</v>
      </c>
      <c r="C1142">
        <v>129.80000000000001</v>
      </c>
      <c r="D1142">
        <v>0.4</v>
      </c>
      <c r="E1142" t="s">
        <v>240</v>
      </c>
      <c r="F1142">
        <v>30</v>
      </c>
      <c r="I1142">
        <v>96</v>
      </c>
      <c r="J1142" t="s">
        <v>202</v>
      </c>
      <c r="K1142">
        <v>0.56999999999999995</v>
      </c>
      <c r="L1142">
        <v>600</v>
      </c>
      <c r="M1142" t="s">
        <v>323</v>
      </c>
      <c r="N1142" t="s">
        <v>324</v>
      </c>
      <c r="P1142" t="s">
        <v>341</v>
      </c>
      <c r="T1142">
        <v>261.5</v>
      </c>
      <c r="U1142">
        <v>0.9</v>
      </c>
      <c r="V1142">
        <v>116.6</v>
      </c>
      <c r="W1142">
        <v>224.8</v>
      </c>
    </row>
    <row r="1143" spans="1:23" x14ac:dyDescent="0.2">
      <c r="A1143" t="s">
        <v>165</v>
      </c>
      <c r="B1143">
        <v>2</v>
      </c>
      <c r="C1143">
        <v>-42</v>
      </c>
      <c r="D1143">
        <v>0.1</v>
      </c>
      <c r="E1143" t="s">
        <v>240</v>
      </c>
      <c r="F1143">
        <v>30</v>
      </c>
      <c r="I1143">
        <v>96</v>
      </c>
      <c r="J1143" t="s">
        <v>202</v>
      </c>
      <c r="K1143">
        <v>0.56999999999999995</v>
      </c>
      <c r="L1143">
        <v>600</v>
      </c>
      <c r="M1143" t="s">
        <v>323</v>
      </c>
      <c r="N1143" t="s">
        <v>324</v>
      </c>
      <c r="P1143" t="s">
        <v>632</v>
      </c>
      <c r="T1143">
        <v>-7.1</v>
      </c>
      <c r="U1143">
        <v>3.3</v>
      </c>
      <c r="V1143">
        <v>36.4</v>
      </c>
      <c r="W1143">
        <v>-36</v>
      </c>
    </row>
    <row r="1144" spans="1:23" x14ac:dyDescent="0.2">
      <c r="A1144" t="s">
        <v>165</v>
      </c>
      <c r="B1144">
        <v>2</v>
      </c>
      <c r="C1144">
        <v>14.4</v>
      </c>
      <c r="D1144">
        <v>0.8</v>
      </c>
      <c r="E1144" t="s">
        <v>240</v>
      </c>
      <c r="F1144">
        <v>30</v>
      </c>
      <c r="I1144">
        <v>96</v>
      </c>
      <c r="J1144" t="s">
        <v>202</v>
      </c>
      <c r="K1144">
        <v>0.56999999999999995</v>
      </c>
      <c r="L1144">
        <v>600</v>
      </c>
      <c r="M1144" t="s">
        <v>323</v>
      </c>
      <c r="N1144" t="s">
        <v>324</v>
      </c>
      <c r="P1144" t="s">
        <v>632</v>
      </c>
      <c r="T1144">
        <v>56.3</v>
      </c>
      <c r="U1144">
        <v>0.8</v>
      </c>
      <c r="V1144">
        <v>41.3</v>
      </c>
      <c r="W1144">
        <v>25.5</v>
      </c>
    </row>
    <row r="1145" spans="1:23" x14ac:dyDescent="0.2">
      <c r="A1145" t="s">
        <v>165</v>
      </c>
      <c r="B1145">
        <v>2</v>
      </c>
      <c r="C1145">
        <v>52.3</v>
      </c>
      <c r="D1145">
        <v>0.1</v>
      </c>
      <c r="E1145" t="s">
        <v>240</v>
      </c>
      <c r="F1145">
        <v>30</v>
      </c>
      <c r="I1145">
        <v>96</v>
      </c>
      <c r="J1145" t="s">
        <v>202</v>
      </c>
      <c r="K1145">
        <v>0.56999999999999995</v>
      </c>
      <c r="L1145">
        <v>600</v>
      </c>
      <c r="M1145" t="s">
        <v>323</v>
      </c>
      <c r="N1145" t="s">
        <v>324</v>
      </c>
      <c r="P1145" t="s">
        <v>632</v>
      </c>
      <c r="T1145">
        <v>87.2</v>
      </c>
      <c r="U1145">
        <v>0.5</v>
      </c>
      <c r="V1145">
        <v>33.200000000000003</v>
      </c>
      <c r="W1145">
        <v>55.5</v>
      </c>
    </row>
    <row r="1146" spans="1:23" x14ac:dyDescent="0.2">
      <c r="A1146" t="s">
        <v>165</v>
      </c>
      <c r="B1146">
        <v>2</v>
      </c>
      <c r="C1146">
        <v>100.3</v>
      </c>
      <c r="D1146">
        <v>0.1</v>
      </c>
      <c r="E1146" t="s">
        <v>240</v>
      </c>
      <c r="F1146">
        <v>30</v>
      </c>
      <c r="I1146">
        <v>96</v>
      </c>
      <c r="J1146" t="s">
        <v>202</v>
      </c>
      <c r="K1146">
        <v>0.56999999999999995</v>
      </c>
      <c r="L1146">
        <v>600</v>
      </c>
      <c r="M1146" t="s">
        <v>323</v>
      </c>
      <c r="N1146" t="s">
        <v>324</v>
      </c>
      <c r="P1146" t="s">
        <v>632</v>
      </c>
      <c r="T1146">
        <v>155.69999999999999</v>
      </c>
      <c r="U1146">
        <v>3.2</v>
      </c>
      <c r="V1146">
        <v>50.3</v>
      </c>
      <c r="W1146">
        <v>122</v>
      </c>
    </row>
    <row r="1147" spans="1:23" x14ac:dyDescent="0.2">
      <c r="A1147" t="s">
        <v>165</v>
      </c>
      <c r="B1147">
        <v>2</v>
      </c>
      <c r="C1147">
        <v>129.80000000000001</v>
      </c>
      <c r="D1147">
        <v>0.4</v>
      </c>
      <c r="E1147" t="s">
        <v>240</v>
      </c>
      <c r="F1147">
        <v>30</v>
      </c>
      <c r="I1147">
        <v>96</v>
      </c>
      <c r="J1147" t="s">
        <v>202</v>
      </c>
      <c r="K1147">
        <v>0.56999999999999995</v>
      </c>
      <c r="L1147">
        <v>600</v>
      </c>
      <c r="M1147" t="s">
        <v>323</v>
      </c>
      <c r="N1147" t="s">
        <v>324</v>
      </c>
      <c r="P1147" t="s">
        <v>632</v>
      </c>
      <c r="T1147">
        <v>164.4</v>
      </c>
      <c r="U1147">
        <v>0.4</v>
      </c>
      <c r="V1147">
        <v>30.6</v>
      </c>
      <c r="W1147">
        <v>130.5</v>
      </c>
    </row>
    <row r="1148" spans="1:23" x14ac:dyDescent="0.2">
      <c r="A1148" t="s">
        <v>165</v>
      </c>
      <c r="B1148">
        <v>3</v>
      </c>
      <c r="C1148">
        <v>-44.8</v>
      </c>
      <c r="D1148">
        <v>0.4</v>
      </c>
      <c r="E1148" t="s">
        <v>240</v>
      </c>
      <c r="F1148">
        <v>30</v>
      </c>
      <c r="I1148">
        <v>96</v>
      </c>
      <c r="J1148" t="s">
        <v>202</v>
      </c>
      <c r="K1148">
        <v>0.63</v>
      </c>
      <c r="L1148">
        <v>600</v>
      </c>
      <c r="M1148" t="s">
        <v>323</v>
      </c>
      <c r="N1148" t="s">
        <v>324</v>
      </c>
      <c r="P1148" t="s">
        <v>389</v>
      </c>
      <c r="T1148">
        <v>3.1</v>
      </c>
      <c r="U1148">
        <v>1.6</v>
      </c>
      <c r="V1148">
        <v>50.1</v>
      </c>
      <c r="W1148">
        <v>-26.1</v>
      </c>
    </row>
    <row r="1149" spans="1:23" x14ac:dyDescent="0.2">
      <c r="A1149" t="s">
        <v>165</v>
      </c>
      <c r="B1149">
        <v>3</v>
      </c>
      <c r="C1149">
        <v>54.7</v>
      </c>
      <c r="D1149">
        <v>0.3</v>
      </c>
      <c r="E1149" t="s">
        <v>240</v>
      </c>
      <c r="F1149">
        <v>30</v>
      </c>
      <c r="I1149">
        <v>96</v>
      </c>
      <c r="J1149" t="s">
        <v>202</v>
      </c>
      <c r="K1149">
        <v>0.63</v>
      </c>
      <c r="L1149">
        <v>600</v>
      </c>
      <c r="M1149" t="s">
        <v>323</v>
      </c>
      <c r="N1149" t="s">
        <v>324</v>
      </c>
      <c r="P1149" t="s">
        <v>389</v>
      </c>
      <c r="T1149">
        <v>116.1</v>
      </c>
      <c r="U1149">
        <v>8</v>
      </c>
      <c r="V1149">
        <v>58.2</v>
      </c>
      <c r="W1149">
        <v>83.6</v>
      </c>
    </row>
    <row r="1150" spans="1:23" x14ac:dyDescent="0.2">
      <c r="A1150" t="s">
        <v>165</v>
      </c>
      <c r="B1150">
        <v>3</v>
      </c>
      <c r="C1150">
        <v>78</v>
      </c>
      <c r="D1150">
        <v>0.3</v>
      </c>
      <c r="E1150" t="s">
        <v>240</v>
      </c>
      <c r="F1150">
        <v>30</v>
      </c>
      <c r="I1150">
        <v>96</v>
      </c>
      <c r="J1150" t="s">
        <v>202</v>
      </c>
      <c r="K1150">
        <v>0.63</v>
      </c>
      <c r="L1150">
        <v>600</v>
      </c>
      <c r="M1150" t="s">
        <v>323</v>
      </c>
      <c r="N1150" t="s">
        <v>324</v>
      </c>
      <c r="P1150" t="s">
        <v>389</v>
      </c>
      <c r="T1150">
        <v>128.19999999999999</v>
      </c>
      <c r="U1150">
        <v>5.4</v>
      </c>
      <c r="V1150">
        <v>46.6</v>
      </c>
      <c r="W1150">
        <v>95.3</v>
      </c>
    </row>
    <row r="1151" spans="1:23" x14ac:dyDescent="0.2">
      <c r="A1151" t="s">
        <v>165</v>
      </c>
      <c r="B1151">
        <v>3</v>
      </c>
      <c r="C1151">
        <v>142.5</v>
      </c>
      <c r="E1151" t="s">
        <v>240</v>
      </c>
      <c r="F1151">
        <v>30</v>
      </c>
      <c r="I1151">
        <v>96</v>
      </c>
      <c r="J1151" t="s">
        <v>202</v>
      </c>
      <c r="K1151">
        <v>0.63</v>
      </c>
      <c r="L1151">
        <v>600</v>
      </c>
      <c r="M1151" t="s">
        <v>323</v>
      </c>
      <c r="N1151" t="s">
        <v>324</v>
      </c>
      <c r="P1151" t="s">
        <v>389</v>
      </c>
      <c r="T1151">
        <v>207.2</v>
      </c>
      <c r="V1151">
        <v>56.6</v>
      </c>
      <c r="W1151">
        <v>172</v>
      </c>
    </row>
    <row r="1152" spans="1:23" x14ac:dyDescent="0.2">
      <c r="A1152" t="s">
        <v>165</v>
      </c>
      <c r="B1152">
        <v>3</v>
      </c>
      <c r="C1152">
        <v>-44.8</v>
      </c>
      <c r="D1152">
        <v>0.4</v>
      </c>
      <c r="E1152" t="s">
        <v>240</v>
      </c>
      <c r="F1152">
        <v>30</v>
      </c>
      <c r="I1152">
        <v>96</v>
      </c>
      <c r="J1152" t="s">
        <v>202</v>
      </c>
      <c r="K1152">
        <v>0.63</v>
      </c>
      <c r="L1152">
        <v>600</v>
      </c>
      <c r="M1152" t="s">
        <v>323</v>
      </c>
      <c r="N1152" t="s">
        <v>324</v>
      </c>
      <c r="P1152" t="s">
        <v>332</v>
      </c>
      <c r="T1152">
        <v>-41.1</v>
      </c>
      <c r="U1152">
        <v>2.9</v>
      </c>
      <c r="V1152">
        <v>3.9</v>
      </c>
      <c r="W1152">
        <v>-69</v>
      </c>
    </row>
    <row r="1153" spans="1:23" x14ac:dyDescent="0.2">
      <c r="A1153" t="s">
        <v>165</v>
      </c>
      <c r="B1153">
        <v>3</v>
      </c>
      <c r="C1153">
        <v>12.9</v>
      </c>
      <c r="E1153" t="s">
        <v>240</v>
      </c>
      <c r="F1153">
        <v>30</v>
      </c>
      <c r="I1153">
        <v>96</v>
      </c>
      <c r="J1153" t="s">
        <v>202</v>
      </c>
      <c r="K1153">
        <v>0.63</v>
      </c>
      <c r="L1153">
        <v>600</v>
      </c>
      <c r="M1153" t="s">
        <v>323</v>
      </c>
      <c r="N1153" t="s">
        <v>324</v>
      </c>
      <c r="P1153" t="s">
        <v>332</v>
      </c>
      <c r="T1153">
        <v>24.1</v>
      </c>
      <c r="U1153">
        <v>1.7</v>
      </c>
      <c r="V1153">
        <v>11.1</v>
      </c>
      <c r="W1153">
        <v>-5.7</v>
      </c>
    </row>
    <row r="1154" spans="1:23" x14ac:dyDescent="0.2">
      <c r="A1154" t="s">
        <v>165</v>
      </c>
      <c r="B1154">
        <v>3</v>
      </c>
      <c r="C1154">
        <v>54.7</v>
      </c>
      <c r="D1154">
        <v>0.3</v>
      </c>
      <c r="E1154" t="s">
        <v>240</v>
      </c>
      <c r="F1154">
        <v>30</v>
      </c>
      <c r="I1154">
        <v>96</v>
      </c>
      <c r="J1154" t="s">
        <v>202</v>
      </c>
      <c r="K1154">
        <v>0.63</v>
      </c>
      <c r="L1154">
        <v>600</v>
      </c>
      <c r="M1154" t="s">
        <v>323</v>
      </c>
      <c r="N1154" t="s">
        <v>324</v>
      </c>
      <c r="P1154" t="s">
        <v>332</v>
      </c>
      <c r="T1154">
        <v>82.1</v>
      </c>
      <c r="U1154">
        <v>0.1</v>
      </c>
      <c r="V1154">
        <v>26</v>
      </c>
      <c r="W1154">
        <v>50.6</v>
      </c>
    </row>
    <row r="1155" spans="1:23" x14ac:dyDescent="0.2">
      <c r="A1155" t="s">
        <v>165</v>
      </c>
      <c r="B1155">
        <v>3</v>
      </c>
      <c r="C1155">
        <v>142.5</v>
      </c>
      <c r="E1155" t="s">
        <v>240</v>
      </c>
      <c r="F1155">
        <v>30</v>
      </c>
      <c r="I1155">
        <v>96</v>
      </c>
      <c r="J1155" t="s">
        <v>202</v>
      </c>
      <c r="K1155">
        <v>0.63</v>
      </c>
      <c r="L1155">
        <v>600</v>
      </c>
      <c r="M1155" t="s">
        <v>323</v>
      </c>
      <c r="N1155" t="s">
        <v>324</v>
      </c>
      <c r="P1155" t="s">
        <v>332</v>
      </c>
      <c r="T1155">
        <v>173.4</v>
      </c>
      <c r="V1155">
        <v>27</v>
      </c>
      <c r="W1155">
        <v>139.19999999999999</v>
      </c>
    </row>
    <row r="1156" spans="1:23" x14ac:dyDescent="0.2">
      <c r="A1156" t="s">
        <v>165</v>
      </c>
      <c r="B1156">
        <v>3</v>
      </c>
      <c r="C1156">
        <v>-44.8</v>
      </c>
      <c r="D1156">
        <v>0.4</v>
      </c>
      <c r="E1156" t="s">
        <v>240</v>
      </c>
      <c r="F1156">
        <v>30</v>
      </c>
      <c r="I1156">
        <v>96</v>
      </c>
      <c r="J1156" t="s">
        <v>202</v>
      </c>
      <c r="K1156">
        <v>0.63</v>
      </c>
      <c r="L1156">
        <v>600</v>
      </c>
      <c r="M1156" t="s">
        <v>323</v>
      </c>
      <c r="N1156" t="s">
        <v>324</v>
      </c>
      <c r="P1156" t="s">
        <v>334</v>
      </c>
      <c r="T1156">
        <v>-6.4</v>
      </c>
      <c r="U1156">
        <v>0.7</v>
      </c>
      <c r="V1156">
        <v>40.200000000000003</v>
      </c>
      <c r="W1156">
        <v>-35.299999999999997</v>
      </c>
    </row>
    <row r="1157" spans="1:23" x14ac:dyDescent="0.2">
      <c r="A1157" t="s">
        <v>165</v>
      </c>
      <c r="B1157">
        <v>3</v>
      </c>
      <c r="C1157">
        <v>12.9</v>
      </c>
      <c r="E1157" t="s">
        <v>240</v>
      </c>
      <c r="F1157">
        <v>30</v>
      </c>
      <c r="I1157">
        <v>96</v>
      </c>
      <c r="J1157" t="s">
        <v>202</v>
      </c>
      <c r="K1157">
        <v>0.63</v>
      </c>
      <c r="L1157">
        <v>600</v>
      </c>
      <c r="M1157" t="s">
        <v>323</v>
      </c>
      <c r="N1157" t="s">
        <v>324</v>
      </c>
      <c r="P1157" t="s">
        <v>334</v>
      </c>
      <c r="T1157">
        <v>59.8</v>
      </c>
      <c r="U1157">
        <v>0.01</v>
      </c>
      <c r="V1157">
        <v>46.3</v>
      </c>
      <c r="W1157">
        <v>28.9</v>
      </c>
    </row>
    <row r="1158" spans="1:23" x14ac:dyDescent="0.2">
      <c r="A1158" t="s">
        <v>165</v>
      </c>
      <c r="B1158">
        <v>3</v>
      </c>
      <c r="C1158">
        <v>54.7</v>
      </c>
      <c r="D1158">
        <v>0.3</v>
      </c>
      <c r="E1158" t="s">
        <v>240</v>
      </c>
      <c r="F1158">
        <v>30</v>
      </c>
      <c r="I1158">
        <v>96</v>
      </c>
      <c r="J1158" t="s">
        <v>202</v>
      </c>
      <c r="K1158">
        <v>0.63</v>
      </c>
      <c r="L1158">
        <v>600</v>
      </c>
      <c r="M1158" t="s">
        <v>323</v>
      </c>
      <c r="N1158" t="s">
        <v>324</v>
      </c>
      <c r="P1158" t="s">
        <v>334</v>
      </c>
      <c r="T1158">
        <v>88.3</v>
      </c>
      <c r="U1158">
        <v>0.8</v>
      </c>
      <c r="V1158">
        <v>31.9</v>
      </c>
      <c r="W1158">
        <v>56.6</v>
      </c>
    </row>
    <row r="1159" spans="1:23" x14ac:dyDescent="0.2">
      <c r="A1159" t="s">
        <v>165</v>
      </c>
      <c r="B1159">
        <v>3</v>
      </c>
      <c r="C1159">
        <v>78</v>
      </c>
      <c r="D1159">
        <v>0.3</v>
      </c>
      <c r="E1159" t="s">
        <v>240</v>
      </c>
      <c r="F1159">
        <v>30</v>
      </c>
      <c r="I1159">
        <v>96</v>
      </c>
      <c r="J1159" t="s">
        <v>202</v>
      </c>
      <c r="K1159">
        <v>0.63</v>
      </c>
      <c r="L1159">
        <v>600</v>
      </c>
      <c r="M1159" t="s">
        <v>323</v>
      </c>
      <c r="N1159" t="s">
        <v>324</v>
      </c>
      <c r="P1159" t="s">
        <v>334</v>
      </c>
      <c r="T1159">
        <v>111</v>
      </c>
      <c r="U1159">
        <v>0.4</v>
      </c>
      <c r="V1159">
        <v>30.6</v>
      </c>
      <c r="W1159">
        <v>78.599999999999994</v>
      </c>
    </row>
    <row r="1160" spans="1:23" x14ac:dyDescent="0.2">
      <c r="A1160" t="s">
        <v>165</v>
      </c>
      <c r="B1160">
        <v>3</v>
      </c>
      <c r="C1160">
        <v>142.5</v>
      </c>
      <c r="E1160" t="s">
        <v>240</v>
      </c>
      <c r="F1160">
        <v>30</v>
      </c>
      <c r="I1160">
        <v>96</v>
      </c>
      <c r="J1160" t="s">
        <v>202</v>
      </c>
      <c r="K1160">
        <v>0.63</v>
      </c>
      <c r="L1160">
        <v>600</v>
      </c>
      <c r="M1160" t="s">
        <v>323</v>
      </c>
      <c r="N1160" t="s">
        <v>324</v>
      </c>
      <c r="P1160" t="s">
        <v>334</v>
      </c>
      <c r="T1160">
        <v>173.6</v>
      </c>
      <c r="U1160">
        <v>5.5</v>
      </c>
      <c r="V1160">
        <v>27.2</v>
      </c>
      <c r="W1160">
        <v>139.4</v>
      </c>
    </row>
    <row r="1161" spans="1:23" x14ac:dyDescent="0.2">
      <c r="A1161" t="s">
        <v>165</v>
      </c>
      <c r="B1161">
        <v>3</v>
      </c>
      <c r="C1161">
        <v>-44.8</v>
      </c>
      <c r="D1161">
        <v>0.4</v>
      </c>
      <c r="E1161" t="s">
        <v>240</v>
      </c>
      <c r="F1161">
        <v>30</v>
      </c>
      <c r="I1161">
        <v>96</v>
      </c>
      <c r="J1161" t="s">
        <v>202</v>
      </c>
      <c r="K1161">
        <v>0.63</v>
      </c>
      <c r="L1161">
        <v>600</v>
      </c>
      <c r="M1161" t="s">
        <v>323</v>
      </c>
      <c r="N1161" t="s">
        <v>324</v>
      </c>
      <c r="P1161" t="s">
        <v>341</v>
      </c>
      <c r="T1161">
        <v>3.2</v>
      </c>
      <c r="U1161">
        <v>1</v>
      </c>
      <c r="V1161">
        <v>50.3</v>
      </c>
      <c r="W1161">
        <v>-26</v>
      </c>
    </row>
    <row r="1162" spans="1:23" x14ac:dyDescent="0.2">
      <c r="A1162" t="s">
        <v>165</v>
      </c>
      <c r="B1162">
        <v>3</v>
      </c>
      <c r="C1162">
        <v>12.9</v>
      </c>
      <c r="E1162" t="s">
        <v>240</v>
      </c>
      <c r="F1162">
        <v>30</v>
      </c>
      <c r="I1162">
        <v>96</v>
      </c>
      <c r="J1162" t="s">
        <v>202</v>
      </c>
      <c r="K1162">
        <v>0.63</v>
      </c>
      <c r="L1162">
        <v>600</v>
      </c>
      <c r="M1162" t="s">
        <v>323</v>
      </c>
      <c r="N1162" t="s">
        <v>324</v>
      </c>
      <c r="P1162" t="s">
        <v>341</v>
      </c>
      <c r="T1162">
        <v>93.5</v>
      </c>
      <c r="U1162">
        <v>7</v>
      </c>
      <c r="V1162">
        <v>79.599999999999994</v>
      </c>
      <c r="W1162">
        <v>61.7</v>
      </c>
    </row>
    <row r="1163" spans="1:23" x14ac:dyDescent="0.2">
      <c r="A1163" t="s">
        <v>165</v>
      </c>
      <c r="B1163">
        <v>3</v>
      </c>
      <c r="C1163">
        <v>54.7</v>
      </c>
      <c r="D1163">
        <v>0.3</v>
      </c>
      <c r="E1163" t="s">
        <v>240</v>
      </c>
      <c r="F1163">
        <v>30</v>
      </c>
      <c r="I1163">
        <v>96</v>
      </c>
      <c r="J1163" t="s">
        <v>202</v>
      </c>
      <c r="K1163">
        <v>0.63</v>
      </c>
      <c r="L1163">
        <v>600</v>
      </c>
      <c r="M1163" t="s">
        <v>323</v>
      </c>
      <c r="N1163" t="s">
        <v>324</v>
      </c>
      <c r="P1163" t="s">
        <v>341</v>
      </c>
      <c r="T1163">
        <v>133.9</v>
      </c>
      <c r="U1163">
        <v>13</v>
      </c>
      <c r="V1163">
        <v>75.099999999999994</v>
      </c>
      <c r="W1163">
        <v>100.9</v>
      </c>
    </row>
    <row r="1164" spans="1:23" x14ac:dyDescent="0.2">
      <c r="A1164" t="s">
        <v>165</v>
      </c>
      <c r="B1164">
        <v>3</v>
      </c>
      <c r="C1164">
        <v>78</v>
      </c>
      <c r="D1164">
        <v>0.3</v>
      </c>
      <c r="E1164" t="s">
        <v>240</v>
      </c>
      <c r="F1164">
        <v>30</v>
      </c>
      <c r="I1164">
        <v>96</v>
      </c>
      <c r="J1164" t="s">
        <v>202</v>
      </c>
      <c r="K1164">
        <v>0.63</v>
      </c>
      <c r="L1164">
        <v>600</v>
      </c>
      <c r="M1164" t="s">
        <v>323</v>
      </c>
      <c r="N1164" t="s">
        <v>324</v>
      </c>
      <c r="P1164" t="s">
        <v>341</v>
      </c>
      <c r="T1164">
        <v>155.6</v>
      </c>
      <c r="U1164">
        <v>1.5</v>
      </c>
      <c r="V1164">
        <v>72</v>
      </c>
      <c r="W1164">
        <v>121.9</v>
      </c>
    </row>
    <row r="1165" spans="1:23" x14ac:dyDescent="0.2">
      <c r="A1165" t="s">
        <v>165</v>
      </c>
      <c r="B1165">
        <v>3</v>
      </c>
      <c r="C1165">
        <v>142.5</v>
      </c>
      <c r="E1165" t="s">
        <v>240</v>
      </c>
      <c r="F1165">
        <v>30</v>
      </c>
      <c r="I1165">
        <v>96</v>
      </c>
      <c r="J1165" t="s">
        <v>202</v>
      </c>
      <c r="K1165">
        <v>0.63</v>
      </c>
      <c r="L1165">
        <v>600</v>
      </c>
      <c r="M1165" t="s">
        <v>323</v>
      </c>
      <c r="N1165" t="s">
        <v>324</v>
      </c>
      <c r="P1165" t="s">
        <v>341</v>
      </c>
      <c r="T1165">
        <v>210.4</v>
      </c>
      <c r="U1165">
        <v>0.2</v>
      </c>
      <c r="V1165">
        <v>59.4</v>
      </c>
      <c r="W1165">
        <v>175.1</v>
      </c>
    </row>
    <row r="1166" spans="1:23" x14ac:dyDescent="0.2">
      <c r="A1166" t="s">
        <v>165</v>
      </c>
      <c r="B1166">
        <v>3</v>
      </c>
      <c r="C1166">
        <v>-44.8</v>
      </c>
      <c r="D1166">
        <v>0.4</v>
      </c>
      <c r="E1166" t="s">
        <v>240</v>
      </c>
      <c r="F1166">
        <v>30</v>
      </c>
      <c r="I1166">
        <v>96</v>
      </c>
      <c r="J1166" t="s">
        <v>202</v>
      </c>
      <c r="K1166">
        <v>0.63</v>
      </c>
      <c r="L1166">
        <v>600</v>
      </c>
      <c r="M1166" t="s">
        <v>323</v>
      </c>
      <c r="N1166" t="s">
        <v>324</v>
      </c>
      <c r="P1166" t="s">
        <v>632</v>
      </c>
      <c r="T1166">
        <v>-56.5</v>
      </c>
      <c r="U1166">
        <v>0.2</v>
      </c>
      <c r="V1166">
        <v>-12.2</v>
      </c>
      <c r="W1166">
        <v>-84</v>
      </c>
    </row>
    <row r="1167" spans="1:23" x14ac:dyDescent="0.2">
      <c r="A1167" t="s">
        <v>165</v>
      </c>
      <c r="B1167">
        <v>3</v>
      </c>
      <c r="C1167">
        <v>12.9</v>
      </c>
      <c r="E1167" t="s">
        <v>240</v>
      </c>
      <c r="F1167">
        <v>30</v>
      </c>
      <c r="I1167">
        <v>96</v>
      </c>
      <c r="J1167" t="s">
        <v>202</v>
      </c>
      <c r="K1167">
        <v>0.63</v>
      </c>
      <c r="L1167">
        <v>600</v>
      </c>
      <c r="M1167" t="s">
        <v>323</v>
      </c>
      <c r="N1167" t="s">
        <v>324</v>
      </c>
      <c r="P1167" t="s">
        <v>632</v>
      </c>
      <c r="T1167">
        <v>-14</v>
      </c>
      <c r="U1167">
        <v>0.4</v>
      </c>
      <c r="V1167">
        <v>-26.6</v>
      </c>
      <c r="W1167">
        <v>-42.7</v>
      </c>
    </row>
    <row r="1168" spans="1:23" x14ac:dyDescent="0.2">
      <c r="A1168" t="s">
        <v>165</v>
      </c>
      <c r="B1168">
        <v>3</v>
      </c>
      <c r="C1168">
        <v>54.7</v>
      </c>
      <c r="D1168">
        <v>0.3</v>
      </c>
      <c r="E1168" t="s">
        <v>240</v>
      </c>
      <c r="F1168">
        <v>30</v>
      </c>
      <c r="I1168">
        <v>96</v>
      </c>
      <c r="J1168" t="s">
        <v>202</v>
      </c>
      <c r="K1168">
        <v>0.63</v>
      </c>
      <c r="L1168">
        <v>600</v>
      </c>
      <c r="M1168" t="s">
        <v>323</v>
      </c>
      <c r="N1168" t="s">
        <v>324</v>
      </c>
      <c r="P1168" t="s">
        <v>632</v>
      </c>
      <c r="T1168">
        <v>18.8</v>
      </c>
      <c r="U1168">
        <v>0.1</v>
      </c>
      <c r="V1168">
        <v>-34</v>
      </c>
      <c r="W1168">
        <v>-10.9</v>
      </c>
    </row>
    <row r="1169" spans="1:23" x14ac:dyDescent="0.2">
      <c r="A1169" t="s">
        <v>165</v>
      </c>
      <c r="B1169">
        <v>3</v>
      </c>
      <c r="C1169">
        <v>78</v>
      </c>
      <c r="D1169">
        <v>0.3</v>
      </c>
      <c r="E1169" t="s">
        <v>240</v>
      </c>
      <c r="F1169">
        <v>30</v>
      </c>
      <c r="I1169">
        <v>96</v>
      </c>
      <c r="J1169" t="s">
        <v>202</v>
      </c>
      <c r="K1169">
        <v>0.63</v>
      </c>
      <c r="L1169">
        <v>600</v>
      </c>
      <c r="M1169" t="s">
        <v>323</v>
      </c>
      <c r="N1169" t="s">
        <v>324</v>
      </c>
      <c r="P1169" t="s">
        <v>632</v>
      </c>
      <c r="T1169">
        <v>65.900000000000006</v>
      </c>
      <c r="U1169">
        <v>0.8</v>
      </c>
      <c r="V1169">
        <v>-11.2</v>
      </c>
      <c r="W1169">
        <v>34.9</v>
      </c>
    </row>
    <row r="1170" spans="1:23" x14ac:dyDescent="0.2">
      <c r="A1170" t="s">
        <v>165</v>
      </c>
      <c r="B1170">
        <v>3</v>
      </c>
      <c r="C1170">
        <v>142.5</v>
      </c>
      <c r="E1170" t="s">
        <v>240</v>
      </c>
      <c r="F1170">
        <v>30</v>
      </c>
      <c r="I1170">
        <v>96</v>
      </c>
      <c r="J1170" t="s">
        <v>202</v>
      </c>
      <c r="K1170">
        <v>0.63</v>
      </c>
      <c r="L1170">
        <v>600</v>
      </c>
      <c r="M1170" t="s">
        <v>323</v>
      </c>
      <c r="N1170" t="s">
        <v>324</v>
      </c>
      <c r="P1170" t="s">
        <v>632</v>
      </c>
      <c r="T1170">
        <v>118.3</v>
      </c>
      <c r="U1170">
        <v>1.5</v>
      </c>
      <c r="V1170">
        <v>-21.2</v>
      </c>
      <c r="W1170">
        <v>85.7</v>
      </c>
    </row>
    <row r="1171" spans="1:23" x14ac:dyDescent="0.2">
      <c r="A1171" t="s">
        <v>172</v>
      </c>
      <c r="B1171">
        <v>1</v>
      </c>
      <c r="C1171">
        <v>-51.2</v>
      </c>
      <c r="D1171">
        <v>0.5</v>
      </c>
      <c r="I1171">
        <v>31</v>
      </c>
      <c r="J1171" t="s">
        <v>249</v>
      </c>
      <c r="M1171" t="s">
        <v>557</v>
      </c>
      <c r="N1171" t="s">
        <v>324</v>
      </c>
      <c r="P1171" t="s">
        <v>330</v>
      </c>
      <c r="T1171">
        <v>-77</v>
      </c>
      <c r="U1171">
        <v>0.9</v>
      </c>
      <c r="V1171">
        <v>-27.2</v>
      </c>
    </row>
    <row r="1172" spans="1:23" x14ac:dyDescent="0.2">
      <c r="A1172" t="s">
        <v>172</v>
      </c>
      <c r="B1172">
        <v>1</v>
      </c>
      <c r="C1172">
        <v>106.5</v>
      </c>
      <c r="D1172">
        <v>0.5</v>
      </c>
      <c r="I1172">
        <v>31</v>
      </c>
      <c r="J1172" t="s">
        <v>249</v>
      </c>
      <c r="M1172" t="s">
        <v>557</v>
      </c>
      <c r="N1172" t="s">
        <v>324</v>
      </c>
      <c r="P1172" t="s">
        <v>330</v>
      </c>
      <c r="T1172">
        <v>40.1</v>
      </c>
      <c r="U1172">
        <v>3.6</v>
      </c>
      <c r="V1172">
        <v>-60</v>
      </c>
    </row>
    <row r="1173" spans="1:23" x14ac:dyDescent="0.2">
      <c r="A1173" t="s">
        <v>172</v>
      </c>
      <c r="B1173">
        <v>1</v>
      </c>
      <c r="C1173">
        <v>232.6</v>
      </c>
      <c r="D1173">
        <v>0.5</v>
      </c>
      <c r="I1173">
        <v>31</v>
      </c>
      <c r="J1173" t="s">
        <v>249</v>
      </c>
      <c r="M1173" t="s">
        <v>557</v>
      </c>
      <c r="N1173" t="s">
        <v>324</v>
      </c>
      <c r="P1173" t="s">
        <v>330</v>
      </c>
      <c r="T1173">
        <v>158.5</v>
      </c>
      <c r="U1173">
        <v>2.1</v>
      </c>
      <c r="V1173">
        <v>-60.1</v>
      </c>
    </row>
    <row r="1174" spans="1:23" x14ac:dyDescent="0.2">
      <c r="A1174" t="s">
        <v>172</v>
      </c>
      <c r="B1174">
        <v>1</v>
      </c>
      <c r="C1174">
        <v>452.8</v>
      </c>
      <c r="D1174">
        <v>0.5</v>
      </c>
      <c r="I1174">
        <v>31</v>
      </c>
      <c r="J1174" t="s">
        <v>249</v>
      </c>
      <c r="M1174" t="s">
        <v>557</v>
      </c>
      <c r="N1174" t="s">
        <v>324</v>
      </c>
      <c r="P1174" t="s">
        <v>330</v>
      </c>
      <c r="T1174">
        <v>397.2</v>
      </c>
      <c r="U1174">
        <v>4</v>
      </c>
      <c r="V1174">
        <v>-38.299999999999997</v>
      </c>
    </row>
    <row r="1175" spans="1:23" x14ac:dyDescent="0.2">
      <c r="A1175" t="s">
        <v>172</v>
      </c>
      <c r="B1175">
        <v>1</v>
      </c>
      <c r="C1175">
        <v>-51.2</v>
      </c>
      <c r="D1175">
        <v>0.5</v>
      </c>
      <c r="I1175">
        <v>31</v>
      </c>
      <c r="J1175" t="s">
        <v>249</v>
      </c>
      <c r="M1175" t="s">
        <v>557</v>
      </c>
      <c r="N1175" t="s">
        <v>324</v>
      </c>
      <c r="P1175" t="s">
        <v>624</v>
      </c>
      <c r="T1175">
        <v>-132.80000000000001</v>
      </c>
      <c r="U1175">
        <v>2.1</v>
      </c>
      <c r="V1175">
        <v>-86</v>
      </c>
    </row>
    <row r="1176" spans="1:23" x14ac:dyDescent="0.2">
      <c r="A1176" t="s">
        <v>172</v>
      </c>
      <c r="B1176">
        <v>1</v>
      </c>
      <c r="C1176">
        <v>106.5</v>
      </c>
      <c r="D1176">
        <v>0.5</v>
      </c>
      <c r="I1176">
        <v>31</v>
      </c>
      <c r="J1176" t="s">
        <v>249</v>
      </c>
      <c r="M1176" t="s">
        <v>557</v>
      </c>
      <c r="N1176" t="s">
        <v>324</v>
      </c>
      <c r="P1176" t="s">
        <v>624</v>
      </c>
      <c r="T1176">
        <v>-11.5</v>
      </c>
      <c r="U1176">
        <v>2.9</v>
      </c>
      <c r="V1176">
        <v>-106.6</v>
      </c>
    </row>
    <row r="1177" spans="1:23" x14ac:dyDescent="0.2">
      <c r="A1177" t="s">
        <v>172</v>
      </c>
      <c r="B1177">
        <v>1</v>
      </c>
      <c r="C1177">
        <v>232.6</v>
      </c>
      <c r="D1177">
        <v>0.5</v>
      </c>
      <c r="I1177">
        <v>31</v>
      </c>
      <c r="J1177" t="s">
        <v>249</v>
      </c>
      <c r="M1177" t="s">
        <v>557</v>
      </c>
      <c r="N1177" t="s">
        <v>324</v>
      </c>
      <c r="P1177" t="s">
        <v>624</v>
      </c>
      <c r="T1177">
        <v>76.7</v>
      </c>
      <c r="V1177">
        <v>-126.5</v>
      </c>
    </row>
    <row r="1178" spans="1:23" x14ac:dyDescent="0.2">
      <c r="A1178" t="s">
        <v>172</v>
      </c>
      <c r="B1178">
        <v>1</v>
      </c>
      <c r="C1178">
        <v>-51.2</v>
      </c>
      <c r="D1178">
        <v>0.5</v>
      </c>
      <c r="I1178">
        <v>31</v>
      </c>
      <c r="J1178" t="s">
        <v>249</v>
      </c>
      <c r="M1178" t="s">
        <v>557</v>
      </c>
      <c r="N1178" t="s">
        <v>324</v>
      </c>
      <c r="P1178" t="s">
        <v>612</v>
      </c>
      <c r="T1178">
        <v>-285.10000000000002</v>
      </c>
      <c r="U1178">
        <v>6.5</v>
      </c>
      <c r="V1178">
        <v>-246.5</v>
      </c>
    </row>
    <row r="1179" spans="1:23" x14ac:dyDescent="0.2">
      <c r="A1179" t="s">
        <v>172</v>
      </c>
      <c r="B1179">
        <v>1</v>
      </c>
      <c r="C1179">
        <v>106.5</v>
      </c>
      <c r="D1179">
        <v>0.5</v>
      </c>
      <c r="I1179">
        <v>31</v>
      </c>
      <c r="J1179" t="s">
        <v>249</v>
      </c>
      <c r="M1179" t="s">
        <v>557</v>
      </c>
      <c r="N1179" t="s">
        <v>324</v>
      </c>
      <c r="P1179" t="s">
        <v>612</v>
      </c>
      <c r="T1179">
        <v>-178.1</v>
      </c>
      <c r="U1179">
        <v>7.9</v>
      </c>
      <c r="V1179">
        <v>-257.2</v>
      </c>
    </row>
    <row r="1180" spans="1:23" x14ac:dyDescent="0.2">
      <c r="A1180" t="s">
        <v>172</v>
      </c>
      <c r="B1180">
        <v>1</v>
      </c>
      <c r="C1180">
        <v>-51.2</v>
      </c>
      <c r="D1180">
        <v>0.5</v>
      </c>
      <c r="I1180">
        <v>31</v>
      </c>
      <c r="J1180" t="s">
        <v>249</v>
      </c>
      <c r="M1180" t="s">
        <v>557</v>
      </c>
      <c r="N1180" t="s">
        <v>324</v>
      </c>
      <c r="P1180" t="s">
        <v>614</v>
      </c>
      <c r="T1180">
        <v>-81.599999999999994</v>
      </c>
      <c r="U1180">
        <v>2.1</v>
      </c>
      <c r="V1180">
        <v>-32</v>
      </c>
    </row>
    <row r="1181" spans="1:23" x14ac:dyDescent="0.2">
      <c r="A1181" t="s">
        <v>172</v>
      </c>
      <c r="B1181">
        <v>1</v>
      </c>
      <c r="C1181">
        <v>106.5</v>
      </c>
      <c r="D1181">
        <v>0.5</v>
      </c>
      <c r="I1181">
        <v>31</v>
      </c>
      <c r="J1181" t="s">
        <v>249</v>
      </c>
      <c r="M1181" t="s">
        <v>557</v>
      </c>
      <c r="N1181" t="s">
        <v>324</v>
      </c>
      <c r="P1181" t="s">
        <v>614</v>
      </c>
      <c r="T1181">
        <v>26.9</v>
      </c>
      <c r="U1181">
        <v>0.9</v>
      </c>
      <c r="V1181">
        <v>-71.900000000000006</v>
      </c>
    </row>
    <row r="1182" spans="1:23" x14ac:dyDescent="0.2">
      <c r="A1182" t="s">
        <v>172</v>
      </c>
      <c r="B1182">
        <v>1</v>
      </c>
      <c r="C1182">
        <v>232.6</v>
      </c>
      <c r="D1182">
        <v>0.5</v>
      </c>
      <c r="I1182">
        <v>31</v>
      </c>
      <c r="J1182" t="s">
        <v>249</v>
      </c>
      <c r="M1182" t="s">
        <v>557</v>
      </c>
      <c r="N1182" t="s">
        <v>324</v>
      </c>
      <c r="P1182" t="s">
        <v>614</v>
      </c>
      <c r="T1182">
        <v>103.8</v>
      </c>
      <c r="V1182">
        <v>-104.5</v>
      </c>
    </row>
    <row r="1183" spans="1:23" x14ac:dyDescent="0.2">
      <c r="A1183" t="s">
        <v>172</v>
      </c>
      <c r="B1183">
        <v>1</v>
      </c>
      <c r="C1183">
        <v>338.5</v>
      </c>
      <c r="D1183">
        <v>0.5</v>
      </c>
      <c r="I1183">
        <v>31</v>
      </c>
      <c r="J1183" t="s">
        <v>249</v>
      </c>
      <c r="M1183" t="s">
        <v>557</v>
      </c>
      <c r="N1183" t="s">
        <v>324</v>
      </c>
      <c r="P1183" t="s">
        <v>614</v>
      </c>
      <c r="T1183">
        <v>245.2</v>
      </c>
      <c r="U1183">
        <v>2.7</v>
      </c>
      <c r="V1183">
        <v>-69.7</v>
      </c>
    </row>
    <row r="1184" spans="1:23" x14ac:dyDescent="0.2">
      <c r="A1184" t="s">
        <v>172</v>
      </c>
      <c r="B1184">
        <v>1</v>
      </c>
      <c r="C1184">
        <v>452.8</v>
      </c>
      <c r="D1184">
        <v>0.5</v>
      </c>
      <c r="I1184">
        <v>31</v>
      </c>
      <c r="J1184" t="s">
        <v>249</v>
      </c>
      <c r="M1184" t="s">
        <v>557</v>
      </c>
      <c r="N1184" t="s">
        <v>324</v>
      </c>
      <c r="P1184" t="s">
        <v>614</v>
      </c>
      <c r="T1184">
        <v>333.6</v>
      </c>
      <c r="U1184">
        <v>3.5</v>
      </c>
      <c r="V1184">
        <v>-82</v>
      </c>
    </row>
    <row r="1185" spans="1:22" x14ac:dyDescent="0.2">
      <c r="A1185" t="s">
        <v>172</v>
      </c>
      <c r="B1185">
        <v>1</v>
      </c>
      <c r="C1185">
        <v>-51.2</v>
      </c>
      <c r="D1185">
        <v>0.5</v>
      </c>
      <c r="I1185">
        <v>31</v>
      </c>
      <c r="J1185" t="s">
        <v>249</v>
      </c>
      <c r="M1185" t="s">
        <v>557</v>
      </c>
      <c r="N1185" t="s">
        <v>324</v>
      </c>
      <c r="P1185" t="s">
        <v>615</v>
      </c>
      <c r="T1185">
        <v>-106</v>
      </c>
      <c r="U1185">
        <v>1.8</v>
      </c>
      <c r="V1185">
        <v>-57.8</v>
      </c>
    </row>
    <row r="1186" spans="1:22" x14ac:dyDescent="0.2">
      <c r="A1186" t="s">
        <v>172</v>
      </c>
      <c r="B1186">
        <v>1</v>
      </c>
      <c r="C1186">
        <v>106.5</v>
      </c>
      <c r="D1186">
        <v>0.5</v>
      </c>
      <c r="I1186">
        <v>31</v>
      </c>
      <c r="J1186" t="s">
        <v>249</v>
      </c>
      <c r="M1186" t="s">
        <v>557</v>
      </c>
      <c r="N1186" t="s">
        <v>324</v>
      </c>
      <c r="P1186" t="s">
        <v>615</v>
      </c>
      <c r="T1186">
        <v>22.9</v>
      </c>
      <c r="U1186">
        <v>0.7</v>
      </c>
      <c r="V1186">
        <v>-75.599999999999994</v>
      </c>
    </row>
    <row r="1187" spans="1:22" x14ac:dyDescent="0.2">
      <c r="A1187" t="s">
        <v>172</v>
      </c>
      <c r="B1187">
        <v>1</v>
      </c>
      <c r="C1187">
        <v>232.6</v>
      </c>
      <c r="D1187">
        <v>0.5</v>
      </c>
      <c r="I1187">
        <v>31</v>
      </c>
      <c r="J1187" t="s">
        <v>249</v>
      </c>
      <c r="M1187" t="s">
        <v>557</v>
      </c>
      <c r="N1187" t="s">
        <v>324</v>
      </c>
      <c r="P1187" t="s">
        <v>615</v>
      </c>
      <c r="T1187">
        <v>90.9</v>
      </c>
    </row>
    <row r="1188" spans="1:22" x14ac:dyDescent="0.2">
      <c r="A1188" t="s">
        <v>172</v>
      </c>
      <c r="B1188">
        <v>1</v>
      </c>
      <c r="C1188">
        <v>338.5</v>
      </c>
      <c r="D1188">
        <v>0.5</v>
      </c>
      <c r="I1188">
        <v>31</v>
      </c>
      <c r="J1188" t="s">
        <v>249</v>
      </c>
      <c r="M1188" t="s">
        <v>557</v>
      </c>
      <c r="N1188" t="s">
        <v>324</v>
      </c>
      <c r="P1188" t="s">
        <v>615</v>
      </c>
      <c r="T1188">
        <v>224</v>
      </c>
      <c r="U1188">
        <v>1</v>
      </c>
      <c r="V1188">
        <v>-85.5</v>
      </c>
    </row>
    <row r="1189" spans="1:22" x14ac:dyDescent="0.2">
      <c r="A1189" t="s">
        <v>172</v>
      </c>
      <c r="B1189">
        <v>1</v>
      </c>
      <c r="C1189">
        <v>452.8</v>
      </c>
      <c r="D1189">
        <v>0.5</v>
      </c>
      <c r="I1189">
        <v>31</v>
      </c>
      <c r="J1189" t="s">
        <v>249</v>
      </c>
      <c r="M1189" t="s">
        <v>557</v>
      </c>
      <c r="N1189" t="s">
        <v>324</v>
      </c>
      <c r="P1189" t="s">
        <v>615</v>
      </c>
      <c r="T1189">
        <v>317.2</v>
      </c>
      <c r="U1189">
        <v>6.8</v>
      </c>
      <c r="V1189">
        <v>-93.3</v>
      </c>
    </row>
    <row r="1190" spans="1:22" x14ac:dyDescent="0.2">
      <c r="A1190" t="s">
        <v>172</v>
      </c>
      <c r="B1190">
        <v>1</v>
      </c>
      <c r="C1190">
        <v>-51.2</v>
      </c>
      <c r="D1190">
        <v>0.5</v>
      </c>
      <c r="I1190">
        <v>31</v>
      </c>
      <c r="J1190" t="s">
        <v>249</v>
      </c>
      <c r="M1190" t="s">
        <v>557</v>
      </c>
      <c r="N1190" t="s">
        <v>324</v>
      </c>
      <c r="P1190" t="s">
        <v>625</v>
      </c>
      <c r="T1190">
        <v>-98.6</v>
      </c>
      <c r="U1190">
        <v>1.6</v>
      </c>
      <c r="V1190">
        <v>-50</v>
      </c>
    </row>
    <row r="1191" spans="1:22" x14ac:dyDescent="0.2">
      <c r="A1191" t="s">
        <v>172</v>
      </c>
      <c r="B1191">
        <v>1</v>
      </c>
      <c r="C1191">
        <v>106.5</v>
      </c>
      <c r="D1191">
        <v>0.5</v>
      </c>
      <c r="I1191">
        <v>31</v>
      </c>
      <c r="J1191" t="s">
        <v>249</v>
      </c>
      <c r="M1191" t="s">
        <v>557</v>
      </c>
      <c r="N1191" t="s">
        <v>324</v>
      </c>
      <c r="P1191" t="s">
        <v>625</v>
      </c>
      <c r="T1191">
        <v>24.3</v>
      </c>
      <c r="U1191">
        <v>3.9</v>
      </c>
      <c r="V1191">
        <v>-74.3</v>
      </c>
    </row>
    <row r="1192" spans="1:22" x14ac:dyDescent="0.2">
      <c r="A1192" t="s">
        <v>172</v>
      </c>
      <c r="B1192">
        <v>1</v>
      </c>
      <c r="C1192">
        <v>338.5</v>
      </c>
      <c r="D1192">
        <v>0.5</v>
      </c>
      <c r="I1192">
        <v>31</v>
      </c>
      <c r="J1192" t="s">
        <v>249</v>
      </c>
      <c r="M1192" t="s">
        <v>557</v>
      </c>
      <c r="N1192" t="s">
        <v>324</v>
      </c>
      <c r="P1192" t="s">
        <v>625</v>
      </c>
      <c r="T1192">
        <v>259.10000000000002</v>
      </c>
      <c r="U1192">
        <v>7.2</v>
      </c>
      <c r="V1192">
        <v>-59.3</v>
      </c>
    </row>
    <row r="1193" spans="1:22" x14ac:dyDescent="0.2">
      <c r="A1193" t="s">
        <v>172</v>
      </c>
      <c r="B1193">
        <v>1</v>
      </c>
      <c r="C1193">
        <v>452.8</v>
      </c>
      <c r="D1193">
        <v>0.5</v>
      </c>
      <c r="I1193">
        <v>31</v>
      </c>
      <c r="J1193" t="s">
        <v>249</v>
      </c>
      <c r="M1193" t="s">
        <v>557</v>
      </c>
      <c r="N1193" t="s">
        <v>324</v>
      </c>
      <c r="P1193" t="s">
        <v>625</v>
      </c>
      <c r="T1193">
        <v>358.8</v>
      </c>
      <c r="U1193">
        <v>6.8</v>
      </c>
      <c r="V1193">
        <v>-64.7</v>
      </c>
    </row>
    <row r="1194" spans="1:22" x14ac:dyDescent="0.2">
      <c r="A1194" t="s">
        <v>172</v>
      </c>
      <c r="B1194">
        <v>1</v>
      </c>
      <c r="C1194">
        <v>-51.2</v>
      </c>
      <c r="D1194">
        <v>0.5</v>
      </c>
      <c r="I1194">
        <v>31</v>
      </c>
      <c r="J1194" t="s">
        <v>249</v>
      </c>
      <c r="M1194" t="s">
        <v>557</v>
      </c>
      <c r="N1194" t="s">
        <v>324</v>
      </c>
      <c r="P1194" t="s">
        <v>334</v>
      </c>
      <c r="T1194">
        <v>-87.3</v>
      </c>
      <c r="U1194">
        <v>3.3</v>
      </c>
      <c r="V1194">
        <v>-38</v>
      </c>
    </row>
    <row r="1195" spans="1:22" x14ac:dyDescent="0.2">
      <c r="A1195" t="s">
        <v>172</v>
      </c>
      <c r="B1195">
        <v>1</v>
      </c>
      <c r="C1195">
        <v>106.5</v>
      </c>
      <c r="D1195">
        <v>0.5</v>
      </c>
      <c r="I1195">
        <v>31</v>
      </c>
      <c r="J1195" t="s">
        <v>249</v>
      </c>
      <c r="M1195" t="s">
        <v>557</v>
      </c>
      <c r="N1195" t="s">
        <v>324</v>
      </c>
      <c r="P1195" t="s">
        <v>334</v>
      </c>
      <c r="T1195">
        <v>23.2</v>
      </c>
      <c r="U1195">
        <v>4.2</v>
      </c>
      <c r="V1195">
        <v>-75.3</v>
      </c>
    </row>
    <row r="1196" spans="1:22" x14ac:dyDescent="0.2">
      <c r="A1196" t="s">
        <v>172</v>
      </c>
      <c r="B1196">
        <v>1</v>
      </c>
      <c r="C1196">
        <v>232.6</v>
      </c>
      <c r="D1196">
        <v>0.5</v>
      </c>
      <c r="I1196">
        <v>31</v>
      </c>
      <c r="J1196" t="s">
        <v>249</v>
      </c>
      <c r="M1196" t="s">
        <v>557</v>
      </c>
      <c r="N1196" t="s">
        <v>324</v>
      </c>
      <c r="P1196" t="s">
        <v>334</v>
      </c>
      <c r="T1196">
        <v>149.9</v>
      </c>
      <c r="U1196">
        <v>1.9</v>
      </c>
      <c r="V1196">
        <v>-67.099999999999994</v>
      </c>
    </row>
    <row r="1197" spans="1:22" x14ac:dyDescent="0.2">
      <c r="A1197" t="s">
        <v>172</v>
      </c>
      <c r="B1197">
        <v>1</v>
      </c>
      <c r="C1197">
        <v>338.5</v>
      </c>
      <c r="D1197">
        <v>0.5</v>
      </c>
      <c r="I1197">
        <v>31</v>
      </c>
      <c r="J1197" t="s">
        <v>249</v>
      </c>
      <c r="M1197" t="s">
        <v>557</v>
      </c>
      <c r="N1197" t="s">
        <v>324</v>
      </c>
      <c r="P1197" t="s">
        <v>334</v>
      </c>
      <c r="T1197">
        <v>265.5</v>
      </c>
      <c r="U1197">
        <v>4.8</v>
      </c>
      <c r="V1197">
        <v>-54.5</v>
      </c>
    </row>
    <row r="1198" spans="1:22" x14ac:dyDescent="0.2">
      <c r="A1198" t="s">
        <v>172</v>
      </c>
      <c r="B1198">
        <v>1</v>
      </c>
      <c r="C1198">
        <v>452.8</v>
      </c>
      <c r="D1198">
        <v>0.5</v>
      </c>
      <c r="I1198">
        <v>31</v>
      </c>
      <c r="J1198" t="s">
        <v>249</v>
      </c>
      <c r="M1198" t="s">
        <v>557</v>
      </c>
      <c r="N1198" t="s">
        <v>324</v>
      </c>
      <c r="P1198" t="s">
        <v>334</v>
      </c>
      <c r="T1198">
        <v>372.2</v>
      </c>
      <c r="U1198">
        <v>3.2</v>
      </c>
      <c r="V1198">
        <v>-55.5</v>
      </c>
    </row>
    <row r="1199" spans="1:22" x14ac:dyDescent="0.2">
      <c r="A1199" t="s">
        <v>172</v>
      </c>
      <c r="B1199">
        <v>1</v>
      </c>
      <c r="C1199">
        <v>-51.2</v>
      </c>
      <c r="D1199">
        <v>0.5</v>
      </c>
      <c r="I1199">
        <v>31</v>
      </c>
      <c r="J1199" t="s">
        <v>249</v>
      </c>
      <c r="M1199" t="s">
        <v>557</v>
      </c>
      <c r="N1199" t="s">
        <v>324</v>
      </c>
      <c r="P1199" t="s">
        <v>341</v>
      </c>
      <c r="T1199">
        <v>-90</v>
      </c>
      <c r="U1199">
        <v>2.4</v>
      </c>
      <c r="V1199">
        <v>-40.9</v>
      </c>
    </row>
    <row r="1200" spans="1:22" x14ac:dyDescent="0.2">
      <c r="A1200" t="s">
        <v>172</v>
      </c>
      <c r="B1200">
        <v>1</v>
      </c>
      <c r="C1200">
        <v>232.6</v>
      </c>
      <c r="D1200">
        <v>0.5</v>
      </c>
      <c r="I1200">
        <v>31</v>
      </c>
      <c r="J1200" t="s">
        <v>249</v>
      </c>
      <c r="M1200" t="s">
        <v>557</v>
      </c>
      <c r="N1200" t="s">
        <v>324</v>
      </c>
      <c r="P1200" t="s">
        <v>341</v>
      </c>
      <c r="T1200">
        <v>161.4</v>
      </c>
      <c r="U1200">
        <v>2.1</v>
      </c>
      <c r="V1200">
        <v>-57.8</v>
      </c>
    </row>
    <row r="1201" spans="1:22" x14ac:dyDescent="0.2">
      <c r="A1201" t="s">
        <v>172</v>
      </c>
      <c r="B1201">
        <v>1</v>
      </c>
      <c r="C1201">
        <v>452.8</v>
      </c>
      <c r="D1201">
        <v>0.5</v>
      </c>
      <c r="I1201">
        <v>31</v>
      </c>
      <c r="J1201" t="s">
        <v>249</v>
      </c>
      <c r="M1201" t="s">
        <v>557</v>
      </c>
      <c r="N1201" t="s">
        <v>324</v>
      </c>
      <c r="P1201" t="s">
        <v>341</v>
      </c>
      <c r="T1201">
        <v>405.4</v>
      </c>
      <c r="U1201">
        <v>2.8</v>
      </c>
      <c r="V1201">
        <v>-32.6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bugs</vt:lpstr>
      <vt:lpstr>experiments</vt:lpstr>
      <vt:lpstr>lipids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Sebastian Kopf</cp:lastModifiedBy>
  <dcterms:created xsi:type="dcterms:W3CDTF">2018-10-05T17:10:18Z</dcterms:created>
  <dcterms:modified xsi:type="dcterms:W3CDTF">2019-02-28T20:29:20Z</dcterms:modified>
</cp:coreProperties>
</file>