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614" documentId="11_69BF01A385A271C1BBE26A599EFAF8D8EAC7D9B3" xr6:coauthVersionLast="47" xr6:coauthVersionMax="47" xr10:uidLastSave="{F8E2928E-8078-4FD1-BDC9-28D855069D71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H29" i="2"/>
  <c r="H28" i="2"/>
  <c r="H52" i="1"/>
  <c r="H49" i="1"/>
  <c r="H46" i="1"/>
  <c r="E24" i="1"/>
  <c r="E27" i="1"/>
  <c r="E46" i="1" s="1"/>
  <c r="E30" i="1"/>
  <c r="E52" i="1" s="1"/>
  <c r="E62" i="1" s="1"/>
  <c r="M34" i="1"/>
  <c r="M37" i="1"/>
  <c r="M46" i="1" s="1"/>
  <c r="M31" i="1"/>
  <c r="M40" i="1" s="1"/>
  <c r="M43" i="1" s="1"/>
  <c r="E49" i="1" l="1"/>
</calcChain>
</file>

<file path=xl/sharedStrings.xml><?xml version="1.0" encoding="utf-8"?>
<sst xmlns="http://schemas.openxmlformats.org/spreadsheetml/2006/main" count="64" uniqueCount="46">
  <si>
    <t>INPUT:</t>
  </si>
  <si>
    <t>KV[rpm/V]:</t>
  </si>
  <si>
    <t>Leverage d [m]:</t>
  </si>
  <si>
    <t>Current [A]</t>
  </si>
  <si>
    <t>Weight [kg]:</t>
  </si>
  <si>
    <t>Voltage [V]:</t>
  </si>
  <si>
    <t>time t [s]:</t>
  </si>
  <si>
    <t>RESULTS:</t>
  </si>
  <si>
    <t>Safety:</t>
  </si>
  <si>
    <t>KV[(rad/sec)/V]:</t>
  </si>
  <si>
    <t>CONSTANTS:</t>
  </si>
  <si>
    <t>Torque[Nm]:</t>
  </si>
  <si>
    <t>gravity g [m/s^2]:</t>
  </si>
  <si>
    <t>Speed[rpm]:</t>
  </si>
  <si>
    <t>rpm:</t>
  </si>
  <si>
    <t>Work W [J]:</t>
  </si>
  <si>
    <t>INPUT</t>
  </si>
  <si>
    <t>Transmission factor:</t>
  </si>
  <si>
    <t>Power P [W]:</t>
  </si>
  <si>
    <t>Desired Torque[Nm]:</t>
  </si>
  <si>
    <t xml:space="preserve">Speed v [rad/s]: </t>
  </si>
  <si>
    <t>Desired Speed[rpm]:</t>
  </si>
  <si>
    <t>Torque T [Nm]:</t>
  </si>
  <si>
    <t>Power safety [W]:</t>
  </si>
  <si>
    <t xml:space="preserve">Name: </t>
  </si>
  <si>
    <t>KV:</t>
  </si>
  <si>
    <t>Voltage:</t>
  </si>
  <si>
    <t>Amps:</t>
  </si>
  <si>
    <t>Weight:</t>
  </si>
  <si>
    <t>Transmission needed for 30Nm:</t>
  </si>
  <si>
    <t>Link:</t>
  </si>
  <si>
    <t xml:space="preserve">AXI 4120/20 GOLD LINE V2 </t>
  </si>
  <si>
    <t>32(MC)</t>
  </si>
  <si>
    <t>AXI 4120/20 GOLD LINE V2 | AXI MODEL MOTORS s. r. o.</t>
  </si>
  <si>
    <t>AXI 2835/12 GOLD LINE V2 LONG</t>
  </si>
  <si>
    <t>AXI 2835/12 GOLD LINE V2 LONG | AXI MODEL MOTORS s. r. o.</t>
  </si>
  <si>
    <t>AXI 2826/13 GOLD LINE V2</t>
  </si>
  <si>
    <t>AXI 2826/13 GOLD LINE V2 | AXI MODEL MOTORS s. r. o.</t>
  </si>
  <si>
    <t>AXI 4130/20 GOLD LINE V2</t>
  </si>
  <si>
    <t>AXI 4130/20 GOLD LINE V2 | AXI MODEL MOTORS s. r. o.</t>
  </si>
  <si>
    <t>KDE7208XF-135</t>
  </si>
  <si>
    <t>https://www.kdedirect.com/products/kde7208xf-135</t>
  </si>
  <si>
    <t>KDE6213XF-185</t>
  </si>
  <si>
    <t>https://www.kdedirect.com/collections/uas-multi-rotor-brushless-motors/products/kde6213xf-185</t>
  </si>
  <si>
    <t>KDE5215XF-220</t>
  </si>
  <si>
    <t>https://www.kdedirect.com/collections/uas-multi-rotor-brushless-motors/products/kde5215xf-220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</si>
</sst>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delmotors.cz/product/detail/460/" TargetMode="External"/><Relationship Id="rId7" Type="http://schemas.openxmlformats.org/officeDocument/2006/relationships/hyperlink" Target="https://www.kdedirect.com/collections/uas-multi-rotor-brushless-motors/products/kde5215xf-220" TargetMode="External"/><Relationship Id="rId2" Type="http://schemas.openxmlformats.org/officeDocument/2006/relationships/hyperlink" Target="https://www.modelmotors.cz/product/detail/468/" TargetMode="External"/><Relationship Id="rId1" Type="http://schemas.openxmlformats.org/officeDocument/2006/relationships/hyperlink" Target="https://www.modelmotors.cz/product/detail/274/" TargetMode="External"/><Relationship Id="rId6" Type="http://schemas.openxmlformats.org/officeDocument/2006/relationships/hyperlink" Target="https://www.kdedirect.com/collections/uas-multi-rotor-brushless-motors/products/kde6213xf-185" TargetMode="External"/><Relationship Id="rId5" Type="http://schemas.openxmlformats.org/officeDocument/2006/relationships/hyperlink" Target="https://www.kdedirect.com/products/kde7208xf-135" TargetMode="External"/><Relationship Id="rId4" Type="http://schemas.openxmlformats.org/officeDocument/2006/relationships/hyperlink" Target="https://www.modelmotors.cz/product/detail/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M62"/>
  <sheetViews>
    <sheetView tabSelected="1" topLeftCell="A29" workbookViewId="0">
      <selection activeCell="E46" sqref="E46:E48"/>
    </sheetView>
  </sheetViews>
  <sheetFormatPr defaultRowHeight="15"/>
  <cols>
    <col min="1" max="1" width="13.5703125" customWidth="1"/>
    <col min="4" max="4" width="18.7109375" customWidth="1"/>
    <col min="5" max="5" width="20.7109375" customWidth="1"/>
    <col min="7" max="8" width="20.7109375" customWidth="1"/>
    <col min="12" max="12" width="18.7109375" customWidth="1"/>
    <col min="13" max="13" width="20.7109375" customWidth="1"/>
    <col min="15" max="15" width="18.7109375" customWidth="1"/>
    <col min="16" max="16" width="20.7109375" customWidth="1"/>
  </cols>
  <sheetData>
    <row r="13" spans="4:13">
      <c r="D13" s="22" t="s">
        <v>0</v>
      </c>
      <c r="E13" s="23"/>
      <c r="L13" s="9" t="s">
        <v>0</v>
      </c>
      <c r="M13" s="10"/>
    </row>
    <row r="14" spans="4:13">
      <c r="D14" s="20" t="s">
        <v>1</v>
      </c>
      <c r="E14" s="24">
        <v>380</v>
      </c>
      <c r="L14" s="3" t="s">
        <v>2</v>
      </c>
      <c r="M14" s="7">
        <v>0.25</v>
      </c>
    </row>
    <row r="15" spans="4:13">
      <c r="D15" s="21"/>
      <c r="E15" s="25"/>
      <c r="L15" s="3"/>
      <c r="M15" s="7"/>
    </row>
    <row r="16" spans="4:13">
      <c r="D16" s="13"/>
      <c r="E16" s="26"/>
      <c r="L16" s="3"/>
      <c r="M16" s="7"/>
    </row>
    <row r="17" spans="4:13">
      <c r="D17" s="20" t="s">
        <v>3</v>
      </c>
      <c r="E17" s="24">
        <v>32</v>
      </c>
      <c r="L17" s="3" t="s">
        <v>4</v>
      </c>
      <c r="M17" s="7">
        <v>10</v>
      </c>
    </row>
    <row r="18" spans="4:13">
      <c r="D18" s="21"/>
      <c r="E18" s="25"/>
      <c r="L18" s="3"/>
      <c r="M18" s="7"/>
    </row>
    <row r="19" spans="4:13">
      <c r="D19" s="13"/>
      <c r="E19" s="26"/>
      <c r="G19">
        <f>E30/24</f>
        <v>443.33333333333331</v>
      </c>
      <c r="L19" s="3"/>
      <c r="M19" s="7"/>
    </row>
    <row r="20" spans="4:13">
      <c r="D20" s="20" t="s">
        <v>5</v>
      </c>
      <c r="E20" s="24">
        <v>28</v>
      </c>
      <c r="L20" s="3" t="s">
        <v>6</v>
      </c>
      <c r="M20" s="7">
        <v>1</v>
      </c>
    </row>
    <row r="21" spans="4:13">
      <c r="D21" s="21"/>
      <c r="E21" s="25"/>
      <c r="L21" s="3"/>
      <c r="M21" s="7"/>
    </row>
    <row r="22" spans="4:13">
      <c r="D22" s="13"/>
      <c r="E22" s="26"/>
      <c r="L22" s="3"/>
      <c r="M22" s="7"/>
    </row>
    <row r="23" spans="4:13">
      <c r="D23" s="27" t="s">
        <v>7</v>
      </c>
      <c r="E23" s="28"/>
      <c r="L23" s="3" t="s">
        <v>8</v>
      </c>
      <c r="M23" s="7">
        <v>1.2</v>
      </c>
    </row>
    <row r="24" spans="4:13">
      <c r="D24" s="20" t="s">
        <v>9</v>
      </c>
      <c r="E24" s="17">
        <f>(E14*2*PI())/60</f>
        <v>39.793506945470718</v>
      </c>
      <c r="L24" s="3"/>
      <c r="M24" s="7"/>
    </row>
    <row r="25" spans="4:13">
      <c r="D25" s="21"/>
      <c r="E25" s="18"/>
      <c r="L25" s="4"/>
      <c r="M25" s="8"/>
    </row>
    <row r="26" spans="4:13">
      <c r="D26" s="13"/>
      <c r="E26" s="19"/>
      <c r="L26" s="11" t="s">
        <v>10</v>
      </c>
      <c r="M26" s="12"/>
    </row>
    <row r="27" spans="4:13">
      <c r="D27" s="20" t="s">
        <v>11</v>
      </c>
      <c r="E27" s="17">
        <f>(1/E24)*E17</f>
        <v>0.80415129141168162</v>
      </c>
      <c r="L27" s="13" t="s">
        <v>12</v>
      </c>
      <c r="M27" s="14">
        <v>9.81</v>
      </c>
    </row>
    <row r="28" spans="4:13">
      <c r="D28" s="21"/>
      <c r="E28" s="18"/>
      <c r="L28" s="3"/>
      <c r="M28" s="15"/>
    </row>
    <row r="29" spans="4:13">
      <c r="D29" s="13"/>
      <c r="E29" s="19"/>
      <c r="G29" s="22" t="s">
        <v>0</v>
      </c>
      <c r="H29" s="23"/>
      <c r="L29" s="4"/>
      <c r="M29" s="16"/>
    </row>
    <row r="30" spans="4:13">
      <c r="D30" s="20" t="s">
        <v>13</v>
      </c>
      <c r="E30" s="17">
        <f>E20*E14</f>
        <v>10640</v>
      </c>
      <c r="G30" s="20" t="s">
        <v>11</v>
      </c>
      <c r="H30" s="24">
        <v>0.5</v>
      </c>
      <c r="L30" s="11" t="s">
        <v>7</v>
      </c>
      <c r="M30" s="12"/>
    </row>
    <row r="31" spans="4:13">
      <c r="D31" s="21"/>
      <c r="E31" s="18"/>
      <c r="G31" s="21"/>
      <c r="H31" s="25"/>
      <c r="L31" s="3" t="s">
        <v>14</v>
      </c>
      <c r="M31" s="5">
        <f>60/(4*M20)</f>
        <v>15</v>
      </c>
    </row>
    <row r="32" spans="4:13">
      <c r="D32" s="13"/>
      <c r="E32" s="19"/>
      <c r="G32" s="13"/>
      <c r="H32" s="25"/>
      <c r="L32" s="3"/>
      <c r="M32" s="5"/>
    </row>
    <row r="33" spans="4:13">
      <c r="G33" s="20" t="s">
        <v>13</v>
      </c>
      <c r="H33" s="24">
        <v>200</v>
      </c>
      <c r="L33" s="3"/>
      <c r="M33" s="5"/>
    </row>
    <row r="34" spans="4:13">
      <c r="G34" s="21"/>
      <c r="H34" s="25"/>
      <c r="L34" s="3" t="s">
        <v>15</v>
      </c>
      <c r="M34" s="5">
        <f>M17*M27*M14*(PI()/2)</f>
        <v>38.523779914644841</v>
      </c>
    </row>
    <row r="35" spans="4:13">
      <c r="D35" s="22" t="s">
        <v>16</v>
      </c>
      <c r="E35" s="23"/>
      <c r="G35" s="13"/>
      <c r="H35" s="25"/>
      <c r="L35" s="3"/>
      <c r="M35" s="5"/>
    </row>
    <row r="36" spans="4:13">
      <c r="D36" s="20" t="s">
        <v>17</v>
      </c>
      <c r="E36" s="24">
        <v>30</v>
      </c>
      <c r="G36" s="20" t="s">
        <v>17</v>
      </c>
      <c r="H36" s="24"/>
      <c r="L36" s="3"/>
      <c r="M36" s="5"/>
    </row>
    <row r="37" spans="4:13">
      <c r="D37" s="21"/>
      <c r="E37" s="25"/>
      <c r="G37" s="21"/>
      <c r="H37" s="25"/>
      <c r="L37" s="3" t="s">
        <v>18</v>
      </c>
      <c r="M37" s="5">
        <f>M34/M20</f>
        <v>38.523779914644841</v>
      </c>
    </row>
    <row r="38" spans="4:13">
      <c r="D38" s="13"/>
      <c r="E38" s="25"/>
      <c r="G38" s="13"/>
      <c r="H38" s="25"/>
      <c r="L38" s="3"/>
      <c r="M38" s="5"/>
    </row>
    <row r="39" spans="4:13">
      <c r="D39" s="29" t="s">
        <v>19</v>
      </c>
      <c r="E39" s="24"/>
      <c r="G39" s="29" t="s">
        <v>19</v>
      </c>
      <c r="H39" s="24"/>
      <c r="L39" s="3"/>
      <c r="M39" s="5"/>
    </row>
    <row r="40" spans="4:13">
      <c r="D40" s="30"/>
      <c r="E40" s="25"/>
      <c r="G40" s="30"/>
      <c r="H40" s="25"/>
      <c r="L40" s="3" t="s">
        <v>20</v>
      </c>
      <c r="M40" s="5">
        <f>M31/(60/(2*PI()))</f>
        <v>1.5707963267948966</v>
      </c>
    </row>
    <row r="41" spans="4:13">
      <c r="D41" s="31"/>
      <c r="E41" s="26"/>
      <c r="G41" s="31"/>
      <c r="H41" s="26"/>
      <c r="L41" s="3"/>
      <c r="M41" s="5"/>
    </row>
    <row r="42" spans="4:13">
      <c r="D42" s="20" t="s">
        <v>21</v>
      </c>
      <c r="E42" s="25"/>
      <c r="G42" s="20" t="s">
        <v>21</v>
      </c>
      <c r="H42" s="25"/>
      <c r="L42" s="3"/>
      <c r="M42" s="5"/>
    </row>
    <row r="43" spans="4:13">
      <c r="D43" s="21"/>
      <c r="E43" s="25"/>
      <c r="G43" s="21"/>
      <c r="H43" s="25"/>
      <c r="L43" s="3" t="s">
        <v>22</v>
      </c>
      <c r="M43" s="5">
        <f>M37/M40</f>
        <v>24.525000000000002</v>
      </c>
    </row>
    <row r="44" spans="4:13">
      <c r="D44" s="13"/>
      <c r="E44" s="26"/>
      <c r="G44" s="13"/>
      <c r="H44" s="26"/>
      <c r="L44" s="3"/>
      <c r="M44" s="5"/>
    </row>
    <row r="45" spans="4:13">
      <c r="D45" s="27" t="s">
        <v>7</v>
      </c>
      <c r="E45" s="28"/>
      <c r="G45" s="27" t="s">
        <v>7</v>
      </c>
      <c r="H45" s="28"/>
      <c r="L45" s="3"/>
      <c r="M45" s="5"/>
    </row>
    <row r="46" spans="4:13">
      <c r="D46" s="20" t="s">
        <v>17</v>
      </c>
      <c r="E46" s="17">
        <f>IF(ISNUMBER(E39),E39/E27,IF(ISNUMBER(E36),E36,IF(ISNUMBER(E42),E30/E42,"")))</f>
        <v>30</v>
      </c>
      <c r="G46" s="20" t="s">
        <v>17</v>
      </c>
      <c r="H46" s="17" t="str">
        <f>IF(ISNUMBER(H39),H39/H30,IF(ISNUMBER(H36),H36,IF(ISNUMBER(H42),H33/H42,"")))</f>
        <v/>
      </c>
      <c r="L46" s="3" t="s">
        <v>23</v>
      </c>
      <c r="M46" s="5">
        <f>M37*M23</f>
        <v>46.228535897573806</v>
      </c>
    </row>
    <row r="47" spans="4:13">
      <c r="D47" s="21"/>
      <c r="E47" s="18"/>
      <c r="G47" s="21"/>
      <c r="H47" s="18"/>
      <c r="L47" s="3"/>
      <c r="M47" s="5"/>
    </row>
    <row r="48" spans="4:13">
      <c r="D48" s="13"/>
      <c r="E48" s="19"/>
      <c r="G48" s="13"/>
      <c r="H48" s="19"/>
      <c r="L48" s="4"/>
      <c r="M48" s="6"/>
    </row>
    <row r="49" spans="4:8">
      <c r="D49" s="20" t="s">
        <v>11</v>
      </c>
      <c r="E49" s="17">
        <f>IF(ISNUMBER(E36),E27*E36,IF(ISNUMBER(E39),E39,IF(ISNUMBER(E42),E27*(E30/E42),"")))</f>
        <v>24.124538742350449</v>
      </c>
      <c r="G49" s="20" t="s">
        <v>11</v>
      </c>
      <c r="H49" s="17" t="str">
        <f>IF(ISNUMBER(H36),H30*H36,IF(ISNUMBER(H39),H39,IF(ISNUMBER(H42),H30*(H33/H42),"")))</f>
        <v/>
      </c>
    </row>
    <row r="50" spans="4:8">
      <c r="D50" s="21"/>
      <c r="E50" s="18"/>
      <c r="G50" s="21"/>
      <c r="H50" s="18"/>
    </row>
    <row r="51" spans="4:8">
      <c r="D51" s="13"/>
      <c r="E51" s="19"/>
      <c r="G51" s="13"/>
      <c r="H51" s="19"/>
    </row>
    <row r="52" spans="4:8">
      <c r="D52" s="20" t="s">
        <v>13</v>
      </c>
      <c r="E52" s="17">
        <f>IF(ISNUMBER(E36),E30/E36,IF(ISNUMBER(E39),E30/(E39/E27),IF(ISNUMBER(E42),E42,"")))</f>
        <v>354.66666666666669</v>
      </c>
      <c r="G52" s="20" t="s">
        <v>13</v>
      </c>
      <c r="H52" s="17" t="str">
        <f>IF(ISNUMBER(H36),H33/H36,IF(ISNUMBER(H39),(H39/H30)*H33,IF(ISNUMBER(H42),H42,"")))</f>
        <v/>
      </c>
    </row>
    <row r="53" spans="4:8">
      <c r="D53" s="21"/>
      <c r="E53" s="18"/>
      <c r="G53" s="21"/>
      <c r="H53" s="18"/>
    </row>
    <row r="54" spans="4:8">
      <c r="D54" s="32"/>
      <c r="E54" s="33"/>
      <c r="G54" s="32"/>
      <c r="H54" s="33"/>
    </row>
    <row r="62" spans="4:8">
      <c r="E62">
        <f>E52/24</f>
        <v>14.777777777777779</v>
      </c>
    </row>
  </sheetData>
  <mergeCells count="71">
    <mergeCell ref="G52:G54"/>
    <mergeCell ref="H52:H54"/>
    <mergeCell ref="G45:H45"/>
    <mergeCell ref="G46:G48"/>
    <mergeCell ref="H46:H48"/>
    <mergeCell ref="G49:G51"/>
    <mergeCell ref="H49:H51"/>
    <mergeCell ref="G36:G38"/>
    <mergeCell ref="H36:H38"/>
    <mergeCell ref="G39:G41"/>
    <mergeCell ref="H39:H41"/>
    <mergeCell ref="G42:G44"/>
    <mergeCell ref="H42:H44"/>
    <mergeCell ref="G30:G32"/>
    <mergeCell ref="H30:H32"/>
    <mergeCell ref="G33:G35"/>
    <mergeCell ref="H33:H35"/>
    <mergeCell ref="G29:H29"/>
    <mergeCell ref="D49:D51"/>
    <mergeCell ref="E49:E51"/>
    <mergeCell ref="D42:D44"/>
    <mergeCell ref="E42:E44"/>
    <mergeCell ref="D52:D54"/>
    <mergeCell ref="E52:E54"/>
    <mergeCell ref="E36:E38"/>
    <mergeCell ref="E39:E41"/>
    <mergeCell ref="D35:E35"/>
    <mergeCell ref="D45:E45"/>
    <mergeCell ref="D46:D48"/>
    <mergeCell ref="E46:E48"/>
    <mergeCell ref="D36:D38"/>
    <mergeCell ref="D39:D41"/>
    <mergeCell ref="D13:E13"/>
    <mergeCell ref="E14:E16"/>
    <mergeCell ref="E17:E19"/>
    <mergeCell ref="E20:E22"/>
    <mergeCell ref="D23:E23"/>
    <mergeCell ref="D20:D22"/>
    <mergeCell ref="D14:D16"/>
    <mergeCell ref="D17:D19"/>
    <mergeCell ref="E24:E26"/>
    <mergeCell ref="E27:E29"/>
    <mergeCell ref="E30:E32"/>
    <mergeCell ref="D27:D29"/>
    <mergeCell ref="D30:D32"/>
    <mergeCell ref="D24:D26"/>
    <mergeCell ref="L13:M13"/>
    <mergeCell ref="L26:M26"/>
    <mergeCell ref="L27:L29"/>
    <mergeCell ref="M27:M29"/>
    <mergeCell ref="L30:M30"/>
    <mergeCell ref="L14:L16"/>
    <mergeCell ref="M14:M16"/>
    <mergeCell ref="L17:L19"/>
    <mergeCell ref="M17:M19"/>
    <mergeCell ref="L20:L22"/>
    <mergeCell ref="M20:M22"/>
    <mergeCell ref="L46:L48"/>
    <mergeCell ref="M46:M48"/>
    <mergeCell ref="L43:L45"/>
    <mergeCell ref="M43:M45"/>
    <mergeCell ref="L23:L25"/>
    <mergeCell ref="M23:M25"/>
    <mergeCell ref="L40:L42"/>
    <mergeCell ref="M40:M42"/>
    <mergeCell ref="L31:L33"/>
    <mergeCell ref="M31:M33"/>
    <mergeCell ref="L34:L36"/>
    <mergeCell ref="M34:M36"/>
    <mergeCell ref="L37:L39"/>
    <mergeCell ref="M37:M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4FD7-8D63-4441-AD39-7E7CCF8066B3}">
  <dimension ref="D4:K29"/>
  <sheetViews>
    <sheetView workbookViewId="0">
      <selection activeCell="K11" sqref="K11"/>
    </sheetView>
  </sheetViews>
  <sheetFormatPr defaultRowHeight="15"/>
  <cols>
    <col min="4" max="4" width="30.85546875" customWidth="1"/>
    <col min="5" max="5" width="10.5703125" customWidth="1"/>
    <col min="9" max="10" width="17" customWidth="1"/>
    <col min="11" max="11" width="94.5703125" customWidth="1"/>
  </cols>
  <sheetData>
    <row r="4" spans="4:11" ht="30.75"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1" t="s">
        <v>29</v>
      </c>
      <c r="J4" s="1"/>
      <c r="K4" t="s">
        <v>30</v>
      </c>
    </row>
    <row r="5" spans="4:11">
      <c r="D5" t="s">
        <v>31</v>
      </c>
      <c r="E5">
        <v>465</v>
      </c>
      <c r="F5">
        <v>20</v>
      </c>
      <c r="G5" t="s">
        <v>32</v>
      </c>
      <c r="H5">
        <v>315</v>
      </c>
      <c r="I5">
        <v>50</v>
      </c>
      <c r="K5" s="2" t="s">
        <v>33</v>
      </c>
    </row>
    <row r="6" spans="4:11">
      <c r="D6" t="s">
        <v>34</v>
      </c>
      <c r="E6">
        <v>600</v>
      </c>
      <c r="F6">
        <v>12</v>
      </c>
      <c r="G6">
        <v>25</v>
      </c>
      <c r="H6">
        <v>257</v>
      </c>
      <c r="I6">
        <v>75</v>
      </c>
      <c r="K6" s="2" t="s">
        <v>35</v>
      </c>
    </row>
    <row r="7" spans="4:11">
      <c r="D7" t="s">
        <v>36</v>
      </c>
      <c r="E7">
        <v>710</v>
      </c>
      <c r="F7">
        <v>22.2</v>
      </c>
      <c r="G7" t="s">
        <v>32</v>
      </c>
      <c r="H7">
        <v>177</v>
      </c>
      <c r="I7">
        <v>70</v>
      </c>
      <c r="K7" s="2" t="s">
        <v>37</v>
      </c>
    </row>
    <row r="8" spans="4:11">
      <c r="D8" t="s">
        <v>38</v>
      </c>
      <c r="E8">
        <v>305</v>
      </c>
      <c r="F8">
        <v>28</v>
      </c>
      <c r="G8" t="s">
        <v>32</v>
      </c>
      <c r="H8">
        <v>410</v>
      </c>
      <c r="I8">
        <v>30</v>
      </c>
      <c r="K8" s="2" t="s">
        <v>39</v>
      </c>
    </row>
    <row r="9" spans="4:11">
      <c r="D9" t="s">
        <v>40</v>
      </c>
      <c r="E9">
        <v>135</v>
      </c>
      <c r="F9">
        <v>28</v>
      </c>
      <c r="G9">
        <v>32</v>
      </c>
      <c r="H9">
        <v>445</v>
      </c>
      <c r="I9">
        <v>15</v>
      </c>
      <c r="K9" s="2" t="s">
        <v>41</v>
      </c>
    </row>
    <row r="10" spans="4:11">
      <c r="D10" t="s">
        <v>42</v>
      </c>
      <c r="E10">
        <v>185</v>
      </c>
      <c r="F10">
        <v>28</v>
      </c>
      <c r="G10">
        <v>32</v>
      </c>
      <c r="H10">
        <v>415</v>
      </c>
      <c r="I10">
        <v>20</v>
      </c>
      <c r="K10" s="2" t="s">
        <v>43</v>
      </c>
    </row>
    <row r="11" spans="4:11">
      <c r="D11" t="s">
        <v>44</v>
      </c>
      <c r="E11">
        <v>220</v>
      </c>
      <c r="F11">
        <v>28</v>
      </c>
      <c r="G11">
        <v>32</v>
      </c>
      <c r="H11">
        <v>360</v>
      </c>
      <c r="I11">
        <v>25</v>
      </c>
      <c r="K11" s="2" t="s">
        <v>45</v>
      </c>
    </row>
    <row r="28" spans="8:8">
      <c r="H28">
        <f>3*3.7</f>
        <v>11.100000000000001</v>
      </c>
    </row>
    <row r="29" spans="8:8">
      <c r="H29">
        <f>6*3.7</f>
        <v>22.200000000000003</v>
      </c>
    </row>
  </sheetData>
  <hyperlinks>
    <hyperlink ref="K5" r:id="rId1" xr:uid="{374D995F-2327-4872-BA62-725D35C03477}"/>
    <hyperlink ref="K6" r:id="rId2" xr:uid="{E2DC864B-E144-40F7-81CD-D39535004792}"/>
    <hyperlink ref="K7" r:id="rId3" xr:uid="{0D41CB10-D55F-4FA0-ABC5-0C084B66AF3E}"/>
    <hyperlink ref="K8" r:id="rId4" xr:uid="{4C0353A0-53AF-4DAB-A591-520812961FD8}"/>
    <hyperlink ref="K9" r:id="rId5" xr:uid="{91048E5B-93CA-4810-B3AA-3A0B3C8F914C}"/>
    <hyperlink ref="K10" r:id="rId6" xr:uid="{A3675C32-67D1-4207-98EC-A2A060F8E151}"/>
    <hyperlink ref="K11" r:id="rId7" xr:uid="{405D5FFB-FBA9-4245-B452-2C1F4B1757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6d442-66c2-461b-8957-6fc6f245b738">
      <Terms xmlns="http://schemas.microsoft.com/office/infopath/2007/PartnerControls"/>
    </lcf76f155ced4ddcb4097134ff3c332f>
    <TaxCatchAll xmlns="df8e3dd2-caee-4e45-b7bd-f1592b63de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1E200DA79A1946A0D9C78D564872D8" ma:contentTypeVersion="13" ma:contentTypeDescription="Skapa ett nytt dokument." ma:contentTypeScope="" ma:versionID="e5f46baedc63c45f3e3f76e2e3e24529">
  <xsd:schema xmlns:xsd="http://www.w3.org/2001/XMLSchema" xmlns:xs="http://www.w3.org/2001/XMLSchema" xmlns:p="http://schemas.microsoft.com/office/2006/metadata/properties" xmlns:ns2="6b06d442-66c2-461b-8957-6fc6f245b738" xmlns:ns3="df8e3dd2-caee-4e45-b7bd-f1592b63de79" targetNamespace="http://schemas.microsoft.com/office/2006/metadata/properties" ma:root="true" ma:fieldsID="64f822b320e64bc38f3b75410b27a180" ns2:_="" ns3:_="">
    <xsd:import namespace="6b06d442-66c2-461b-8957-6fc6f245b738"/>
    <xsd:import namespace="df8e3dd2-caee-4e45-b7bd-f1592b63d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6d442-66c2-461b-8957-6fc6f245b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177cff1b-ffef-4472-9ddf-6eb847493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e3dd2-caee-4e45-b7bd-f1592b63de7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00aa83d-e487-43bc-b730-0ec8dbd95902}" ma:internalName="TaxCatchAll" ma:showField="CatchAllData" ma:web="df8e3dd2-caee-4e45-b7bd-f1592b63de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D537FA-E849-4671-A65F-44A82355F09E}"/>
</file>

<file path=customXml/itemProps2.xml><?xml version="1.0" encoding="utf-8"?>
<ds:datastoreItem xmlns:ds="http://schemas.openxmlformats.org/officeDocument/2006/customXml" ds:itemID="{E7BD13BC-FD8D-4C32-BADB-1E3533B47D08}"/>
</file>

<file path=customXml/itemProps3.xml><?xml version="1.0" encoding="utf-8"?>
<ds:datastoreItem xmlns:ds="http://schemas.openxmlformats.org/officeDocument/2006/customXml" ds:itemID="{C56F55DE-3043-4964-9174-9E49561E6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Albin Gustafsson</cp:lastModifiedBy>
  <cp:revision/>
  <dcterms:created xsi:type="dcterms:W3CDTF">2023-09-26T07:41:28Z</dcterms:created>
  <dcterms:modified xsi:type="dcterms:W3CDTF">2023-10-11T08:56:32Z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0x010100051E200DA79A1946A0D9C78D564872D8</vt:lpwstr>
  </property>
  <property fmtid="{D5CDD505-2E9C-101B-9397-08002B2CF9AE}" pid="3" name="MediaServiceImageTags">
    <vt:lpwstr/>
  </property>
</Properties>
</file>