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teka\Desktop\"/>
    </mc:Choice>
  </mc:AlternateContent>
  <xr:revisionPtr revIDLastSave="0" documentId="13_ncr:1_{C0CE1C74-657C-46C8-9C19-E24E484E0B69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accident" sheetId="1" r:id="rId1"/>
    <sheet name="Discr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2" l="1"/>
  <c r="B11" i="2"/>
  <c r="F42" i="1"/>
  <c r="B22" i="2" l="1"/>
  <c r="B23" i="2"/>
  <c r="B21" i="2"/>
  <c r="B20" i="2"/>
  <c r="B19" i="2"/>
  <c r="B18" i="2"/>
  <c r="B17" i="2"/>
  <c r="B16" i="2"/>
  <c r="B15" i="2"/>
  <c r="B13" i="2"/>
  <c r="B10" i="2" l="1"/>
  <c r="B9" i="2"/>
  <c r="B8" i="2"/>
  <c r="B56" i="1"/>
  <c r="C56" i="1"/>
  <c r="D56" i="1"/>
  <c r="E56" i="1"/>
  <c r="F56" i="1"/>
  <c r="G56" i="1"/>
  <c r="H56" i="1"/>
  <c r="I56" i="1"/>
  <c r="A56" i="1"/>
  <c r="B55" i="1"/>
  <c r="C55" i="1"/>
  <c r="D55" i="1"/>
  <c r="E55" i="1"/>
  <c r="F55" i="1"/>
  <c r="G55" i="1"/>
  <c r="H55" i="1"/>
  <c r="I55" i="1"/>
  <c r="A55" i="1"/>
  <c r="B54" i="1"/>
  <c r="C54" i="1"/>
  <c r="D54" i="1"/>
  <c r="E54" i="1"/>
  <c r="F54" i="1"/>
  <c r="G54" i="1"/>
  <c r="H54" i="1"/>
  <c r="I54" i="1"/>
  <c r="A54" i="1"/>
  <c r="B53" i="1"/>
  <c r="C53" i="1"/>
  <c r="D53" i="1"/>
  <c r="E53" i="1"/>
  <c r="F53" i="1"/>
  <c r="G53" i="1"/>
  <c r="H53" i="1"/>
  <c r="I53" i="1"/>
  <c r="A53" i="1"/>
  <c r="B52" i="1"/>
  <c r="C52" i="1"/>
  <c r="D52" i="1"/>
  <c r="E52" i="1"/>
  <c r="F52" i="1"/>
  <c r="G52" i="1"/>
  <c r="H52" i="1"/>
  <c r="I52" i="1"/>
  <c r="A52" i="1"/>
  <c r="B51" i="1"/>
  <c r="C51" i="1"/>
  <c r="D51" i="1"/>
  <c r="E51" i="1"/>
  <c r="F51" i="1"/>
  <c r="G51" i="1"/>
  <c r="H51" i="1"/>
  <c r="I51" i="1"/>
  <c r="A51" i="1"/>
  <c r="B50" i="1"/>
  <c r="C50" i="1"/>
  <c r="D50" i="1"/>
  <c r="E50" i="1"/>
  <c r="F50" i="1"/>
  <c r="G50" i="1"/>
  <c r="H50" i="1"/>
  <c r="I50" i="1"/>
  <c r="A50" i="1"/>
  <c r="B49" i="1"/>
  <c r="C49" i="1"/>
  <c r="D49" i="1"/>
  <c r="E49" i="1"/>
  <c r="F49" i="1"/>
  <c r="G49" i="1"/>
  <c r="H49" i="1"/>
  <c r="I49" i="1"/>
  <c r="A49" i="1"/>
  <c r="B48" i="1"/>
  <c r="C48" i="1"/>
  <c r="D48" i="1"/>
  <c r="E48" i="1"/>
  <c r="F48" i="1"/>
  <c r="G48" i="1"/>
  <c r="H48" i="1"/>
  <c r="I48" i="1"/>
  <c r="A48" i="1"/>
  <c r="B47" i="1"/>
  <c r="C47" i="1"/>
  <c r="D47" i="1"/>
  <c r="E47" i="1"/>
  <c r="F47" i="1"/>
  <c r="G47" i="1"/>
  <c r="H47" i="1"/>
  <c r="I47" i="1"/>
  <c r="A47" i="1"/>
  <c r="B46" i="1"/>
  <c r="C46" i="1"/>
  <c r="D46" i="1"/>
  <c r="E46" i="1"/>
  <c r="F46" i="1"/>
  <c r="G46" i="1"/>
  <c r="H46" i="1"/>
  <c r="I46" i="1"/>
  <c r="A46" i="1"/>
  <c r="B45" i="1"/>
  <c r="C45" i="1"/>
  <c r="D45" i="1"/>
  <c r="E45" i="1"/>
  <c r="F45" i="1"/>
  <c r="G45" i="1"/>
  <c r="H45" i="1"/>
  <c r="I45" i="1"/>
  <c r="A45" i="1"/>
  <c r="B44" i="1"/>
  <c r="C44" i="1"/>
  <c r="D44" i="1"/>
  <c r="E44" i="1"/>
  <c r="F44" i="1"/>
  <c r="G44" i="1"/>
  <c r="H44" i="1"/>
  <c r="I44" i="1"/>
  <c r="A44" i="1"/>
  <c r="B42" i="1"/>
  <c r="C42" i="1"/>
  <c r="D42" i="1"/>
  <c r="E42" i="1"/>
  <c r="G42" i="1"/>
  <c r="H42" i="1"/>
  <c r="I42" i="1"/>
  <c r="A42" i="1"/>
  <c r="A43" i="1"/>
  <c r="B43" i="1"/>
  <c r="C43" i="1"/>
  <c r="E43" i="1"/>
  <c r="F43" i="1"/>
  <c r="G43" i="1"/>
  <c r="H43" i="1"/>
  <c r="I43" i="1"/>
  <c r="D43" i="1"/>
  <c r="B41" i="1"/>
  <c r="C41" i="1"/>
  <c r="D41" i="1"/>
  <c r="E41" i="1"/>
  <c r="F41" i="1"/>
  <c r="G41" i="1"/>
  <c r="H41" i="1"/>
  <c r="I41" i="1"/>
  <c r="A41" i="1"/>
  <c r="B40" i="1"/>
  <c r="C40" i="1"/>
  <c r="D40" i="1"/>
  <c r="E40" i="1"/>
  <c r="F40" i="1"/>
  <c r="G40" i="1"/>
  <c r="H40" i="1"/>
  <c r="I40" i="1"/>
  <c r="A40" i="1"/>
  <c r="A39" i="1"/>
  <c r="B39" i="1"/>
  <c r="D39" i="1"/>
  <c r="E39" i="1"/>
  <c r="F39" i="1"/>
  <c r="G39" i="1"/>
  <c r="H39" i="1"/>
  <c r="I39" i="1"/>
  <c r="C39" i="1"/>
  <c r="N4" i="1"/>
  <c r="N3" i="1"/>
  <c r="P10" i="1"/>
  <c r="P9" i="1"/>
  <c r="P8" i="1"/>
  <c r="P7" i="1"/>
  <c r="P6" i="1"/>
  <c r="P5" i="1"/>
  <c r="P4" i="1"/>
  <c r="P3" i="1"/>
  <c r="N5" i="1" l="1"/>
  <c r="N9" i="1"/>
  <c r="N8" i="1"/>
  <c r="N6" i="1"/>
  <c r="N11" i="1"/>
  <c r="N10" i="1"/>
  <c r="N7" i="1"/>
</calcChain>
</file>

<file path=xl/sharedStrings.xml><?xml version="1.0" encoding="utf-8"?>
<sst xmlns="http://schemas.openxmlformats.org/spreadsheetml/2006/main" count="67" uniqueCount="36">
  <si>
    <t>tmax</t>
  </si>
  <si>
    <t>tmin</t>
  </si>
  <si>
    <t xml:space="preserve"> tmoy</t>
  </si>
  <si>
    <t>tcon</t>
  </si>
  <si>
    <t>sol</t>
  </si>
  <si>
    <t>plui</t>
  </si>
  <si>
    <t>neig</t>
  </si>
  <si>
    <t>jour</t>
  </si>
  <si>
    <t>mois</t>
  </si>
  <si>
    <t>"acc"</t>
  </si>
  <si>
    <t>Nombre d'accidents mensuel dans une banlieue de Montreal</t>
  </si>
  <si>
    <t>Situation statistique</t>
  </si>
  <si>
    <t>Variable</t>
  </si>
  <si>
    <t>Nom Variable</t>
  </si>
  <si>
    <t>Quantitative discrète</t>
  </si>
  <si>
    <t>tmoy</t>
  </si>
  <si>
    <t>taille</t>
  </si>
  <si>
    <t>moyenne</t>
  </si>
  <si>
    <t>min</t>
  </si>
  <si>
    <t>max</t>
  </si>
  <si>
    <t>etendue</t>
  </si>
  <si>
    <t>var</t>
  </si>
  <si>
    <t>var.p</t>
  </si>
  <si>
    <t>ecart type</t>
  </si>
  <si>
    <t>ecart type.p</t>
  </si>
  <si>
    <t>mediane</t>
  </si>
  <si>
    <t>Q1</t>
  </si>
  <si>
    <t>Q3</t>
  </si>
  <si>
    <t>Decile 3</t>
  </si>
  <si>
    <t>Decile 6</t>
  </si>
  <si>
    <t>Centile 1</t>
  </si>
  <si>
    <t>Centile 69</t>
  </si>
  <si>
    <t>n x var.p</t>
  </si>
  <si>
    <t>(n-1) x var</t>
  </si>
  <si>
    <t>nb accidents</t>
  </si>
  <si>
    <t>effectifs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</si>
</sst>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FF993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17" fontId="19" fillId="0" borderId="0" xfId="0" applyNumberFormat="1" applyFont="1" applyAlignment="1">
      <alignment wrapText="1"/>
    </xf>
    <xf numFmtId="0" fontId="0" fillId="0" borderId="0" xfId="0" applyAlignment="1">
      <alignment vertical="center" wrapText="1"/>
    </xf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  <xf numFmtId="0" fontId="0" fillId="34" borderId="0" xfId="0" applyFill="1"/>
    <xf numFmtId="0" fontId="16" fillId="34" borderId="0" xfId="0" applyFont="1" applyFill="1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workbookViewId="0">
      <selection activeCell="I16" sqref="I16"/>
    </sheetView>
  </sheetViews>
  <sheetFormatPr defaultColWidth="11.44140625" defaultRowHeight="14.4" x14ac:dyDescent="0.3"/>
  <cols>
    <col min="1" max="11" width="11.44140625" style="1"/>
    <col min="12" max="12" width="15.44140625" style="1" customWidth="1"/>
    <col min="13" max="13" width="15" style="1" customWidth="1"/>
    <col min="14" max="16384" width="11.44140625" style="1"/>
  </cols>
  <sheetData>
    <row r="1" spans="1:18" x14ac:dyDescent="0.3">
      <c r="A1" s="10" t="s">
        <v>10</v>
      </c>
      <c r="B1" s="10"/>
      <c r="C1" s="10"/>
      <c r="D1" s="10"/>
      <c r="E1" s="10"/>
      <c r="F1" s="10"/>
      <c r="G1" s="10"/>
      <c r="H1" s="10"/>
      <c r="I1" s="10"/>
      <c r="J1" s="10"/>
      <c r="L1" s="10" t="s">
        <v>11</v>
      </c>
      <c r="M1" s="10"/>
    </row>
    <row r="2" spans="1:18" x14ac:dyDescent="0.3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  <c r="L2" s="2" t="s">
        <v>13</v>
      </c>
      <c r="M2" s="2" t="s">
        <v>12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</row>
    <row r="3" spans="1:18" ht="15" customHeight="1" x14ac:dyDescent="0.3">
      <c r="A3" s="1">
        <v>65</v>
      </c>
      <c r="B3" s="1">
        <v>-6</v>
      </c>
      <c r="C3" s="1">
        <v>-13.7</v>
      </c>
      <c r="D3" s="1">
        <v>-9.8000000000000007</v>
      </c>
      <c r="E3" s="1">
        <v>-15.5</v>
      </c>
      <c r="F3" s="1">
        <v>109.2</v>
      </c>
      <c r="G3" s="1">
        <v>36.299999999999997</v>
      </c>
      <c r="H3" s="1">
        <v>65.3</v>
      </c>
      <c r="I3" s="1">
        <v>31</v>
      </c>
      <c r="J3" s="4">
        <v>33604</v>
      </c>
      <c r="L3" s="1" t="s">
        <v>9</v>
      </c>
      <c r="M3" s="11" t="s">
        <v>14</v>
      </c>
      <c r="N3" s="1">
        <f>COUNT(B3:B38)</f>
        <v>36</v>
      </c>
      <c r="P3" s="1">
        <f>MIN(A3:A38)</f>
        <v>26</v>
      </c>
    </row>
    <row r="4" spans="1:18" x14ac:dyDescent="0.3">
      <c r="A4" s="1">
        <v>64</v>
      </c>
      <c r="B4" s="1">
        <v>-0.4</v>
      </c>
      <c r="C4" s="1">
        <v>-7.9</v>
      </c>
      <c r="D4" s="1">
        <v>-4</v>
      </c>
      <c r="E4" s="1">
        <v>-10.5</v>
      </c>
      <c r="F4" s="1">
        <v>96.6</v>
      </c>
      <c r="G4" s="1">
        <v>46.2</v>
      </c>
      <c r="H4" s="1">
        <v>69.599999999999994</v>
      </c>
      <c r="I4" s="1">
        <v>29</v>
      </c>
      <c r="J4" s="4">
        <v>33635</v>
      </c>
      <c r="L4" s="1" t="s">
        <v>0</v>
      </c>
      <c r="M4" s="11"/>
      <c r="N4" s="1">
        <f t="shared" ref="N4:N11" si="0">COUNT(B4:B39)</f>
        <v>36</v>
      </c>
      <c r="P4" s="1">
        <f>MIN(B3:B38)</f>
        <v>-7.6</v>
      </c>
    </row>
    <row r="5" spans="1:18" x14ac:dyDescent="0.3">
      <c r="A5" s="1">
        <v>65</v>
      </c>
      <c r="B5" s="1">
        <v>2.2999999999999998</v>
      </c>
      <c r="C5" s="1">
        <v>-5.0999999999999996</v>
      </c>
      <c r="D5" s="1">
        <v>-1.3</v>
      </c>
      <c r="E5" s="1">
        <v>-6.9</v>
      </c>
      <c r="F5" s="1">
        <v>143.19999999999999</v>
      </c>
      <c r="G5" s="1">
        <v>51.8</v>
      </c>
      <c r="H5" s="1">
        <v>42.4</v>
      </c>
      <c r="I5" s="1">
        <v>31</v>
      </c>
      <c r="J5" s="4">
        <v>33664</v>
      </c>
      <c r="L5" s="1" t="s">
        <v>1</v>
      </c>
      <c r="M5" s="11"/>
      <c r="N5" s="1">
        <f t="shared" si="0"/>
        <v>36</v>
      </c>
      <c r="P5" s="1">
        <f>MIN(C3:C38)</f>
        <v>-14.8</v>
      </c>
    </row>
    <row r="6" spans="1:18" x14ac:dyDescent="0.3">
      <c r="A6" s="1">
        <v>57</v>
      </c>
      <c r="B6" s="1">
        <v>11.1</v>
      </c>
      <c r="C6" s="1">
        <v>2.6</v>
      </c>
      <c r="D6" s="1">
        <v>6.6</v>
      </c>
      <c r="E6" s="1">
        <v>-2</v>
      </c>
      <c r="F6" s="1">
        <v>207.6</v>
      </c>
      <c r="G6" s="1">
        <v>75.7</v>
      </c>
      <c r="H6" s="1">
        <v>14</v>
      </c>
      <c r="I6" s="1">
        <v>30</v>
      </c>
      <c r="J6" s="4">
        <v>33695</v>
      </c>
      <c r="L6" s="1" t="s">
        <v>15</v>
      </c>
      <c r="M6" s="11"/>
      <c r="N6" s="1">
        <f t="shared" si="0"/>
        <v>36</v>
      </c>
      <c r="P6" s="1">
        <f>MIN(D3:D38)</f>
        <v>-10.6</v>
      </c>
    </row>
    <row r="7" spans="1:18" x14ac:dyDescent="0.3">
      <c r="A7" s="1">
        <v>60</v>
      </c>
      <c r="B7" s="1">
        <v>14.8</v>
      </c>
      <c r="C7" s="1">
        <v>6.7</v>
      </c>
      <c r="D7" s="1">
        <v>10.5</v>
      </c>
      <c r="E7" s="1">
        <v>3.9</v>
      </c>
      <c r="F7" s="1">
        <v>173.5</v>
      </c>
      <c r="G7" s="1">
        <v>127</v>
      </c>
      <c r="H7" s="1">
        <v>8.6</v>
      </c>
      <c r="I7" s="1">
        <v>31</v>
      </c>
      <c r="J7" s="4">
        <v>33725</v>
      </c>
      <c r="L7" s="1" t="s">
        <v>3</v>
      </c>
      <c r="M7" s="11"/>
      <c r="N7" s="1">
        <f t="shared" si="0"/>
        <v>36</v>
      </c>
      <c r="P7" s="1">
        <f>MIN(E3:E38)</f>
        <v>-16.2</v>
      </c>
    </row>
    <row r="8" spans="1:18" x14ac:dyDescent="0.3">
      <c r="A8" s="1">
        <v>86</v>
      </c>
      <c r="B8" s="1">
        <v>21</v>
      </c>
      <c r="C8" s="1">
        <v>12.8</v>
      </c>
      <c r="D8" s="1">
        <v>16.899999999999999</v>
      </c>
      <c r="E8" s="1">
        <v>11.1</v>
      </c>
      <c r="F8" s="1">
        <v>239.5</v>
      </c>
      <c r="G8" s="1">
        <v>86.9</v>
      </c>
      <c r="H8" s="1">
        <v>0</v>
      </c>
      <c r="I8" s="1">
        <v>30</v>
      </c>
      <c r="J8" s="4">
        <v>33756</v>
      </c>
      <c r="L8" s="1" t="s">
        <v>4</v>
      </c>
      <c r="M8" s="11"/>
      <c r="N8" s="1">
        <f t="shared" si="0"/>
        <v>36</v>
      </c>
      <c r="P8" s="1">
        <f>MIN(F3:F38)</f>
        <v>68.400000000000006</v>
      </c>
    </row>
    <row r="9" spans="1:18" x14ac:dyDescent="0.3">
      <c r="A9" s="1">
        <v>36</v>
      </c>
      <c r="B9" s="1">
        <v>25.2</v>
      </c>
      <c r="C9" s="1">
        <v>16.399999999999999</v>
      </c>
      <c r="D9" s="1">
        <v>20.5</v>
      </c>
      <c r="E9" s="1">
        <v>14.4</v>
      </c>
      <c r="F9" s="1">
        <v>236.2</v>
      </c>
      <c r="G9" s="1">
        <v>93.5</v>
      </c>
      <c r="H9" s="1">
        <v>0</v>
      </c>
      <c r="I9" s="1">
        <v>31</v>
      </c>
      <c r="J9" s="4">
        <v>33786</v>
      </c>
      <c r="L9" s="1" t="s">
        <v>5</v>
      </c>
      <c r="M9" s="11"/>
      <c r="N9" s="1">
        <f t="shared" si="0"/>
        <v>36</v>
      </c>
      <c r="P9" s="1">
        <f>MIN(G3:G38)</f>
        <v>0</v>
      </c>
    </row>
    <row r="10" spans="1:18" x14ac:dyDescent="0.3">
      <c r="A10" s="1">
        <v>57</v>
      </c>
      <c r="B10" s="1">
        <v>19.8</v>
      </c>
      <c r="C10" s="1">
        <v>12.6</v>
      </c>
      <c r="D10" s="1">
        <v>16.100000000000001</v>
      </c>
      <c r="E10" s="1">
        <v>11</v>
      </c>
      <c r="F10" s="1">
        <v>219.3</v>
      </c>
      <c r="G10" s="1">
        <v>64.5</v>
      </c>
      <c r="H10" s="1">
        <v>0</v>
      </c>
      <c r="I10" s="1">
        <v>31</v>
      </c>
      <c r="J10" s="4">
        <v>33817</v>
      </c>
      <c r="L10" s="1" t="s">
        <v>6</v>
      </c>
      <c r="M10" s="11"/>
      <c r="N10" s="1">
        <f t="shared" si="0"/>
        <v>36</v>
      </c>
      <c r="P10" s="1">
        <f>MIN(H3:H38)</f>
        <v>0</v>
      </c>
    </row>
    <row r="11" spans="1:18" x14ac:dyDescent="0.3">
      <c r="A11" s="1">
        <v>55</v>
      </c>
      <c r="B11" s="1">
        <v>15</v>
      </c>
      <c r="C11" s="1">
        <v>8.8000000000000007</v>
      </c>
      <c r="D11" s="1">
        <v>11.8</v>
      </c>
      <c r="E11" s="1">
        <v>7.2</v>
      </c>
      <c r="F11" s="1">
        <v>152.5</v>
      </c>
      <c r="G11" s="1">
        <v>129.30000000000001</v>
      </c>
      <c r="H11" s="1">
        <v>0</v>
      </c>
      <c r="I11" s="1">
        <v>30</v>
      </c>
      <c r="J11" s="4">
        <v>33848</v>
      </c>
      <c r="L11" s="1" t="s">
        <v>7</v>
      </c>
      <c r="M11" s="11"/>
      <c r="N11" s="1">
        <f t="shared" si="0"/>
        <v>36</v>
      </c>
    </row>
    <row r="12" spans="1:18" x14ac:dyDescent="0.3">
      <c r="A12" s="1">
        <v>72</v>
      </c>
      <c r="B12" s="1">
        <v>8.4</v>
      </c>
      <c r="C12" s="1">
        <v>2.7</v>
      </c>
      <c r="D12" s="1">
        <v>5.6</v>
      </c>
      <c r="E12" s="1">
        <v>0.5</v>
      </c>
      <c r="F12" s="1">
        <v>120.9</v>
      </c>
      <c r="G12" s="1">
        <v>136.4</v>
      </c>
      <c r="H12" s="1">
        <v>4.3</v>
      </c>
      <c r="I12" s="1">
        <v>31</v>
      </c>
      <c r="J12" s="4">
        <v>33878</v>
      </c>
      <c r="M12" s="5"/>
    </row>
    <row r="13" spans="1:18" x14ac:dyDescent="0.3">
      <c r="A13" s="1">
        <v>66</v>
      </c>
      <c r="B13" s="1">
        <v>2.4</v>
      </c>
      <c r="C13" s="1">
        <v>-1.7</v>
      </c>
      <c r="D13" s="1">
        <v>0.3</v>
      </c>
      <c r="E13" s="1">
        <v>-4</v>
      </c>
      <c r="F13" s="1">
        <v>72</v>
      </c>
      <c r="G13" s="1">
        <v>27.2</v>
      </c>
      <c r="H13" s="1">
        <v>19.600000000000001</v>
      </c>
      <c r="I13" s="1">
        <v>30</v>
      </c>
      <c r="J13" s="4">
        <v>33909</v>
      </c>
    </row>
    <row r="14" spans="1:18" x14ac:dyDescent="0.3">
      <c r="A14" s="1">
        <v>79</v>
      </c>
      <c r="B14" s="1">
        <v>-5.2</v>
      </c>
      <c r="C14" s="1">
        <v>-14.8</v>
      </c>
      <c r="D14" s="1">
        <v>-10.199999999999999</v>
      </c>
      <c r="E14" s="1">
        <v>-16.2</v>
      </c>
      <c r="F14" s="1">
        <v>90.2</v>
      </c>
      <c r="G14" s="1">
        <v>26.7</v>
      </c>
      <c r="H14" s="1">
        <v>32.9</v>
      </c>
      <c r="I14" s="1">
        <v>31</v>
      </c>
      <c r="J14" s="4">
        <v>33939</v>
      </c>
    </row>
    <row r="15" spans="1:18" x14ac:dyDescent="0.3">
      <c r="A15" s="1">
        <v>76</v>
      </c>
      <c r="B15" s="1">
        <v>-6.9</v>
      </c>
      <c r="C15" s="1">
        <v>-12.1</v>
      </c>
      <c r="D15" s="1">
        <v>-9.5</v>
      </c>
      <c r="E15" s="1">
        <v>-13.1</v>
      </c>
      <c r="F15" s="1">
        <v>111.7</v>
      </c>
      <c r="G15" s="1">
        <v>0</v>
      </c>
      <c r="H15" s="1">
        <v>61.5</v>
      </c>
      <c r="I15" s="1">
        <v>31</v>
      </c>
      <c r="J15" s="4">
        <v>33970</v>
      </c>
    </row>
    <row r="16" spans="1:18" x14ac:dyDescent="0.3">
      <c r="A16" s="1">
        <v>60</v>
      </c>
      <c r="B16" s="1">
        <v>-2.5</v>
      </c>
      <c r="C16" s="1">
        <v>-7.9</v>
      </c>
      <c r="D16" s="1">
        <v>-5.2</v>
      </c>
      <c r="E16" s="1">
        <v>-10.7</v>
      </c>
      <c r="F16" s="1">
        <v>99.4</v>
      </c>
      <c r="G16" s="1">
        <v>2.5</v>
      </c>
      <c r="H16" s="1">
        <v>46.5</v>
      </c>
      <c r="I16" s="1">
        <v>28</v>
      </c>
      <c r="J16" s="4">
        <v>34001</v>
      </c>
    </row>
    <row r="17" spans="1:10" x14ac:dyDescent="0.3">
      <c r="A17" s="1">
        <v>59</v>
      </c>
      <c r="B17" s="1">
        <v>5</v>
      </c>
      <c r="C17" s="1">
        <v>-0.9</v>
      </c>
      <c r="D17" s="1">
        <v>2</v>
      </c>
      <c r="E17" s="1">
        <v>-3.4</v>
      </c>
      <c r="F17" s="1">
        <v>139.19999999999999</v>
      </c>
      <c r="G17" s="1">
        <v>65.5</v>
      </c>
      <c r="H17" s="1">
        <v>35.1</v>
      </c>
      <c r="I17" s="1">
        <v>31</v>
      </c>
      <c r="J17" s="4">
        <v>34029</v>
      </c>
    </row>
    <row r="18" spans="1:10" x14ac:dyDescent="0.3">
      <c r="A18" s="1">
        <v>48</v>
      </c>
      <c r="B18" s="1">
        <v>12.4</v>
      </c>
      <c r="C18" s="1">
        <v>2.5</v>
      </c>
      <c r="D18" s="1">
        <v>7.5</v>
      </c>
      <c r="E18" s="1">
        <v>-3.1</v>
      </c>
      <c r="F18" s="1">
        <v>206.6</v>
      </c>
      <c r="G18" s="1">
        <v>59.3</v>
      </c>
      <c r="H18" s="1">
        <v>10.4</v>
      </c>
      <c r="I18" s="1">
        <v>30</v>
      </c>
      <c r="J18" s="4">
        <v>34060</v>
      </c>
    </row>
    <row r="19" spans="1:10" x14ac:dyDescent="0.3">
      <c r="A19" s="1">
        <v>48</v>
      </c>
      <c r="B19" s="1">
        <v>18.100000000000001</v>
      </c>
      <c r="C19" s="1">
        <v>8.5</v>
      </c>
      <c r="D19" s="1">
        <v>13.3</v>
      </c>
      <c r="E19" s="1">
        <v>3</v>
      </c>
      <c r="F19" s="1">
        <v>329.4</v>
      </c>
      <c r="G19" s="1">
        <v>26.7</v>
      </c>
      <c r="H19" s="1">
        <v>0</v>
      </c>
      <c r="I19" s="1">
        <v>31</v>
      </c>
      <c r="J19" s="4">
        <v>34090</v>
      </c>
    </row>
    <row r="20" spans="1:10" x14ac:dyDescent="0.3">
      <c r="A20" s="1">
        <v>83</v>
      </c>
      <c r="B20" s="1">
        <v>18.5</v>
      </c>
      <c r="C20" s="1">
        <v>11.1</v>
      </c>
      <c r="D20" s="1">
        <v>14.6</v>
      </c>
      <c r="E20" s="1">
        <v>8.8000000000000007</v>
      </c>
      <c r="F20" s="1">
        <v>167.6</v>
      </c>
      <c r="G20" s="1">
        <v>132.6</v>
      </c>
      <c r="H20" s="1">
        <v>0</v>
      </c>
      <c r="I20" s="1">
        <v>30</v>
      </c>
      <c r="J20" s="4">
        <v>34121</v>
      </c>
    </row>
    <row r="21" spans="1:10" x14ac:dyDescent="0.3">
      <c r="A21" s="1">
        <v>52</v>
      </c>
      <c r="B21" s="1">
        <v>21.2</v>
      </c>
      <c r="C21" s="1">
        <v>13.9</v>
      </c>
      <c r="D21" s="1">
        <v>17.5</v>
      </c>
      <c r="E21" s="1">
        <v>10.6</v>
      </c>
      <c r="F21" s="1">
        <v>277.2</v>
      </c>
      <c r="G21" s="1">
        <v>92.5</v>
      </c>
      <c r="H21" s="1">
        <v>0</v>
      </c>
      <c r="I21" s="1">
        <v>31</v>
      </c>
      <c r="J21" s="4">
        <v>34151</v>
      </c>
    </row>
    <row r="22" spans="1:10" x14ac:dyDescent="0.3">
      <c r="A22" s="1">
        <v>50</v>
      </c>
      <c r="B22" s="1">
        <v>23.7</v>
      </c>
      <c r="C22" s="1">
        <v>15.5</v>
      </c>
      <c r="D22" s="1">
        <v>19.600000000000001</v>
      </c>
      <c r="E22" s="1">
        <v>13.7</v>
      </c>
      <c r="F22" s="1">
        <v>229.4</v>
      </c>
      <c r="G22" s="1">
        <v>85.6</v>
      </c>
      <c r="H22" s="1">
        <v>0</v>
      </c>
      <c r="I22" s="1">
        <v>31</v>
      </c>
      <c r="J22" s="4">
        <v>34182</v>
      </c>
    </row>
    <row r="23" spans="1:10" x14ac:dyDescent="0.3">
      <c r="A23" s="1">
        <v>73</v>
      </c>
      <c r="B23" s="1">
        <v>14.6</v>
      </c>
      <c r="C23" s="1">
        <v>9.1</v>
      </c>
      <c r="D23" s="1">
        <v>11.8</v>
      </c>
      <c r="E23" s="1">
        <v>7.9</v>
      </c>
      <c r="F23" s="1">
        <v>104.2</v>
      </c>
      <c r="G23" s="1">
        <v>156</v>
      </c>
      <c r="H23" s="1">
        <v>0</v>
      </c>
      <c r="I23" s="1">
        <v>30</v>
      </c>
      <c r="J23" s="4">
        <v>34213</v>
      </c>
    </row>
    <row r="24" spans="1:10" x14ac:dyDescent="0.3">
      <c r="A24" s="1">
        <v>58</v>
      </c>
      <c r="B24" s="1">
        <v>9.9</v>
      </c>
      <c r="C24" s="1">
        <v>4.5999999999999996</v>
      </c>
      <c r="D24" s="1">
        <v>7.2</v>
      </c>
      <c r="E24" s="1">
        <v>2.5</v>
      </c>
      <c r="F24" s="1">
        <v>155.6</v>
      </c>
      <c r="G24" s="1">
        <v>127.3</v>
      </c>
      <c r="H24" s="1">
        <v>0</v>
      </c>
      <c r="I24" s="1">
        <v>31</v>
      </c>
      <c r="J24" s="4">
        <v>34243</v>
      </c>
    </row>
    <row r="25" spans="1:10" x14ac:dyDescent="0.3">
      <c r="A25" s="1">
        <v>67</v>
      </c>
      <c r="B25" s="1">
        <v>5.4</v>
      </c>
      <c r="C25" s="1">
        <v>0.6</v>
      </c>
      <c r="D25" s="1">
        <v>3.1</v>
      </c>
      <c r="E25" s="1">
        <v>-0.8</v>
      </c>
      <c r="F25" s="1">
        <v>80</v>
      </c>
      <c r="G25" s="1">
        <v>55.4</v>
      </c>
      <c r="H25" s="1">
        <v>24.1</v>
      </c>
      <c r="I25" s="1">
        <v>30</v>
      </c>
      <c r="J25" s="4">
        <v>34274</v>
      </c>
    </row>
    <row r="26" spans="1:10" x14ac:dyDescent="0.3">
      <c r="A26" s="1">
        <v>88</v>
      </c>
      <c r="B26" s="1">
        <v>-3</v>
      </c>
      <c r="C26" s="1">
        <v>-7.1</v>
      </c>
      <c r="D26" s="1">
        <v>-5</v>
      </c>
      <c r="E26" s="1">
        <v>-7.9</v>
      </c>
      <c r="F26" s="1">
        <v>68.400000000000006</v>
      </c>
      <c r="G26" s="1">
        <v>17</v>
      </c>
      <c r="H26" s="1">
        <v>69.599999999999994</v>
      </c>
      <c r="I26" s="1">
        <v>31</v>
      </c>
      <c r="J26" s="4">
        <v>34304</v>
      </c>
    </row>
    <row r="27" spans="1:10" x14ac:dyDescent="0.3">
      <c r="A27" s="1">
        <v>87</v>
      </c>
      <c r="B27" s="1">
        <v>-7.6</v>
      </c>
      <c r="C27" s="1">
        <v>-13.8</v>
      </c>
      <c r="D27" s="1">
        <v>-10.6</v>
      </c>
      <c r="E27" s="1">
        <v>-13.9</v>
      </c>
      <c r="F27" s="1">
        <v>79.5</v>
      </c>
      <c r="G27" s="1">
        <v>58.4</v>
      </c>
      <c r="H27" s="1">
        <v>92.5</v>
      </c>
      <c r="I27" s="1">
        <v>31</v>
      </c>
      <c r="J27" s="4">
        <v>34335</v>
      </c>
    </row>
    <row r="28" spans="1:10" x14ac:dyDescent="0.3">
      <c r="A28" s="1">
        <v>42</v>
      </c>
      <c r="B28" s="1">
        <v>-6.8</v>
      </c>
      <c r="C28" s="1">
        <v>-12.7</v>
      </c>
      <c r="D28" s="1">
        <v>-9.8000000000000007</v>
      </c>
      <c r="E28" s="1">
        <v>-15.1</v>
      </c>
      <c r="F28" s="1">
        <v>172.5</v>
      </c>
      <c r="G28" s="1">
        <v>0</v>
      </c>
      <c r="H28" s="1">
        <v>22.9</v>
      </c>
      <c r="I28" s="1">
        <v>28</v>
      </c>
      <c r="J28" s="4">
        <v>34366</v>
      </c>
    </row>
    <row r="29" spans="1:10" x14ac:dyDescent="0.3">
      <c r="A29" s="1">
        <v>48</v>
      </c>
      <c r="B29" s="1">
        <v>0.1</v>
      </c>
      <c r="C29" s="1">
        <v>-6.9</v>
      </c>
      <c r="D29" s="1">
        <v>-3.2</v>
      </c>
      <c r="E29" s="1">
        <v>-9.8000000000000007</v>
      </c>
      <c r="F29" s="1">
        <v>188.9</v>
      </c>
      <c r="G29" s="1">
        <v>60.2</v>
      </c>
      <c r="H29" s="1">
        <v>53.2</v>
      </c>
      <c r="I29" s="1">
        <v>31</v>
      </c>
      <c r="J29" s="4">
        <v>34394</v>
      </c>
    </row>
    <row r="30" spans="1:10" x14ac:dyDescent="0.3">
      <c r="A30" s="1">
        <v>37</v>
      </c>
      <c r="B30" s="1">
        <v>9.1</v>
      </c>
      <c r="C30" s="1">
        <v>1</v>
      </c>
      <c r="D30" s="1">
        <v>4.9000000000000004</v>
      </c>
      <c r="E30" s="1">
        <v>-4.4000000000000004</v>
      </c>
      <c r="F30" s="1">
        <v>205.1</v>
      </c>
      <c r="G30" s="1">
        <v>58</v>
      </c>
      <c r="H30" s="1">
        <v>8.6999999999999993</v>
      </c>
      <c r="I30" s="1">
        <v>30</v>
      </c>
      <c r="J30" s="4">
        <v>34425</v>
      </c>
    </row>
    <row r="31" spans="1:10" x14ac:dyDescent="0.3">
      <c r="A31" s="1">
        <v>47</v>
      </c>
      <c r="B31" s="1">
        <v>22</v>
      </c>
      <c r="C31" s="1">
        <v>11.4</v>
      </c>
      <c r="D31" s="1">
        <v>16.600000000000001</v>
      </c>
      <c r="E31" s="1">
        <v>5.6</v>
      </c>
      <c r="F31" s="1">
        <v>274.7</v>
      </c>
      <c r="G31" s="1">
        <v>43.8</v>
      </c>
      <c r="H31" s="1">
        <v>0.8</v>
      </c>
      <c r="I31" s="1">
        <v>31</v>
      </c>
      <c r="J31" s="4">
        <v>34455</v>
      </c>
    </row>
    <row r="32" spans="1:10" x14ac:dyDescent="0.3">
      <c r="A32" s="1">
        <v>40</v>
      </c>
      <c r="B32" s="1">
        <v>23.4</v>
      </c>
      <c r="C32" s="1">
        <v>13.8</v>
      </c>
      <c r="D32" s="1">
        <v>18.399999999999999</v>
      </c>
      <c r="E32" s="1">
        <v>9.6999999999999993</v>
      </c>
      <c r="F32" s="1">
        <v>220.3</v>
      </c>
      <c r="G32" s="1">
        <v>119.4</v>
      </c>
      <c r="H32" s="1">
        <v>0</v>
      </c>
      <c r="I32" s="1">
        <v>30</v>
      </c>
      <c r="J32" s="4">
        <v>34486</v>
      </c>
    </row>
    <row r="33" spans="1:10" x14ac:dyDescent="0.3">
      <c r="A33" s="1">
        <v>26</v>
      </c>
      <c r="B33" s="1">
        <v>26.8</v>
      </c>
      <c r="C33" s="1">
        <v>17.399999999999999</v>
      </c>
      <c r="D33" s="1">
        <v>22.1</v>
      </c>
      <c r="E33" s="1">
        <v>12.3</v>
      </c>
      <c r="F33" s="1">
        <v>300.60000000000002</v>
      </c>
      <c r="G33" s="1">
        <v>54.9</v>
      </c>
      <c r="H33" s="1">
        <v>0</v>
      </c>
      <c r="I33" s="1">
        <v>31</v>
      </c>
      <c r="J33" s="4">
        <v>34516</v>
      </c>
    </row>
    <row r="34" spans="1:10" x14ac:dyDescent="0.3">
      <c r="A34" s="1">
        <v>39</v>
      </c>
      <c r="B34" s="1">
        <v>25</v>
      </c>
      <c r="C34" s="1">
        <v>16.2</v>
      </c>
      <c r="D34" s="1">
        <v>20.8</v>
      </c>
      <c r="E34" s="1">
        <v>12.9</v>
      </c>
      <c r="F34" s="1">
        <v>250.6</v>
      </c>
      <c r="G34" s="1">
        <v>118.5</v>
      </c>
      <c r="H34" s="1">
        <v>0</v>
      </c>
      <c r="I34" s="1">
        <v>31</v>
      </c>
      <c r="J34" s="4">
        <v>34547</v>
      </c>
    </row>
    <row r="35" spans="1:10" x14ac:dyDescent="0.3">
      <c r="A35" s="1">
        <v>53</v>
      </c>
      <c r="B35" s="1">
        <v>14.7</v>
      </c>
      <c r="C35" s="1">
        <v>7.7</v>
      </c>
      <c r="D35" s="1">
        <v>11.4</v>
      </c>
      <c r="E35" s="1">
        <v>4.5999999999999996</v>
      </c>
      <c r="F35" s="1">
        <v>194.6</v>
      </c>
      <c r="G35" s="1">
        <v>38.9</v>
      </c>
      <c r="H35" s="1">
        <v>0</v>
      </c>
      <c r="I35" s="1">
        <v>30</v>
      </c>
      <c r="J35" s="4">
        <v>34578</v>
      </c>
    </row>
    <row r="36" spans="1:10" x14ac:dyDescent="0.3">
      <c r="A36" s="1">
        <v>40</v>
      </c>
      <c r="B36" s="1">
        <v>12</v>
      </c>
      <c r="C36" s="1">
        <v>4.5999999999999996</v>
      </c>
      <c r="D36" s="1">
        <v>8.4</v>
      </c>
      <c r="E36" s="1">
        <v>1.2</v>
      </c>
      <c r="F36" s="1">
        <v>109.2</v>
      </c>
      <c r="G36" s="1">
        <v>91.7</v>
      </c>
      <c r="H36" s="1">
        <v>0</v>
      </c>
      <c r="I36" s="1">
        <v>31</v>
      </c>
      <c r="J36" s="4">
        <v>34608</v>
      </c>
    </row>
    <row r="37" spans="1:10" x14ac:dyDescent="0.3">
      <c r="A37" s="1">
        <v>64</v>
      </c>
      <c r="B37" s="1">
        <v>5.6</v>
      </c>
      <c r="C37" s="1">
        <v>-1.8</v>
      </c>
      <c r="D37" s="1">
        <v>2.1</v>
      </c>
      <c r="E37" s="1">
        <v>-5.5</v>
      </c>
      <c r="F37" s="1">
        <v>133.9</v>
      </c>
      <c r="G37" s="1">
        <v>58</v>
      </c>
      <c r="H37" s="1">
        <v>33.4</v>
      </c>
      <c r="I37" s="1">
        <v>30</v>
      </c>
      <c r="J37" s="4">
        <v>34639</v>
      </c>
    </row>
    <row r="38" spans="1:10" x14ac:dyDescent="0.3">
      <c r="A38" s="1">
        <v>53</v>
      </c>
      <c r="B38" s="1">
        <v>-2.2000000000000002</v>
      </c>
      <c r="C38" s="1">
        <v>-8.9</v>
      </c>
      <c r="D38" s="1">
        <v>-5.5</v>
      </c>
      <c r="E38" s="1">
        <v>-10.1</v>
      </c>
      <c r="F38" s="1">
        <v>72.900000000000006</v>
      </c>
      <c r="G38" s="1">
        <v>17.5</v>
      </c>
      <c r="H38" s="1">
        <v>74.099999999999994</v>
      </c>
      <c r="I38" s="1">
        <v>31</v>
      </c>
      <c r="J38" s="4">
        <v>34669</v>
      </c>
    </row>
    <row r="39" spans="1:10" x14ac:dyDescent="0.3">
      <c r="A39" s="6">
        <f t="shared" ref="A39:B39" si="1">COUNT(A3:A38)</f>
        <v>36</v>
      </c>
      <c r="B39" s="6">
        <f t="shared" si="1"/>
        <v>36</v>
      </c>
      <c r="C39" s="6">
        <f>COUNT(C3:C38)</f>
        <v>36</v>
      </c>
      <c r="D39" s="6">
        <f t="shared" ref="D39:I39" si="2">COUNT(D3:D38)</f>
        <v>36</v>
      </c>
      <c r="E39" s="6">
        <f t="shared" si="2"/>
        <v>36</v>
      </c>
      <c r="F39" s="6">
        <f t="shared" si="2"/>
        <v>36</v>
      </c>
      <c r="G39" s="6">
        <f t="shared" si="2"/>
        <v>36</v>
      </c>
      <c r="H39" s="6">
        <f t="shared" si="2"/>
        <v>36</v>
      </c>
      <c r="I39" s="6">
        <f t="shared" si="2"/>
        <v>36</v>
      </c>
      <c r="J39" s="6" t="s">
        <v>16</v>
      </c>
    </row>
    <row r="40" spans="1:10" x14ac:dyDescent="0.3">
      <c r="A40" s="7">
        <f>MAX(A3:A39)</f>
        <v>88</v>
      </c>
      <c r="B40" s="7">
        <f t="shared" ref="B40:I40" si="3">MAX(B3:B39)</f>
        <v>36</v>
      </c>
      <c r="C40" s="7">
        <f t="shared" si="3"/>
        <v>36</v>
      </c>
      <c r="D40" s="7">
        <f t="shared" si="3"/>
        <v>36</v>
      </c>
      <c r="E40" s="7">
        <f t="shared" si="3"/>
        <v>36</v>
      </c>
      <c r="F40" s="7">
        <f t="shared" si="3"/>
        <v>329.4</v>
      </c>
      <c r="G40" s="7">
        <f t="shared" si="3"/>
        <v>156</v>
      </c>
      <c r="H40" s="7">
        <f t="shared" si="3"/>
        <v>92.5</v>
      </c>
      <c r="I40" s="7">
        <f t="shared" si="3"/>
        <v>36</v>
      </c>
      <c r="J40" s="6" t="s">
        <v>19</v>
      </c>
    </row>
    <row r="41" spans="1:10" x14ac:dyDescent="0.3">
      <c r="A41" s="7">
        <f>MIN(A3:A38)</f>
        <v>26</v>
      </c>
      <c r="B41" s="7">
        <f t="shared" ref="B41:I41" si="4">MIN(B3:B38)</f>
        <v>-7.6</v>
      </c>
      <c r="C41" s="7">
        <f t="shared" si="4"/>
        <v>-14.8</v>
      </c>
      <c r="D41" s="7">
        <f t="shared" si="4"/>
        <v>-10.6</v>
      </c>
      <c r="E41" s="7">
        <f t="shared" si="4"/>
        <v>-16.2</v>
      </c>
      <c r="F41" s="7">
        <f t="shared" si="4"/>
        <v>68.400000000000006</v>
      </c>
      <c r="G41" s="7">
        <f t="shared" si="4"/>
        <v>0</v>
      </c>
      <c r="H41" s="7">
        <f t="shared" si="4"/>
        <v>0</v>
      </c>
      <c r="I41" s="7">
        <f t="shared" si="4"/>
        <v>28</v>
      </c>
      <c r="J41" s="6" t="s">
        <v>18</v>
      </c>
    </row>
    <row r="42" spans="1:10" x14ac:dyDescent="0.3">
      <c r="A42" s="7">
        <f>A40-A41</f>
        <v>62</v>
      </c>
      <c r="B42" s="7">
        <f t="shared" ref="B42:I42" si="5">B40-B41</f>
        <v>43.6</v>
      </c>
      <c r="C42" s="7">
        <f t="shared" si="5"/>
        <v>50.8</v>
      </c>
      <c r="D42" s="7">
        <f t="shared" si="5"/>
        <v>46.6</v>
      </c>
      <c r="E42" s="7">
        <f t="shared" si="5"/>
        <v>52.2</v>
      </c>
      <c r="F42" s="7">
        <f>F40-F41</f>
        <v>261</v>
      </c>
      <c r="G42" s="7">
        <f t="shared" si="5"/>
        <v>156</v>
      </c>
      <c r="H42" s="7">
        <f t="shared" si="5"/>
        <v>92.5</v>
      </c>
      <c r="I42" s="7">
        <f t="shared" si="5"/>
        <v>8</v>
      </c>
      <c r="J42" s="6" t="s">
        <v>20</v>
      </c>
    </row>
    <row r="43" spans="1:10" x14ac:dyDescent="0.3">
      <c r="A43" s="7">
        <f t="shared" ref="A43:C43" si="6">AVERAGE(A3:A38)</f>
        <v>58.333333333333336</v>
      </c>
      <c r="B43" s="7">
        <f t="shared" si="6"/>
        <v>9.6361111111111111</v>
      </c>
      <c r="C43" s="7">
        <f t="shared" si="6"/>
        <v>2.3666666666666658</v>
      </c>
      <c r="D43" s="7">
        <f>AVERAGE(D3:D38)</f>
        <v>5.9861111111111107</v>
      </c>
      <c r="E43" s="7">
        <f t="shared" ref="E43:I43" si="7">AVERAGE(E3:E38)</f>
        <v>-0.33333333333333315</v>
      </c>
      <c r="F43" s="7">
        <f t="shared" si="7"/>
        <v>167.5611111111111</v>
      </c>
      <c r="G43" s="7">
        <f t="shared" si="7"/>
        <v>67.811111111111117</v>
      </c>
      <c r="H43" s="7">
        <f t="shared" si="7"/>
        <v>21.930555555555557</v>
      </c>
      <c r="I43" s="7">
        <f t="shared" si="7"/>
        <v>30.444444444444443</v>
      </c>
      <c r="J43" s="6" t="s">
        <v>17</v>
      </c>
    </row>
    <row r="44" spans="1:10" x14ac:dyDescent="0.3">
      <c r="A44" s="7">
        <f>VAR(A3:A38)</f>
        <v>241.48571428571429</v>
      </c>
      <c r="B44" s="7">
        <f t="shared" ref="B44:I44" si="8">VAR(B3:B38)</f>
        <v>115.94923015873019</v>
      </c>
      <c r="C44" s="7">
        <f t="shared" si="8"/>
        <v>99.220571428571418</v>
      </c>
      <c r="D44" s="7">
        <f t="shared" si="8"/>
        <v>106.11494444444446</v>
      </c>
      <c r="E44" s="7">
        <f t="shared" si="8"/>
        <v>90.157714285714277</v>
      </c>
      <c r="F44" s="7">
        <f t="shared" si="8"/>
        <v>5065.0275873015798</v>
      </c>
      <c r="G44" s="7">
        <f t="shared" si="8"/>
        <v>1794.2393015873029</v>
      </c>
      <c r="H44" s="7">
        <f t="shared" si="8"/>
        <v>761.4313253968254</v>
      </c>
      <c r="I44" s="7">
        <f t="shared" si="8"/>
        <v>0.65396825396825364</v>
      </c>
      <c r="J44" s="6" t="s">
        <v>21</v>
      </c>
    </row>
    <row r="45" spans="1:10" x14ac:dyDescent="0.3">
      <c r="A45" s="7">
        <f>_xlfn.VAR.P(A3:A38)</f>
        <v>234.77777777777777</v>
      </c>
      <c r="B45" s="7">
        <f t="shared" ref="B45:I45" si="9">_xlfn.VAR.P(B3:B38)</f>
        <v>112.72841820987657</v>
      </c>
      <c r="C45" s="7">
        <f t="shared" si="9"/>
        <v>96.464444444444439</v>
      </c>
      <c r="D45" s="7">
        <f t="shared" si="9"/>
        <v>103.16730709876545</v>
      </c>
      <c r="E45" s="7">
        <f t="shared" si="9"/>
        <v>87.653333333333322</v>
      </c>
      <c r="F45" s="7">
        <f t="shared" si="9"/>
        <v>4924.3323765432024</v>
      </c>
      <c r="G45" s="7">
        <f t="shared" si="9"/>
        <v>1744.3993209876553</v>
      </c>
      <c r="H45" s="7">
        <f t="shared" si="9"/>
        <v>740.28045524691356</v>
      </c>
      <c r="I45" s="7">
        <f t="shared" si="9"/>
        <v>0.63580246913580218</v>
      </c>
      <c r="J45" s="6" t="s">
        <v>22</v>
      </c>
    </row>
    <row r="46" spans="1:10" x14ac:dyDescent="0.3">
      <c r="A46" s="7">
        <f>STDEV(A3:A38)</f>
        <v>15.539810625799605</v>
      </c>
      <c r="B46" s="7">
        <f t="shared" ref="B46:I46" si="10">STDEV(B3:B38)</f>
        <v>10.767972425611527</v>
      </c>
      <c r="C46" s="7">
        <f t="shared" si="10"/>
        <v>9.9609523354231246</v>
      </c>
      <c r="D46" s="7">
        <f t="shared" si="10"/>
        <v>10.30121082419171</v>
      </c>
      <c r="E46" s="7">
        <f t="shared" si="10"/>
        <v>9.4951416148319918</v>
      </c>
      <c r="F46" s="7">
        <f t="shared" si="10"/>
        <v>71.169007210312969</v>
      </c>
      <c r="G46" s="7">
        <f t="shared" si="10"/>
        <v>42.358461983260241</v>
      </c>
      <c r="H46" s="7">
        <f t="shared" si="10"/>
        <v>27.594045107537703</v>
      </c>
      <c r="I46" s="7">
        <f t="shared" si="10"/>
        <v>0.80868303677538189</v>
      </c>
      <c r="J46" s="6" t="s">
        <v>23</v>
      </c>
    </row>
    <row r="47" spans="1:10" x14ac:dyDescent="0.3">
      <c r="A47" s="7">
        <f>_xlfn.STDEV.P(A3:A38)</f>
        <v>15.322459912748272</v>
      </c>
      <c r="B47" s="7">
        <f t="shared" ref="B47:I47" si="11">_xlfn.STDEV.P(B3:B38)</f>
        <v>10.617363995355747</v>
      </c>
      <c r="C47" s="7">
        <f t="shared" si="11"/>
        <v>9.8216314553359432</v>
      </c>
      <c r="D47" s="7">
        <f t="shared" si="11"/>
        <v>10.157130849741252</v>
      </c>
      <c r="E47" s="7">
        <f t="shared" si="11"/>
        <v>9.362335890862564</v>
      </c>
      <c r="F47" s="7">
        <f t="shared" si="11"/>
        <v>70.17358745670056</v>
      </c>
      <c r="G47" s="7">
        <f t="shared" si="11"/>
        <v>41.766006763726594</v>
      </c>
      <c r="H47" s="7">
        <f t="shared" si="11"/>
        <v>27.208095399107112</v>
      </c>
      <c r="I47" s="7">
        <f t="shared" si="11"/>
        <v>0.79737222746707337</v>
      </c>
      <c r="J47" s="6" t="s">
        <v>24</v>
      </c>
    </row>
    <row r="48" spans="1:10" x14ac:dyDescent="0.3">
      <c r="A48" s="7">
        <f>MEDIAN(A3:A38)</f>
        <v>57.5</v>
      </c>
      <c r="B48" s="7">
        <f t="shared" ref="B48:I48" si="12">MEDIAN(B3:B38)</f>
        <v>10.5</v>
      </c>
      <c r="C48" s="7">
        <f t="shared" si="12"/>
        <v>2.6500000000000004</v>
      </c>
      <c r="D48" s="7">
        <f t="shared" si="12"/>
        <v>6.9</v>
      </c>
      <c r="E48" s="7">
        <f t="shared" si="12"/>
        <v>-0.15000000000000002</v>
      </c>
      <c r="F48" s="7">
        <f t="shared" si="12"/>
        <v>161.6</v>
      </c>
      <c r="G48" s="7">
        <f t="shared" si="12"/>
        <v>58.849999999999994</v>
      </c>
      <c r="H48" s="7">
        <f t="shared" si="12"/>
        <v>8.6499999999999986</v>
      </c>
      <c r="I48" s="7">
        <f t="shared" si="12"/>
        <v>31</v>
      </c>
      <c r="J48" s="6" t="s">
        <v>25</v>
      </c>
    </row>
    <row r="49" spans="1:10" x14ac:dyDescent="0.3">
      <c r="A49" s="7">
        <f>QUARTILE(A3:A38,1)</f>
        <v>48</v>
      </c>
      <c r="B49" s="7">
        <f t="shared" ref="B49:I49" si="13">QUARTILE(B3:B38,1)</f>
        <v>-2.5000000000000022E-2</v>
      </c>
      <c r="C49" s="7">
        <f t="shared" si="13"/>
        <v>-6.95</v>
      </c>
      <c r="D49" s="7">
        <f t="shared" si="13"/>
        <v>-3.4000000000000004</v>
      </c>
      <c r="E49" s="7">
        <f t="shared" si="13"/>
        <v>-8.375</v>
      </c>
      <c r="F49" s="7">
        <f t="shared" si="13"/>
        <v>107.95</v>
      </c>
      <c r="G49" s="7">
        <f t="shared" si="13"/>
        <v>38.25</v>
      </c>
      <c r="H49" s="7">
        <f t="shared" si="13"/>
        <v>0</v>
      </c>
      <c r="I49" s="7">
        <f t="shared" si="13"/>
        <v>30</v>
      </c>
      <c r="J49" s="6" t="s">
        <v>26</v>
      </c>
    </row>
    <row r="50" spans="1:10" x14ac:dyDescent="0.3">
      <c r="A50" s="7">
        <f>QUARTILE(A3:A38,3)</f>
        <v>66.25</v>
      </c>
      <c r="B50" s="7">
        <f t="shared" ref="B50:I50" si="14">QUARTILE(B3:B38,3)</f>
        <v>18.824999999999999</v>
      </c>
      <c r="C50" s="7">
        <f t="shared" si="14"/>
        <v>11.175000000000001</v>
      </c>
      <c r="D50" s="7">
        <f t="shared" si="14"/>
        <v>14.975</v>
      </c>
      <c r="E50" s="7">
        <f t="shared" si="14"/>
        <v>8.125</v>
      </c>
      <c r="F50" s="7">
        <f t="shared" si="14"/>
        <v>219.55</v>
      </c>
      <c r="G50" s="7">
        <f t="shared" si="14"/>
        <v>92.75</v>
      </c>
      <c r="H50" s="7">
        <f t="shared" si="14"/>
        <v>36.924999999999997</v>
      </c>
      <c r="I50" s="7">
        <f t="shared" si="14"/>
        <v>31</v>
      </c>
      <c r="J50" s="6" t="s">
        <v>27</v>
      </c>
    </row>
    <row r="51" spans="1:10" x14ac:dyDescent="0.3">
      <c r="A51" s="7">
        <f>PERCENTILE(A3:A38,0.3)</f>
        <v>49</v>
      </c>
      <c r="B51" s="7">
        <f t="shared" ref="B51:I51" si="15">PERCENTILE(B3:B38,0.3)</f>
        <v>2.3499999999999996</v>
      </c>
      <c r="C51" s="7">
        <f t="shared" si="15"/>
        <v>-3.4499999999999997</v>
      </c>
      <c r="D51" s="7">
        <f t="shared" si="15"/>
        <v>-0.5</v>
      </c>
      <c r="E51" s="7">
        <f t="shared" si="15"/>
        <v>-6.2</v>
      </c>
      <c r="F51" s="7">
        <f t="shared" si="15"/>
        <v>110.45</v>
      </c>
      <c r="G51" s="7">
        <f t="shared" si="15"/>
        <v>45</v>
      </c>
      <c r="H51" s="7">
        <f t="shared" si="15"/>
        <v>0</v>
      </c>
      <c r="I51" s="7">
        <f t="shared" si="15"/>
        <v>30</v>
      </c>
      <c r="J51" s="6" t="s">
        <v>28</v>
      </c>
    </row>
    <row r="52" spans="1:10" x14ac:dyDescent="0.3">
      <c r="A52" s="7">
        <f>PERCENTILE(A3:A38,0.6)</f>
        <v>60</v>
      </c>
      <c r="B52" s="7">
        <f t="shared" ref="B52:I52" si="16">PERCENTILE(B3:B38,0.6)</f>
        <v>14.6</v>
      </c>
      <c r="C52" s="7">
        <f t="shared" si="16"/>
        <v>6.7</v>
      </c>
      <c r="D52" s="7">
        <f t="shared" si="16"/>
        <v>10.5</v>
      </c>
      <c r="E52" s="7">
        <f t="shared" si="16"/>
        <v>3</v>
      </c>
      <c r="F52" s="7">
        <f t="shared" si="16"/>
        <v>188.9</v>
      </c>
      <c r="G52" s="7">
        <f t="shared" si="16"/>
        <v>65.5</v>
      </c>
      <c r="H52" s="7">
        <f t="shared" si="16"/>
        <v>19.600000000000001</v>
      </c>
      <c r="I52" s="7">
        <f t="shared" si="16"/>
        <v>31</v>
      </c>
      <c r="J52" s="6" t="s">
        <v>29</v>
      </c>
    </row>
    <row r="53" spans="1:10" x14ac:dyDescent="0.3">
      <c r="A53" s="7">
        <f>PERCENTILE(A3:A38,1)</f>
        <v>88</v>
      </c>
      <c r="B53" s="7">
        <f t="shared" ref="B53:I53" si="17">PERCENTILE(B3:B38,1)</f>
        <v>26.8</v>
      </c>
      <c r="C53" s="7">
        <f t="shared" si="17"/>
        <v>17.399999999999999</v>
      </c>
      <c r="D53" s="7">
        <f t="shared" si="17"/>
        <v>22.1</v>
      </c>
      <c r="E53" s="7">
        <f t="shared" si="17"/>
        <v>14.4</v>
      </c>
      <c r="F53" s="7">
        <f t="shared" si="17"/>
        <v>329.4</v>
      </c>
      <c r="G53" s="7">
        <f t="shared" si="17"/>
        <v>156</v>
      </c>
      <c r="H53" s="7">
        <f t="shared" si="17"/>
        <v>92.5</v>
      </c>
      <c r="I53" s="7">
        <f t="shared" si="17"/>
        <v>31</v>
      </c>
      <c r="J53" s="6" t="s">
        <v>30</v>
      </c>
    </row>
    <row r="54" spans="1:10" x14ac:dyDescent="0.3">
      <c r="A54" s="7">
        <f>PERCENTILE(A3:A38,69/100)</f>
        <v>65</v>
      </c>
      <c r="B54" s="7">
        <f t="shared" ref="B54:I54" si="18">PERCENTILE(B3:B38,69/100)</f>
        <v>15.464999999999996</v>
      </c>
      <c r="C54" s="7">
        <f t="shared" si="18"/>
        <v>8.8450000000000006</v>
      </c>
      <c r="D54" s="7">
        <f t="shared" si="18"/>
        <v>12.024999999999999</v>
      </c>
      <c r="E54" s="7">
        <f t="shared" si="18"/>
        <v>5.8399999999999972</v>
      </c>
      <c r="F54" s="7">
        <f t="shared" si="18"/>
        <v>206.75</v>
      </c>
      <c r="G54" s="7">
        <f t="shared" si="18"/>
        <v>87.62</v>
      </c>
      <c r="H54" s="7">
        <f t="shared" si="18"/>
        <v>32.974999999999994</v>
      </c>
      <c r="I54" s="7">
        <f t="shared" si="18"/>
        <v>31</v>
      </c>
      <c r="J54" s="6" t="s">
        <v>31</v>
      </c>
    </row>
    <row r="55" spans="1:10" x14ac:dyDescent="0.3">
      <c r="A55" s="7">
        <f>(A39*1)*A44</f>
        <v>8693.4857142857145</v>
      </c>
      <c r="B55" s="7">
        <f t="shared" ref="B55:I55" si="19">(B39*1)*B44</f>
        <v>4174.1722857142868</v>
      </c>
      <c r="C55" s="7">
        <f t="shared" si="19"/>
        <v>3571.9405714285713</v>
      </c>
      <c r="D55" s="7">
        <f t="shared" si="19"/>
        <v>3820.1380000000008</v>
      </c>
      <c r="E55" s="7">
        <f t="shared" si="19"/>
        <v>3245.677714285714</v>
      </c>
      <c r="F55" s="7">
        <f t="shared" si="19"/>
        <v>182340.99314285687</v>
      </c>
      <c r="G55" s="7">
        <f t="shared" si="19"/>
        <v>64592.6148571429</v>
      </c>
      <c r="H55" s="7">
        <f t="shared" si="19"/>
        <v>27411.527714285716</v>
      </c>
      <c r="I55" s="7">
        <f t="shared" si="19"/>
        <v>23.54285714285713</v>
      </c>
      <c r="J55" s="6" t="s">
        <v>33</v>
      </c>
    </row>
    <row r="56" spans="1:10" x14ac:dyDescent="0.3">
      <c r="A56" s="7">
        <f>A39*A45</f>
        <v>8452</v>
      </c>
      <c r="B56" s="7">
        <f t="shared" ref="B56:I56" si="20">B39*B45</f>
        <v>4058.2230555555561</v>
      </c>
      <c r="C56" s="7">
        <f t="shared" si="20"/>
        <v>3472.72</v>
      </c>
      <c r="D56" s="7">
        <f t="shared" si="20"/>
        <v>3714.0230555555563</v>
      </c>
      <c r="E56" s="7">
        <f t="shared" si="20"/>
        <v>3155.5199999999995</v>
      </c>
      <c r="F56" s="7">
        <f t="shared" si="20"/>
        <v>177275.96555555527</v>
      </c>
      <c r="G56" s="7">
        <f t="shared" si="20"/>
        <v>62798.375555555591</v>
      </c>
      <c r="H56" s="7">
        <f t="shared" si="20"/>
        <v>26650.096388888887</v>
      </c>
      <c r="I56" s="7">
        <f t="shared" si="20"/>
        <v>22.888888888888879</v>
      </c>
      <c r="J56" s="6" t="s">
        <v>32</v>
      </c>
    </row>
  </sheetData>
  <mergeCells count="3">
    <mergeCell ref="A1:J1"/>
    <mergeCell ref="L1:M1"/>
    <mergeCell ref="M3:M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DEF5-C237-4028-BACF-E2F3941000D4}">
  <dimension ref="A1:C25"/>
  <sheetViews>
    <sheetView tabSelected="1" workbookViewId="0">
      <selection activeCell="B12" sqref="B12"/>
    </sheetView>
  </sheetViews>
  <sheetFormatPr defaultRowHeight="14.4" x14ac:dyDescent="0.3"/>
  <cols>
    <col min="1" max="1" width="12.88671875" customWidth="1"/>
    <col min="2" max="2" width="11.5546875" customWidth="1"/>
  </cols>
  <sheetData>
    <row r="1" spans="1:3" x14ac:dyDescent="0.3">
      <c r="A1" s="9" t="s">
        <v>34</v>
      </c>
      <c r="B1" s="9" t="s">
        <v>35</v>
      </c>
    </row>
    <row r="2" spans="1:3" x14ac:dyDescent="0.3">
      <c r="A2">
        <v>0</v>
      </c>
      <c r="B2">
        <v>10</v>
      </c>
    </row>
    <row r="3" spans="1:3" x14ac:dyDescent="0.3">
      <c r="A3">
        <v>1</v>
      </c>
      <c r="B3">
        <v>24</v>
      </c>
    </row>
    <row r="4" spans="1:3" x14ac:dyDescent="0.3">
      <c r="A4">
        <v>2</v>
      </c>
      <c r="B4">
        <v>17</v>
      </c>
    </row>
    <row r="5" spans="1:3" x14ac:dyDescent="0.3">
      <c r="A5">
        <v>3</v>
      </c>
      <c r="B5">
        <v>8</v>
      </c>
    </row>
    <row r="6" spans="1:3" x14ac:dyDescent="0.3">
      <c r="A6">
        <v>4</v>
      </c>
      <c r="B6">
        <v>3</v>
      </c>
    </row>
    <row r="7" spans="1:3" x14ac:dyDescent="0.3">
      <c r="A7">
        <v>5</v>
      </c>
      <c r="B7">
        <v>2</v>
      </c>
    </row>
    <row r="8" spans="1:3" x14ac:dyDescent="0.3">
      <c r="A8" s="8"/>
      <c r="B8" s="8">
        <f>SUM(B2:B7)</f>
        <v>64</v>
      </c>
      <c r="C8" s="6" t="s">
        <v>16</v>
      </c>
    </row>
    <row r="9" spans="1:3" x14ac:dyDescent="0.3">
      <c r="B9">
        <f>MAX(B2:B7)</f>
        <v>24</v>
      </c>
      <c r="C9" s="6" t="s">
        <v>19</v>
      </c>
    </row>
    <row r="10" spans="1:3" x14ac:dyDescent="0.3">
      <c r="B10">
        <f>MIN(B2:B7)</f>
        <v>2</v>
      </c>
      <c r="C10" s="6" t="s">
        <v>18</v>
      </c>
    </row>
    <row r="11" spans="1:3" x14ac:dyDescent="0.3">
      <c r="B11">
        <f>A7-A2</f>
        <v>5</v>
      </c>
      <c r="C11" s="6" t="s">
        <v>20</v>
      </c>
    </row>
    <row r="12" spans="1:3" x14ac:dyDescent="0.3">
      <c r="B12" t="e">
        <f ca="1">(1/B8)*G29SUMPRODUCT(B2:B7,A2:A7)</f>
        <v>#NAME?</v>
      </c>
      <c r="C12" s="6" t="s">
        <v>17</v>
      </c>
    </row>
    <row r="13" spans="1:3" x14ac:dyDescent="0.3">
      <c r="B13" t="e">
        <f ca="1">1/B8*((SUM(A2:A7)-B12)*SUM(B2:B7))</f>
        <v>#NAME?</v>
      </c>
      <c r="C13" s="6" t="s">
        <v>21</v>
      </c>
    </row>
    <row r="14" spans="1:3" x14ac:dyDescent="0.3">
      <c r="C14" s="6" t="s">
        <v>22</v>
      </c>
    </row>
    <row r="15" spans="1:3" ht="28.8" x14ac:dyDescent="0.3">
      <c r="B15">
        <f>STDEV(A2:B7)</f>
        <v>7.2420280099547876</v>
      </c>
      <c r="C15" s="6" t="s">
        <v>23</v>
      </c>
    </row>
    <row r="16" spans="1:3" ht="28.8" x14ac:dyDescent="0.3">
      <c r="B16">
        <f>_xlfn.STDEV.P(A2:B7)</f>
        <v>6.9337139318614005</v>
      </c>
      <c r="C16" s="6" t="s">
        <v>24</v>
      </c>
    </row>
    <row r="17" spans="2:3" x14ac:dyDescent="0.3">
      <c r="B17">
        <f>MEDIAN(B2:B7)</f>
        <v>9</v>
      </c>
      <c r="C17" s="6" t="s">
        <v>25</v>
      </c>
    </row>
    <row r="18" spans="2:3" x14ac:dyDescent="0.3">
      <c r="B18">
        <f>QUARTILE(B2:B7,1)</f>
        <v>4.25</v>
      </c>
      <c r="C18" s="6" t="s">
        <v>26</v>
      </c>
    </row>
    <row r="19" spans="2:3" x14ac:dyDescent="0.3">
      <c r="B19">
        <f>QUARTILE(B2:B7,3)</f>
        <v>15.25</v>
      </c>
      <c r="C19" s="6" t="s">
        <v>27</v>
      </c>
    </row>
    <row r="20" spans="2:3" x14ac:dyDescent="0.3">
      <c r="B20">
        <f>PERCENTILE(B2:B7,0.3)</f>
        <v>5.5</v>
      </c>
      <c r="C20" s="6" t="s">
        <v>28</v>
      </c>
    </row>
    <row r="21" spans="2:3" x14ac:dyDescent="0.3">
      <c r="B21">
        <f>PERCENTILE(B2:B7,0.6)</f>
        <v>10</v>
      </c>
      <c r="C21" s="6" t="s">
        <v>29</v>
      </c>
    </row>
    <row r="22" spans="2:3" x14ac:dyDescent="0.3">
      <c r="B22">
        <f>PERCENTILE(B2:B7,1)</f>
        <v>24</v>
      </c>
      <c r="C22" s="6" t="s">
        <v>30</v>
      </c>
    </row>
    <row r="23" spans="2:3" ht="28.8" x14ac:dyDescent="0.3">
      <c r="B23">
        <f>PERCENTILE(B2:B7,0.69)</f>
        <v>13.149999999999995</v>
      </c>
      <c r="C23" s="6" t="s">
        <v>31</v>
      </c>
    </row>
    <row r="24" spans="2:3" ht="28.8" x14ac:dyDescent="0.3">
      <c r="C24" s="6" t="s">
        <v>33</v>
      </c>
    </row>
    <row r="25" spans="2:3" x14ac:dyDescent="0.3">
      <c r="C25" s="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accident</vt:lpstr>
      <vt:lpstr>Discret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Youssef Tekaya</cp:lastModifiedBy>
  <dcterms:created xsi:type="dcterms:W3CDTF">2019-10-04T14:41:29Z</dcterms:created>
  <dcterms:modified xsi:type="dcterms:W3CDTF">2019-11-22T10:30:16Z</dcterms:modified>
</cp:coreProperties>
</file>