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imex\Repo\Arimex\Documentacion\"/>
    </mc:Choice>
  </mc:AlternateContent>
  <xr:revisionPtr revIDLastSave="0" documentId="13_ncr:1_{3308D5FD-129E-472E-8F81-5F82AF6557E9}" xr6:coauthVersionLast="47" xr6:coauthVersionMax="47" xr10:uidLastSave="{00000000-0000-0000-0000-000000000000}"/>
  <bookViews>
    <workbookView xWindow="-108" yWindow="-108" windowWidth="23256" windowHeight="13176" tabRatio="659" activeTab="2" xr2:uid="{3C149484-8A63-4D47-9889-9B55E210EF14}"/>
  </bookViews>
  <sheets>
    <sheet name="Sheet1" sheetId="1" r:id="rId1"/>
    <sheet name="Mediciones 25-10" sheetId="2" r:id="rId2"/>
    <sheet name="Mediciones 2-11" sheetId="3" r:id="rId3"/>
    <sheet name="Mediciones UI" sheetId="4" r:id="rId4"/>
    <sheet name="Materiales Nucle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5" i="3" l="1"/>
  <c r="T5" i="3"/>
  <c r="T8" i="3"/>
  <c r="S8" i="3"/>
  <c r="F20" i="1"/>
  <c r="F21" i="1"/>
  <c r="F22" i="1"/>
  <c r="F23" i="1"/>
  <c r="F24" i="1"/>
  <c r="F25" i="1"/>
  <c r="F26" i="1"/>
  <c r="F27" i="1"/>
  <c r="F28" i="1"/>
  <c r="F29" i="1"/>
  <c r="F19" i="1"/>
  <c r="D20" i="1"/>
  <c r="D21" i="1"/>
  <c r="D22" i="1"/>
  <c r="D23" i="1"/>
  <c r="D24" i="1"/>
  <c r="D25" i="1"/>
  <c r="D26" i="1"/>
  <c r="D27" i="1"/>
  <c r="D28" i="1"/>
  <c r="D29" i="1"/>
  <c r="D19" i="1"/>
  <c r="C20" i="1"/>
  <c r="C21" i="1"/>
  <c r="C22" i="1"/>
  <c r="C23" i="1"/>
  <c r="C24" i="1"/>
  <c r="C25" i="1"/>
  <c r="C26" i="1"/>
  <c r="C27" i="1"/>
  <c r="C28" i="1"/>
  <c r="C29" i="1"/>
  <c r="C19" i="1"/>
  <c r="T11" i="3"/>
  <c r="S11" i="3"/>
  <c r="T12" i="3"/>
  <c r="S12" i="3"/>
  <c r="T10" i="3"/>
  <c r="AB20" i="3"/>
  <c r="AA20" i="3"/>
  <c r="P8" i="3"/>
  <c r="J8" i="3"/>
  <c r="P6" i="3"/>
  <c r="J6" i="3"/>
  <c r="J20" i="3"/>
  <c r="J19" i="3"/>
  <c r="P10" i="3"/>
  <c r="P19" i="3"/>
  <c r="AB19" i="3"/>
  <c r="AA19" i="3"/>
  <c r="AB18" i="3"/>
  <c r="AA18" i="3"/>
  <c r="P18" i="3"/>
  <c r="J18" i="3"/>
  <c r="J17" i="3"/>
  <c r="AB17" i="3"/>
  <c r="AA17" i="3"/>
  <c r="J16" i="3"/>
  <c r="J15" i="3"/>
  <c r="AB16" i="3"/>
  <c r="AA16" i="3"/>
  <c r="P16" i="3"/>
  <c r="P15" i="3"/>
  <c r="AB15" i="3"/>
  <c r="AA15" i="3"/>
  <c r="AB23" i="3"/>
  <c r="AB22" i="3"/>
  <c r="AA23" i="3"/>
  <c r="AA22" i="3"/>
  <c r="Q5" i="4"/>
  <c r="Q6" i="4"/>
  <c r="Q7" i="4"/>
  <c r="K6" i="4"/>
  <c r="J9" i="4"/>
  <c r="K9" i="4" s="1"/>
  <c r="J8" i="4"/>
  <c r="K8" i="4" s="1"/>
  <c r="J7" i="4"/>
  <c r="K7" i="4" s="1"/>
  <c r="J6" i="4"/>
  <c r="E14" i="4"/>
  <c r="E13" i="4"/>
  <c r="E12" i="4"/>
  <c r="E11" i="4"/>
  <c r="E10" i="4"/>
  <c r="E9" i="4"/>
  <c r="E8" i="4"/>
  <c r="E7" i="4"/>
  <c r="E6" i="4"/>
  <c r="J14" i="3"/>
  <c r="P14" i="3"/>
  <c r="AB14" i="3"/>
  <c r="J13" i="3"/>
  <c r="J12" i="3"/>
  <c r="J7" i="3"/>
  <c r="P13" i="3"/>
  <c r="P12" i="3"/>
  <c r="P9" i="3"/>
  <c r="P5" i="3"/>
  <c r="P7" i="3"/>
  <c r="H13" i="2"/>
  <c r="H14" i="2"/>
  <c r="M14" i="2"/>
  <c r="L14" i="2"/>
  <c r="M13" i="2"/>
  <c r="L13" i="2" s="1"/>
  <c r="M7" i="2"/>
  <c r="M8" i="2"/>
  <c r="L8" i="2" s="1"/>
  <c r="M9" i="2"/>
  <c r="M10" i="2"/>
  <c r="L10" i="2" s="1"/>
  <c r="M11" i="2"/>
  <c r="L11" i="2" s="1"/>
  <c r="M12" i="2"/>
  <c r="L12" i="2"/>
  <c r="H19" i="2"/>
  <c r="H20" i="2"/>
  <c r="H22" i="2"/>
  <c r="H25" i="2"/>
  <c r="H23" i="2"/>
  <c r="H18" i="2"/>
  <c r="H21" i="2"/>
  <c r="H24" i="2"/>
  <c r="H6" i="2"/>
  <c r="L6" i="2"/>
  <c r="L7" i="2"/>
  <c r="L9" i="2"/>
  <c r="H7" i="2"/>
  <c r="H8" i="2"/>
  <c r="F32" i="1" l="1"/>
</calcChain>
</file>

<file path=xl/sharedStrings.xml><?xml version="1.0" encoding="utf-8"?>
<sst xmlns="http://schemas.openxmlformats.org/spreadsheetml/2006/main" count="190" uniqueCount="112">
  <si>
    <t>Mediciones motores ITA</t>
  </si>
  <si>
    <t>Motor</t>
  </si>
  <si>
    <t>0 min</t>
  </si>
  <si>
    <t>5 min</t>
  </si>
  <si>
    <t>10 min</t>
  </si>
  <si>
    <t>P [W]</t>
  </si>
  <si>
    <t>I [A]</t>
  </si>
  <si>
    <t>T [C]</t>
  </si>
  <si>
    <t>MO 14 desde arg</t>
  </si>
  <si>
    <t>Inm. off</t>
  </si>
  <si>
    <t>Motor BW</t>
  </si>
  <si>
    <t>Escrito a mano</t>
  </si>
  <si>
    <t>Etiqueta grande</t>
  </si>
  <si>
    <t>Etiqueta chica</t>
  </si>
  <si>
    <t>Dejo de funcionar a los 3min</t>
  </si>
  <si>
    <t>No arranco</t>
  </si>
  <si>
    <t>Negro</t>
  </si>
  <si>
    <t>Lo paramos a los 30 seg, hace chispas en el conector</t>
  </si>
  <si>
    <t>Plastico</t>
  </si>
  <si>
    <t>PCB Arimex</t>
  </si>
  <si>
    <t>PCB BW</t>
  </si>
  <si>
    <t>Temp [°C]</t>
  </si>
  <si>
    <t>Pot [W]</t>
  </si>
  <si>
    <t>Duty [%]</t>
  </si>
  <si>
    <t>Rev [rpm]</t>
  </si>
  <si>
    <t>U3</t>
  </si>
  <si>
    <t>U4</t>
  </si>
  <si>
    <t>Todas las mediciones son luego de tener el motor 5min encendido</t>
  </si>
  <si>
    <t>Rev [Hz]</t>
  </si>
  <si>
    <t>Temp MAX [°C]</t>
  </si>
  <si>
    <t>I2 - 160/0.112</t>
  </si>
  <si>
    <t>I3 - 150/0.1</t>
  </si>
  <si>
    <t>I1 - 150/0.112</t>
  </si>
  <si>
    <t>Se quemo a los 4 min, pienso q se bloqueo el rotor y la electronica BW siguio entregando potencia</t>
  </si>
  <si>
    <t>Lo pare a los 3 min por temperatura y Claudio indico que no siga con la prueba</t>
  </si>
  <si>
    <t>I4 - 165/0.1</t>
  </si>
  <si>
    <t>Mediciones a duty cte 75%</t>
  </si>
  <si>
    <t>Adelanto [%]</t>
  </si>
  <si>
    <t>No tiene un buen indice de arranques</t>
  </si>
  <si>
    <t>I5 - 165/0.1</t>
  </si>
  <si>
    <t>.</t>
  </si>
  <si>
    <t>La termocupla no funcionaba en forma  confiable</t>
  </si>
  <si>
    <t>B1</t>
  </si>
  <si>
    <t>B2</t>
  </si>
  <si>
    <t>B3</t>
  </si>
  <si>
    <t>2 min</t>
  </si>
  <si>
    <t>N1 - 165/0.1</t>
  </si>
  <si>
    <t>R</t>
  </si>
  <si>
    <t>L</t>
  </si>
  <si>
    <t>Duty</t>
  </si>
  <si>
    <t>Adelanto</t>
  </si>
  <si>
    <t>Velocidad</t>
  </si>
  <si>
    <t>Hz</t>
  </si>
  <si>
    <t>rpm</t>
  </si>
  <si>
    <t>Pot</t>
  </si>
  <si>
    <t>Corriente</t>
  </si>
  <si>
    <t>Tension</t>
  </si>
  <si>
    <t>Pos</t>
  </si>
  <si>
    <t>Irms OSC</t>
  </si>
  <si>
    <t>Blanco</t>
  </si>
  <si>
    <t>Rojo</t>
  </si>
  <si>
    <t>Amarillo</t>
  </si>
  <si>
    <t>Verde</t>
  </si>
  <si>
    <t>Azul</t>
  </si>
  <si>
    <t>Placa</t>
  </si>
  <si>
    <t>Cable</t>
  </si>
  <si>
    <t>Xiaomi</t>
  </si>
  <si>
    <t>Power</t>
  </si>
  <si>
    <t>Temp</t>
  </si>
  <si>
    <t>Current</t>
  </si>
  <si>
    <t>L[mH]</t>
  </si>
  <si>
    <t>R[ohms]</t>
  </si>
  <si>
    <t>Off</t>
  </si>
  <si>
    <t>Time [min]</t>
  </si>
  <si>
    <t xml:space="preserve"> Sentido Directo</t>
  </si>
  <si>
    <t>N4</t>
  </si>
  <si>
    <t>3P2</t>
  </si>
  <si>
    <t>T max [°C]</t>
  </si>
  <si>
    <t>Adel [%]</t>
  </si>
  <si>
    <t>N3 - 180/0.1 - Nucleo C</t>
  </si>
  <si>
    <t>N4 - 170/0.1 - Nucleo I</t>
  </si>
  <si>
    <t>N5 - 180/0.1 - Nucleo I</t>
  </si>
  <si>
    <t>N6 - 180/0.1 - Nucleo I</t>
  </si>
  <si>
    <t>Fecha</t>
  </si>
  <si>
    <t>XIAOMI</t>
  </si>
  <si>
    <t>TAG</t>
  </si>
  <si>
    <t>R [ohms]</t>
  </si>
  <si>
    <t>L [mH]</t>
  </si>
  <si>
    <t>Espiras</t>
  </si>
  <si>
    <t>Nucleo</t>
  </si>
  <si>
    <t>Origen</t>
  </si>
  <si>
    <t>Best Works</t>
  </si>
  <si>
    <t>N1</t>
  </si>
  <si>
    <t>N2</t>
  </si>
  <si>
    <t>N3</t>
  </si>
  <si>
    <t>N5</t>
  </si>
  <si>
    <t>N6</t>
  </si>
  <si>
    <t>ITA</t>
  </si>
  <si>
    <t>CHI</t>
  </si>
  <si>
    <r>
      <t>Ø</t>
    </r>
    <r>
      <rPr>
        <b/>
        <sz val="13.2"/>
        <color theme="1"/>
        <rFont val="Calibri"/>
        <family val="2"/>
      </rPr>
      <t xml:space="preserve"> [mm]</t>
    </r>
  </si>
  <si>
    <t>Datos Motores</t>
  </si>
  <si>
    <t>Total</t>
  </si>
  <si>
    <t/>
  </si>
  <si>
    <t>10JNEX900</t>
  </si>
  <si>
    <t>10JNEX600</t>
  </si>
  <si>
    <t>20JHNF1300</t>
  </si>
  <si>
    <t>L [w/kg]
@ 1kHz, 1T</t>
  </si>
  <si>
    <t>NO20-13</t>
  </si>
  <si>
    <t>NO20-15</t>
  </si>
  <si>
    <t>Core loss</t>
  </si>
  <si>
    <t>Magnetizing Force</t>
  </si>
  <si>
    <t>[T]
@ 1kHz, 2.5A/m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</si>
</sst>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</font>
    <font>
      <b/>
      <sz val="13.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5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2" borderId="0" xfId="0" applyFill="1"/>
    <xf numFmtId="0" fontId="0" fillId="0" borderId="0" xfId="0" applyFill="1"/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3" borderId="9" xfId="0" applyFill="1" applyBorder="1"/>
    <xf numFmtId="0" fontId="0" fillId="3" borderId="11" xfId="0" applyFill="1" applyBorder="1"/>
    <xf numFmtId="0" fontId="0" fillId="0" borderId="12" xfId="0" applyFill="1" applyBorder="1"/>
    <xf numFmtId="0" fontId="0" fillId="0" borderId="14" xfId="0" applyFill="1" applyBorder="1"/>
    <xf numFmtId="0" fontId="0" fillId="0" borderId="15" xfId="0" applyFill="1" applyBorder="1"/>
    <xf numFmtId="0" fontId="0" fillId="0" borderId="0" xfId="0" applyFill="1" applyBorder="1"/>
    <xf numFmtId="0" fontId="0" fillId="3" borderId="13" xfId="0" applyFill="1" applyBorder="1" applyAlignment="1"/>
    <xf numFmtId="0" fontId="0" fillId="3" borderId="14" xfId="0" applyFill="1" applyBorder="1" applyAlignment="1"/>
    <xf numFmtId="0" fontId="0" fillId="3" borderId="15" xfId="0" applyFill="1" applyBorder="1" applyAlignment="1"/>
    <xf numFmtId="0" fontId="0" fillId="0" borderId="16" xfId="0" applyBorder="1"/>
    <xf numFmtId="2" fontId="0" fillId="0" borderId="0" xfId="0" applyNumberFormat="1"/>
    <xf numFmtId="164" fontId="0" fillId="0" borderId="0" xfId="0" applyNumberFormat="1"/>
    <xf numFmtId="0" fontId="0" fillId="3" borderId="16" xfId="0" applyFill="1" applyBorder="1"/>
    <xf numFmtId="0" fontId="0" fillId="0" borderId="17" xfId="0" applyBorder="1"/>
    <xf numFmtId="0" fontId="1" fillId="0" borderId="18" xfId="0" applyFont="1" applyBorder="1"/>
    <xf numFmtId="0" fontId="1" fillId="0" borderId="19" xfId="0" applyFont="1" applyBorder="1"/>
    <xf numFmtId="0" fontId="0" fillId="0" borderId="0" xfId="0" applyBorder="1"/>
    <xf numFmtId="0" fontId="0" fillId="0" borderId="21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0" fillId="0" borderId="32" xfId="0" applyBorder="1"/>
    <xf numFmtId="0" fontId="0" fillId="0" borderId="33" xfId="0" applyBorder="1"/>
    <xf numFmtId="0" fontId="0" fillId="0" borderId="35" xfId="0" applyBorder="1" applyAlignment="1">
      <alignment horizontal="right"/>
    </xf>
    <xf numFmtId="0" fontId="0" fillId="0" borderId="35" xfId="0" applyBorder="1"/>
    <xf numFmtId="0" fontId="0" fillId="0" borderId="36" xfId="0" applyBorder="1"/>
    <xf numFmtId="0" fontId="0" fillId="0" borderId="38" xfId="0" applyBorder="1" applyAlignment="1">
      <alignment horizontal="right"/>
    </xf>
    <xf numFmtId="0" fontId="0" fillId="0" borderId="38" xfId="0" applyBorder="1"/>
    <xf numFmtId="0" fontId="0" fillId="0" borderId="39" xfId="0" applyBorder="1"/>
    <xf numFmtId="0" fontId="0" fillId="4" borderId="6" xfId="0" applyFill="1" applyBorder="1"/>
    <xf numFmtId="0" fontId="0" fillId="4" borderId="9" xfId="0" applyFill="1" applyBorder="1"/>
    <xf numFmtId="0" fontId="0" fillId="5" borderId="9" xfId="0" applyFill="1" applyBorder="1"/>
    <xf numFmtId="0" fontId="0" fillId="5" borderId="0" xfId="0" applyFill="1" applyBorder="1"/>
    <xf numFmtId="16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4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3" xfId="0" applyBorder="1" applyAlignment="1">
      <alignment horizontal="center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26" xfId="0" applyFill="1" applyBorder="1" applyAlignment="1">
      <alignment horizontal="center"/>
    </xf>
    <xf numFmtId="0" fontId="0" fillId="0" borderId="42" xfId="0" applyFill="1" applyBorder="1"/>
    <xf numFmtId="0" fontId="0" fillId="5" borderId="42" xfId="0" applyFill="1" applyBorder="1"/>
    <xf numFmtId="0" fontId="0" fillId="5" borderId="32" xfId="0" applyFill="1" applyBorder="1"/>
    <xf numFmtId="0" fontId="0" fillId="0" borderId="32" xfId="0" applyFill="1" applyBorder="1"/>
    <xf numFmtId="0" fontId="0" fillId="4" borderId="32" xfId="0" applyFill="1" applyBorder="1"/>
    <xf numFmtId="0" fontId="0" fillId="4" borderId="32" xfId="0" applyFill="1" applyBorder="1" applyAlignment="1"/>
    <xf numFmtId="0" fontId="0" fillId="0" borderId="32" xfId="0" applyFill="1" applyBorder="1" applyAlignment="1"/>
    <xf numFmtId="0" fontId="0" fillId="5" borderId="32" xfId="0" applyFill="1" applyBorder="1" applyAlignment="1"/>
    <xf numFmtId="0" fontId="0" fillId="0" borderId="43" xfId="0" applyFill="1" applyBorder="1"/>
    <xf numFmtId="0" fontId="1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1" fillId="0" borderId="28" xfId="0" applyFont="1" applyBorder="1"/>
    <xf numFmtId="0" fontId="1" fillId="0" borderId="31" xfId="0" applyFont="1" applyBorder="1"/>
    <xf numFmtId="164" fontId="0" fillId="0" borderId="32" xfId="0" applyNumberFormat="1" applyBorder="1"/>
    <xf numFmtId="0" fontId="0" fillId="0" borderId="31" xfId="0" applyBorder="1"/>
    <xf numFmtId="0" fontId="0" fillId="0" borderId="37" xfId="0" applyBorder="1"/>
    <xf numFmtId="0" fontId="1" fillId="0" borderId="17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1" fillId="0" borderId="49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51" xfId="0" applyFill="1" applyBorder="1"/>
    <xf numFmtId="0" fontId="0" fillId="0" borderId="52" xfId="0" applyFill="1" applyBorder="1"/>
    <xf numFmtId="0" fontId="0" fillId="5" borderId="51" xfId="0" applyFill="1" applyBorder="1"/>
    <xf numFmtId="0" fontId="0" fillId="5" borderId="33" xfId="0" applyFill="1" applyBorder="1"/>
    <xf numFmtId="0" fontId="0" fillId="0" borderId="31" xfId="0" applyFill="1" applyBorder="1"/>
    <xf numFmtId="0" fontId="0" fillId="0" borderId="33" xfId="0" applyFill="1" applyBorder="1"/>
    <xf numFmtId="0" fontId="0" fillId="4" borderId="31" xfId="0" quotePrefix="1" applyFill="1" applyBorder="1"/>
    <xf numFmtId="0" fontId="0" fillId="4" borderId="33" xfId="0" applyFill="1" applyBorder="1"/>
    <xf numFmtId="0" fontId="0" fillId="4" borderId="31" xfId="0" applyFill="1" applyBorder="1" applyAlignment="1"/>
    <xf numFmtId="0" fontId="0" fillId="0" borderId="31" xfId="0" applyFill="1" applyBorder="1" applyAlignment="1"/>
    <xf numFmtId="0" fontId="0" fillId="5" borderId="31" xfId="0" applyFill="1" applyBorder="1" applyAlignment="1"/>
    <xf numFmtId="0" fontId="0" fillId="0" borderId="53" xfId="0" applyFill="1" applyBorder="1"/>
    <xf numFmtId="0" fontId="0" fillId="0" borderId="54" xfId="0" applyFill="1" applyBorder="1"/>
    <xf numFmtId="0" fontId="0" fillId="0" borderId="37" xfId="0" applyFill="1" applyBorder="1" applyAlignment="1"/>
    <xf numFmtId="0" fontId="0" fillId="0" borderId="38" xfId="0" applyFill="1" applyBorder="1" applyAlignment="1"/>
    <xf numFmtId="0" fontId="0" fillId="0" borderId="38" xfId="0" applyFill="1" applyBorder="1"/>
    <xf numFmtId="0" fontId="0" fillId="0" borderId="39" xfId="0" applyFill="1" applyBorder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F48FB-EC76-47CB-8DA4-A5EAA2B00624}">
  <dimension ref="A2:J32"/>
  <sheetViews>
    <sheetView topLeftCell="A3" workbookViewId="0">
      <selection activeCell="G26" sqref="G26"/>
    </sheetView>
  </sheetViews>
  <sheetFormatPr defaultRowHeight="14.4" x14ac:dyDescent="0.3"/>
  <cols>
    <col min="1" max="1" width="21" bestFit="1" customWidth="1"/>
    <col min="9" max="9" width="9.109375" customWidth="1"/>
  </cols>
  <sheetData>
    <row r="2" spans="1:10" x14ac:dyDescent="0.3">
      <c r="A2" t="s">
        <v>0</v>
      </c>
    </row>
    <row r="4" spans="1:10" x14ac:dyDescent="0.3">
      <c r="A4" t="s">
        <v>1</v>
      </c>
      <c r="B4" s="1" t="s">
        <v>2</v>
      </c>
      <c r="C4" s="53" t="s">
        <v>3</v>
      </c>
      <c r="D4" s="53"/>
      <c r="E4" s="53"/>
      <c r="F4" s="53" t="s">
        <v>4</v>
      </c>
      <c r="G4" s="53"/>
      <c r="H4" s="53"/>
      <c r="I4" s="1" t="s">
        <v>9</v>
      </c>
    </row>
    <row r="5" spans="1:10" x14ac:dyDescent="0.3">
      <c r="B5" s="1" t="s">
        <v>7</v>
      </c>
      <c r="C5" s="1" t="s">
        <v>5</v>
      </c>
      <c r="D5" s="1" t="s">
        <v>6</v>
      </c>
      <c r="E5" s="1" t="s">
        <v>7</v>
      </c>
      <c r="F5" s="1" t="s">
        <v>5</v>
      </c>
      <c r="G5" s="1" t="s">
        <v>6</v>
      </c>
      <c r="H5" s="1" t="s">
        <v>7</v>
      </c>
      <c r="I5" s="1" t="s">
        <v>7</v>
      </c>
    </row>
    <row r="6" spans="1:10" x14ac:dyDescent="0.3">
      <c r="A6" t="s">
        <v>10</v>
      </c>
      <c r="B6">
        <v>23</v>
      </c>
      <c r="C6" s="2">
        <v>89</v>
      </c>
      <c r="D6" s="2">
        <v>0.74</v>
      </c>
      <c r="E6" s="2">
        <v>35</v>
      </c>
      <c r="F6" s="2">
        <v>89</v>
      </c>
      <c r="G6" s="2">
        <v>0.74</v>
      </c>
      <c r="H6" s="2">
        <v>35</v>
      </c>
      <c r="I6" s="2">
        <v>40</v>
      </c>
    </row>
    <row r="7" spans="1:10" x14ac:dyDescent="0.3">
      <c r="A7" t="s">
        <v>8</v>
      </c>
      <c r="B7">
        <v>21</v>
      </c>
      <c r="C7">
        <v>105</v>
      </c>
      <c r="D7">
        <v>0.87</v>
      </c>
      <c r="E7">
        <v>38</v>
      </c>
      <c r="F7">
        <v>105</v>
      </c>
      <c r="G7">
        <v>0.87</v>
      </c>
      <c r="H7">
        <v>38</v>
      </c>
      <c r="I7">
        <v>93</v>
      </c>
    </row>
    <row r="8" spans="1:10" x14ac:dyDescent="0.3">
      <c r="A8" t="s">
        <v>11</v>
      </c>
      <c r="C8">
        <v>110</v>
      </c>
      <c r="D8">
        <v>0.9</v>
      </c>
      <c r="E8">
        <v>76</v>
      </c>
      <c r="I8">
        <v>119</v>
      </c>
    </row>
    <row r="9" spans="1:10" x14ac:dyDescent="0.3">
      <c r="A9" s="3" t="s">
        <v>12</v>
      </c>
      <c r="B9" s="3">
        <v>23</v>
      </c>
      <c r="C9" s="3"/>
      <c r="D9" s="3"/>
      <c r="E9" s="3"/>
      <c r="F9" s="3"/>
      <c r="G9" s="3"/>
      <c r="H9" s="3"/>
      <c r="I9" s="3"/>
      <c r="J9" t="s">
        <v>14</v>
      </c>
    </row>
    <row r="10" spans="1:10" x14ac:dyDescent="0.3">
      <c r="A10" s="3" t="s">
        <v>13</v>
      </c>
      <c r="B10" s="3"/>
      <c r="C10" s="3"/>
      <c r="D10" s="3"/>
      <c r="E10" s="3"/>
      <c r="F10" s="3"/>
      <c r="G10" s="3"/>
      <c r="H10" s="3"/>
      <c r="I10" s="3"/>
      <c r="J10" t="s">
        <v>15</v>
      </c>
    </row>
    <row r="11" spans="1:10" x14ac:dyDescent="0.3">
      <c r="A11" s="3" t="s">
        <v>16</v>
      </c>
      <c r="B11" s="3">
        <v>25</v>
      </c>
      <c r="C11" s="3"/>
      <c r="D11" s="3"/>
      <c r="E11" s="3"/>
      <c r="F11" s="3"/>
      <c r="G11" s="3"/>
      <c r="H11" s="3"/>
      <c r="I11" s="3">
        <v>55</v>
      </c>
      <c r="J11" t="s">
        <v>17</v>
      </c>
    </row>
    <row r="12" spans="1:10" x14ac:dyDescent="0.3">
      <c r="A12" s="3" t="s">
        <v>18</v>
      </c>
      <c r="B12" s="3"/>
      <c r="C12" s="3"/>
      <c r="D12" s="3"/>
      <c r="E12" s="3"/>
      <c r="F12" s="3"/>
      <c r="G12" s="3"/>
      <c r="H12" s="3"/>
      <c r="I12" s="3"/>
      <c r="J12" t="s">
        <v>15</v>
      </c>
    </row>
    <row r="19" spans="2:6" x14ac:dyDescent="0.3">
      <c r="B19">
        <v>0</v>
      </c>
      <c r="C19">
        <f>POWER(2,B19)</f>
        <v>1</v>
      </c>
      <c r="D19" s="79">
        <f>1/C19</f>
        <v>1</v>
      </c>
      <c r="E19">
        <v>0</v>
      </c>
      <c r="F19">
        <f>IF(E19=1,D19,IF(E19=-1,-D19,0))</f>
        <v>0</v>
      </c>
    </row>
    <row r="20" spans="2:6" x14ac:dyDescent="0.3">
      <c r="B20">
        <v>1</v>
      </c>
      <c r="C20">
        <f t="shared" ref="C20:C29" si="0">POWER(2,B20)</f>
        <v>2</v>
      </c>
      <c r="D20" s="79">
        <f t="shared" ref="D20:D29" si="1">1/C20</f>
        <v>0.5</v>
      </c>
      <c r="E20">
        <v>1</v>
      </c>
      <c r="F20">
        <f t="shared" ref="F20:F29" si="2">IF(E20=1,D20,IF(E20=-1,-D20,0))</f>
        <v>0.5</v>
      </c>
    </row>
    <row r="21" spans="2:6" x14ac:dyDescent="0.3">
      <c r="B21">
        <v>2</v>
      </c>
      <c r="C21">
        <f t="shared" si="0"/>
        <v>4</v>
      </c>
      <c r="D21" s="79">
        <f t="shared" si="1"/>
        <v>0.25</v>
      </c>
      <c r="F21">
        <f t="shared" si="2"/>
        <v>0</v>
      </c>
    </row>
    <row r="22" spans="2:6" x14ac:dyDescent="0.3">
      <c r="B22">
        <v>3</v>
      </c>
      <c r="C22">
        <f t="shared" si="0"/>
        <v>8</v>
      </c>
      <c r="D22" s="79">
        <f t="shared" si="1"/>
        <v>0.125</v>
      </c>
      <c r="F22">
        <f t="shared" si="2"/>
        <v>0</v>
      </c>
    </row>
    <row r="23" spans="2:6" x14ac:dyDescent="0.3">
      <c r="B23">
        <v>4</v>
      </c>
      <c r="C23">
        <f t="shared" si="0"/>
        <v>16</v>
      </c>
      <c r="D23" s="79">
        <f t="shared" si="1"/>
        <v>6.25E-2</v>
      </c>
      <c r="F23">
        <f t="shared" si="2"/>
        <v>0</v>
      </c>
    </row>
    <row r="24" spans="2:6" x14ac:dyDescent="0.3">
      <c r="B24">
        <v>5</v>
      </c>
      <c r="C24">
        <f t="shared" si="0"/>
        <v>32</v>
      </c>
      <c r="D24" s="79">
        <f t="shared" si="1"/>
        <v>3.125E-2</v>
      </c>
      <c r="F24">
        <f t="shared" si="2"/>
        <v>0</v>
      </c>
    </row>
    <row r="25" spans="2:6" x14ac:dyDescent="0.3">
      <c r="B25">
        <v>6</v>
      </c>
      <c r="C25">
        <f t="shared" si="0"/>
        <v>64</v>
      </c>
      <c r="D25" s="79">
        <f t="shared" si="1"/>
        <v>1.5625E-2</v>
      </c>
      <c r="F25">
        <f t="shared" si="2"/>
        <v>0</v>
      </c>
    </row>
    <row r="26" spans="2:6" x14ac:dyDescent="0.3">
      <c r="B26">
        <v>7</v>
      </c>
      <c r="C26">
        <f t="shared" si="0"/>
        <v>128</v>
      </c>
      <c r="D26" s="79">
        <f t="shared" si="1"/>
        <v>7.8125E-3</v>
      </c>
      <c r="F26">
        <f t="shared" si="2"/>
        <v>0</v>
      </c>
    </row>
    <row r="27" spans="2:6" x14ac:dyDescent="0.3">
      <c r="B27">
        <v>8</v>
      </c>
      <c r="C27">
        <f t="shared" si="0"/>
        <v>256</v>
      </c>
      <c r="D27" s="79">
        <f t="shared" si="1"/>
        <v>3.90625E-3</v>
      </c>
      <c r="F27">
        <f t="shared" si="2"/>
        <v>0</v>
      </c>
    </row>
    <row r="28" spans="2:6" x14ac:dyDescent="0.3">
      <c r="B28">
        <v>9</v>
      </c>
      <c r="C28">
        <f t="shared" si="0"/>
        <v>512</v>
      </c>
      <c r="D28" s="79">
        <f t="shared" si="1"/>
        <v>1.953125E-3</v>
      </c>
      <c r="F28">
        <f t="shared" si="2"/>
        <v>0</v>
      </c>
    </row>
    <row r="29" spans="2:6" x14ac:dyDescent="0.3">
      <c r="B29">
        <v>10</v>
      </c>
      <c r="C29">
        <f t="shared" si="0"/>
        <v>1024</v>
      </c>
      <c r="D29" s="79">
        <f t="shared" si="1"/>
        <v>9.765625E-4</v>
      </c>
      <c r="F29">
        <f t="shared" si="2"/>
        <v>0</v>
      </c>
    </row>
    <row r="32" spans="2:6" x14ac:dyDescent="0.3">
      <c r="E32" t="s">
        <v>101</v>
      </c>
      <c r="F32">
        <f>SUM(F19:F29)</f>
        <v>0.5</v>
      </c>
    </row>
  </sheetData>
  <mergeCells count="2">
    <mergeCell ref="C4:E4"/>
    <mergeCell ref="F4:H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8F985-CFBB-4EE2-B4FB-7A6F7F1D453C}">
  <dimension ref="A1:N25"/>
  <sheetViews>
    <sheetView workbookViewId="0">
      <selection activeCell="I4" sqref="B4:M14"/>
    </sheetView>
  </sheetViews>
  <sheetFormatPr defaultRowHeight="14.4" x14ac:dyDescent="0.3"/>
  <cols>
    <col min="2" max="3" width="12.21875" customWidth="1"/>
    <col min="4" max="4" width="13.44140625" bestFit="1" customWidth="1"/>
    <col min="5" max="13" width="12.21875" customWidth="1"/>
  </cols>
  <sheetData>
    <row r="1" spans="1:14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 spans="1:14" x14ac:dyDescent="0.3">
      <c r="A2" s="4"/>
      <c r="B2" s="60" t="s">
        <v>27</v>
      </c>
      <c r="C2" s="60"/>
      <c r="D2" s="60"/>
      <c r="E2" s="60"/>
      <c r="F2" s="60"/>
      <c r="G2" s="60"/>
      <c r="H2" s="4"/>
      <c r="I2" s="4"/>
      <c r="J2" s="4"/>
      <c r="K2" s="4"/>
      <c r="L2" s="4"/>
      <c r="M2" s="4"/>
    </row>
    <row r="3" spans="1:14" x14ac:dyDescent="0.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4" x14ac:dyDescent="0.3">
      <c r="A4" s="4"/>
      <c r="B4" s="4" t="s">
        <v>1</v>
      </c>
      <c r="C4" s="59" t="s">
        <v>19</v>
      </c>
      <c r="D4" s="57"/>
      <c r="E4" s="57"/>
      <c r="F4" s="57"/>
      <c r="G4" s="57"/>
      <c r="H4" s="58"/>
      <c r="I4" s="57" t="s">
        <v>20</v>
      </c>
      <c r="J4" s="57"/>
      <c r="K4" s="57"/>
      <c r="L4" s="57"/>
      <c r="M4" s="58"/>
    </row>
    <row r="5" spans="1:14" x14ac:dyDescent="0.3">
      <c r="A5" s="4"/>
      <c r="B5" s="4"/>
      <c r="C5" s="7" t="s">
        <v>21</v>
      </c>
      <c r="D5" s="5" t="s">
        <v>29</v>
      </c>
      <c r="E5" s="5" t="s">
        <v>22</v>
      </c>
      <c r="F5" s="5" t="s">
        <v>23</v>
      </c>
      <c r="G5" s="5" t="s">
        <v>28</v>
      </c>
      <c r="H5" s="6" t="s">
        <v>24</v>
      </c>
      <c r="I5" s="5" t="s">
        <v>21</v>
      </c>
      <c r="J5" s="5" t="s">
        <v>29</v>
      </c>
      <c r="K5" s="5" t="s">
        <v>22</v>
      </c>
      <c r="L5" s="5" t="s">
        <v>28</v>
      </c>
      <c r="M5" s="6" t="s">
        <v>24</v>
      </c>
    </row>
    <row r="6" spans="1:14" x14ac:dyDescent="0.3">
      <c r="A6" s="4"/>
      <c r="B6" s="8" t="s">
        <v>25</v>
      </c>
      <c r="C6" s="9"/>
      <c r="D6" s="8"/>
      <c r="E6" s="8"/>
      <c r="F6" s="8"/>
      <c r="G6" s="8"/>
      <c r="H6" s="10">
        <f>G6*60</f>
        <v>0</v>
      </c>
      <c r="I6" s="8">
        <v>27</v>
      </c>
      <c r="J6" s="8">
        <v>41</v>
      </c>
      <c r="K6" s="8">
        <v>84</v>
      </c>
      <c r="L6" s="8">
        <f t="shared" ref="L6:L14" si="0">M6/60</f>
        <v>1750</v>
      </c>
      <c r="M6" s="10">
        <v>105000</v>
      </c>
    </row>
    <row r="7" spans="1:14" x14ac:dyDescent="0.3">
      <c r="A7" s="4"/>
      <c r="B7" s="11" t="s">
        <v>26</v>
      </c>
      <c r="C7" s="9">
        <v>36</v>
      </c>
      <c r="D7" s="8">
        <v>52</v>
      </c>
      <c r="E7" s="8">
        <v>91</v>
      </c>
      <c r="F7" s="8">
        <v>75</v>
      </c>
      <c r="G7" s="8">
        <v>1798</v>
      </c>
      <c r="H7" s="13">
        <f>G7*60</f>
        <v>107880</v>
      </c>
      <c r="I7" s="11">
        <v>41</v>
      </c>
      <c r="J7" s="11">
        <v>62</v>
      </c>
      <c r="K7" s="11">
        <v>95</v>
      </c>
      <c r="L7" s="11">
        <f t="shared" si="0"/>
        <v>1750</v>
      </c>
      <c r="M7" s="13">
        <f t="shared" ref="M7:M11" si="1">$M$6</f>
        <v>105000</v>
      </c>
    </row>
    <row r="8" spans="1:14" x14ac:dyDescent="0.3">
      <c r="A8" s="4"/>
      <c r="B8" s="11" t="s">
        <v>32</v>
      </c>
      <c r="C8" s="12">
        <v>35</v>
      </c>
      <c r="D8" s="11">
        <v>114</v>
      </c>
      <c r="E8" s="11">
        <v>120</v>
      </c>
      <c r="F8" s="11">
        <v>70</v>
      </c>
      <c r="G8" s="11">
        <v>1760</v>
      </c>
      <c r="H8" s="13">
        <f>G8*60</f>
        <v>105600</v>
      </c>
      <c r="I8" s="11">
        <v>30</v>
      </c>
      <c r="J8" s="11">
        <v>80</v>
      </c>
      <c r="K8" s="11">
        <v>102</v>
      </c>
      <c r="L8" s="11">
        <f t="shared" si="0"/>
        <v>1750</v>
      </c>
      <c r="M8" s="13">
        <f t="shared" si="1"/>
        <v>105000</v>
      </c>
    </row>
    <row r="9" spans="1:14" x14ac:dyDescent="0.3">
      <c r="A9" s="4"/>
      <c r="B9" s="11" t="s">
        <v>30</v>
      </c>
      <c r="C9" s="54" t="s">
        <v>15</v>
      </c>
      <c r="D9" s="55"/>
      <c r="E9" s="55"/>
      <c r="F9" s="55"/>
      <c r="G9" s="55"/>
      <c r="H9" s="56"/>
      <c r="I9" s="14">
        <v>38</v>
      </c>
      <c r="J9" s="14">
        <v>120</v>
      </c>
      <c r="K9" s="14">
        <v>110</v>
      </c>
      <c r="L9" s="14">
        <f t="shared" si="0"/>
        <v>1750</v>
      </c>
      <c r="M9" s="15">
        <f t="shared" si="1"/>
        <v>105000</v>
      </c>
      <c r="N9" t="s">
        <v>33</v>
      </c>
    </row>
    <row r="10" spans="1:14" x14ac:dyDescent="0.3">
      <c r="A10" s="4"/>
      <c r="B10" s="11" t="s">
        <v>31</v>
      </c>
      <c r="C10" s="54" t="s">
        <v>15</v>
      </c>
      <c r="D10" s="55"/>
      <c r="E10" s="55"/>
      <c r="F10" s="55"/>
      <c r="G10" s="55"/>
      <c r="H10" s="56"/>
      <c r="I10" s="14">
        <v>62</v>
      </c>
      <c r="J10" s="14">
        <v>105</v>
      </c>
      <c r="K10" s="14">
        <v>113</v>
      </c>
      <c r="L10" s="14">
        <f t="shared" si="0"/>
        <v>1750</v>
      </c>
      <c r="M10" s="15">
        <f t="shared" si="1"/>
        <v>105000</v>
      </c>
      <c r="N10" t="s">
        <v>34</v>
      </c>
    </row>
    <row r="11" spans="1:14" x14ac:dyDescent="0.3">
      <c r="A11" s="4"/>
      <c r="B11" s="16" t="s">
        <v>35</v>
      </c>
      <c r="C11" s="54" t="s">
        <v>15</v>
      </c>
      <c r="D11" s="55"/>
      <c r="E11" s="55"/>
      <c r="F11" s="55"/>
      <c r="G11" s="55"/>
      <c r="H11" s="56"/>
      <c r="I11" s="11">
        <v>32</v>
      </c>
      <c r="J11" s="11">
        <v>54</v>
      </c>
      <c r="K11" s="11">
        <v>88</v>
      </c>
      <c r="L11" s="11">
        <f t="shared" si="0"/>
        <v>1750</v>
      </c>
      <c r="M11" s="13">
        <f t="shared" si="1"/>
        <v>105000</v>
      </c>
    </row>
    <row r="12" spans="1:14" x14ac:dyDescent="0.3">
      <c r="A12" s="4"/>
      <c r="B12" s="19" t="s">
        <v>39</v>
      </c>
      <c r="C12" s="12"/>
      <c r="D12" s="11"/>
      <c r="E12" s="11"/>
      <c r="F12" s="11"/>
      <c r="G12" s="11"/>
      <c r="H12" s="13"/>
      <c r="I12" s="11">
        <v>49</v>
      </c>
      <c r="J12" s="11">
        <v>67</v>
      </c>
      <c r="K12" s="11">
        <v>94</v>
      </c>
      <c r="L12" s="11">
        <f t="shared" si="0"/>
        <v>1750</v>
      </c>
      <c r="M12" s="13">
        <f>$M$6</f>
        <v>105000</v>
      </c>
    </row>
    <row r="13" spans="1:14" x14ac:dyDescent="0.3">
      <c r="B13" s="19" t="s">
        <v>39</v>
      </c>
      <c r="C13" s="12">
        <v>44</v>
      </c>
      <c r="D13" s="11">
        <v>88</v>
      </c>
      <c r="E13" s="11">
        <v>103</v>
      </c>
      <c r="F13" s="11">
        <v>65</v>
      </c>
      <c r="G13" s="11">
        <v>1718</v>
      </c>
      <c r="H13" s="13">
        <f>60*G13</f>
        <v>103080</v>
      </c>
      <c r="I13" s="11">
        <v>40</v>
      </c>
      <c r="J13" s="11">
        <v>65</v>
      </c>
      <c r="K13" s="11">
        <v>107</v>
      </c>
      <c r="L13" s="11">
        <f t="shared" si="0"/>
        <v>1750</v>
      </c>
      <c r="M13" s="13">
        <f>$M$6</f>
        <v>105000</v>
      </c>
    </row>
    <row r="14" spans="1:14" x14ac:dyDescent="0.3">
      <c r="B14" s="19" t="s">
        <v>39</v>
      </c>
      <c r="C14" s="20">
        <v>40</v>
      </c>
      <c r="D14" s="21">
        <v>90</v>
      </c>
      <c r="E14" s="21">
        <v>120</v>
      </c>
      <c r="F14" s="21">
        <v>75</v>
      </c>
      <c r="G14" s="21">
        <v>1754</v>
      </c>
      <c r="H14" s="22">
        <f>G14*60</f>
        <v>105240</v>
      </c>
      <c r="I14" s="17">
        <v>40</v>
      </c>
      <c r="J14" s="17">
        <v>64</v>
      </c>
      <c r="K14" s="17">
        <v>98</v>
      </c>
      <c r="L14" s="17">
        <f t="shared" si="0"/>
        <v>1750</v>
      </c>
      <c r="M14" s="18">
        <f>$M$6</f>
        <v>105000</v>
      </c>
      <c r="N14" t="s">
        <v>41</v>
      </c>
    </row>
    <row r="15" spans="1:14" x14ac:dyDescent="0.3">
      <c r="C15" t="s">
        <v>40</v>
      </c>
    </row>
    <row r="16" spans="1:14" x14ac:dyDescent="0.3">
      <c r="C16" t="s">
        <v>36</v>
      </c>
    </row>
    <row r="17" spans="2:9" x14ac:dyDescent="0.3">
      <c r="B17" t="s">
        <v>1</v>
      </c>
      <c r="C17" s="5" t="s">
        <v>37</v>
      </c>
      <c r="D17" s="7" t="s">
        <v>21</v>
      </c>
      <c r="E17" s="5" t="s">
        <v>29</v>
      </c>
      <c r="F17" s="5" t="s">
        <v>22</v>
      </c>
      <c r="G17" s="5" t="s">
        <v>28</v>
      </c>
      <c r="H17" s="6" t="s">
        <v>24</v>
      </c>
    </row>
    <row r="18" spans="2:9" x14ac:dyDescent="0.3">
      <c r="B18" t="s">
        <v>26</v>
      </c>
      <c r="C18">
        <v>27</v>
      </c>
      <c r="D18">
        <v>39</v>
      </c>
      <c r="E18">
        <v>54</v>
      </c>
      <c r="F18">
        <v>93</v>
      </c>
      <c r="G18">
        <v>1798</v>
      </c>
      <c r="H18">
        <f t="shared" ref="H18:H25" si="2">G18*60</f>
        <v>107880</v>
      </c>
    </row>
    <row r="19" spans="2:9" x14ac:dyDescent="0.3">
      <c r="B19" t="s">
        <v>26</v>
      </c>
      <c r="C19">
        <v>28</v>
      </c>
      <c r="H19">
        <f t="shared" si="2"/>
        <v>0</v>
      </c>
    </row>
    <row r="20" spans="2:9" x14ac:dyDescent="0.3">
      <c r="B20" t="s">
        <v>26</v>
      </c>
      <c r="C20">
        <v>29</v>
      </c>
      <c r="H20">
        <f t="shared" si="2"/>
        <v>0</v>
      </c>
    </row>
    <row r="21" spans="2:9" x14ac:dyDescent="0.3">
      <c r="B21" t="s">
        <v>26</v>
      </c>
      <c r="C21">
        <v>30</v>
      </c>
      <c r="D21">
        <v>36.6</v>
      </c>
      <c r="E21">
        <v>53</v>
      </c>
      <c r="F21">
        <v>90</v>
      </c>
      <c r="G21">
        <v>1798</v>
      </c>
      <c r="H21">
        <f t="shared" si="2"/>
        <v>107880</v>
      </c>
    </row>
    <row r="22" spans="2:9" x14ac:dyDescent="0.3">
      <c r="B22" t="s">
        <v>26</v>
      </c>
      <c r="C22">
        <v>31</v>
      </c>
      <c r="D22">
        <v>38</v>
      </c>
      <c r="E22">
        <v>53</v>
      </c>
      <c r="F22">
        <v>93</v>
      </c>
      <c r="G22">
        <v>1798</v>
      </c>
      <c r="H22">
        <f t="shared" si="2"/>
        <v>107880</v>
      </c>
    </row>
    <row r="23" spans="2:9" x14ac:dyDescent="0.3">
      <c r="B23" t="s">
        <v>26</v>
      </c>
      <c r="C23">
        <v>32</v>
      </c>
      <c r="D23">
        <v>38</v>
      </c>
      <c r="E23">
        <v>53</v>
      </c>
      <c r="F23">
        <v>91</v>
      </c>
      <c r="G23">
        <v>1792</v>
      </c>
      <c r="H23">
        <f t="shared" si="2"/>
        <v>107520</v>
      </c>
    </row>
    <row r="24" spans="2:9" x14ac:dyDescent="0.3">
      <c r="B24" t="s">
        <v>26</v>
      </c>
      <c r="C24">
        <v>33</v>
      </c>
      <c r="D24">
        <v>36</v>
      </c>
      <c r="E24">
        <v>52</v>
      </c>
      <c r="F24">
        <v>91</v>
      </c>
      <c r="G24">
        <v>1798</v>
      </c>
      <c r="H24">
        <f t="shared" si="2"/>
        <v>107880</v>
      </c>
    </row>
    <row r="25" spans="2:9" x14ac:dyDescent="0.3">
      <c r="B25" t="s">
        <v>26</v>
      </c>
      <c r="C25">
        <v>34</v>
      </c>
      <c r="D25">
        <v>38</v>
      </c>
      <c r="E25">
        <v>53</v>
      </c>
      <c r="F25">
        <v>89</v>
      </c>
      <c r="G25">
        <v>1786</v>
      </c>
      <c r="H25">
        <f t="shared" si="2"/>
        <v>107160</v>
      </c>
      <c r="I25" t="s">
        <v>38</v>
      </c>
    </row>
  </sheetData>
  <sortState xmlns:xlrd2="http://schemas.microsoft.com/office/spreadsheetml/2017/richdata2" ref="C19:I24">
    <sortCondition ref="C18:C24"/>
  </sortState>
  <mergeCells count="6">
    <mergeCell ref="C11:H11"/>
    <mergeCell ref="I4:M4"/>
    <mergeCell ref="C4:H4"/>
    <mergeCell ref="B2:G2"/>
    <mergeCell ref="C9:H9"/>
    <mergeCell ref="C10:H1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B5634-B068-4E96-84B1-399A22DD4947}">
  <sheetPr>
    <pageSetUpPr fitToPage="1"/>
  </sheetPr>
  <dimension ref="A1:AC53"/>
  <sheetViews>
    <sheetView tabSelected="1" zoomScale="70" zoomScaleNormal="70" workbookViewId="0">
      <selection activeCell="Q34" sqref="Q34"/>
    </sheetView>
  </sheetViews>
  <sheetFormatPr defaultRowHeight="14.4" x14ac:dyDescent="0.3"/>
  <cols>
    <col min="2" max="2" width="12.5546875" customWidth="1"/>
    <col min="3" max="16" width="10.109375" customWidth="1"/>
    <col min="23" max="23" width="10" bestFit="1" customWidth="1"/>
    <col min="24" max="24" width="10.88671875" bestFit="1" customWidth="1"/>
    <col min="27" max="27" width="9" bestFit="1" customWidth="1"/>
  </cols>
  <sheetData>
    <row r="1" spans="1:29" ht="15" thickBot="1" x14ac:dyDescent="0.35"/>
    <row r="2" spans="1:29" ht="15" thickBot="1" x14ac:dyDescent="0.35">
      <c r="R2" s="90" t="s">
        <v>100</v>
      </c>
      <c r="S2" s="91"/>
      <c r="T2" s="91"/>
      <c r="U2" s="91"/>
      <c r="V2" s="91"/>
      <c r="W2" s="91"/>
      <c r="X2" s="92"/>
    </row>
    <row r="3" spans="1:29" ht="17.399999999999999" x14ac:dyDescent="0.35">
      <c r="A3" t="s">
        <v>83</v>
      </c>
      <c r="B3" s="4" t="s">
        <v>85</v>
      </c>
      <c r="C3" s="102" t="s">
        <v>19</v>
      </c>
      <c r="D3" s="103"/>
      <c r="E3" s="103"/>
      <c r="F3" s="103"/>
      <c r="G3" s="103"/>
      <c r="H3" s="103"/>
      <c r="I3" s="103"/>
      <c r="J3" s="104"/>
      <c r="K3" s="105" t="s">
        <v>20</v>
      </c>
      <c r="L3" s="103"/>
      <c r="M3" s="103"/>
      <c r="N3" s="103"/>
      <c r="O3" s="103"/>
      <c r="P3" s="106"/>
      <c r="R3" s="93" t="s">
        <v>85</v>
      </c>
      <c r="S3" s="94" t="s">
        <v>86</v>
      </c>
      <c r="T3" s="94" t="s">
        <v>87</v>
      </c>
      <c r="U3" s="94" t="s">
        <v>88</v>
      </c>
      <c r="V3" s="95" t="s">
        <v>99</v>
      </c>
      <c r="W3" s="94" t="s">
        <v>89</v>
      </c>
      <c r="X3" s="96" t="s">
        <v>90</v>
      </c>
      <c r="AA3" t="s">
        <v>47</v>
      </c>
      <c r="AB3" t="s">
        <v>48</v>
      </c>
    </row>
    <row r="4" spans="1:29" x14ac:dyDescent="0.3">
      <c r="B4" s="4"/>
      <c r="C4" s="107" t="s">
        <v>21</v>
      </c>
      <c r="D4" s="80" t="s">
        <v>77</v>
      </c>
      <c r="E4" s="80" t="s">
        <v>22</v>
      </c>
      <c r="F4" s="80" t="s">
        <v>6</v>
      </c>
      <c r="G4" s="80" t="s">
        <v>23</v>
      </c>
      <c r="H4" s="80" t="s">
        <v>78</v>
      </c>
      <c r="I4" s="80" t="s">
        <v>28</v>
      </c>
      <c r="J4" s="80" t="s">
        <v>24</v>
      </c>
      <c r="K4" s="80" t="s">
        <v>21</v>
      </c>
      <c r="L4" s="80" t="s">
        <v>77</v>
      </c>
      <c r="M4" s="80" t="s">
        <v>22</v>
      </c>
      <c r="N4" s="80" t="s">
        <v>6</v>
      </c>
      <c r="O4" s="80" t="s">
        <v>28</v>
      </c>
      <c r="P4" s="108" t="s">
        <v>24</v>
      </c>
      <c r="R4" s="97" t="s">
        <v>42</v>
      </c>
      <c r="S4" s="37"/>
      <c r="T4" s="37"/>
      <c r="U4" s="37"/>
      <c r="V4" s="37"/>
      <c r="W4" s="37"/>
      <c r="X4" s="38" t="s">
        <v>91</v>
      </c>
    </row>
    <row r="5" spans="1:29" x14ac:dyDescent="0.3">
      <c r="A5" s="51">
        <v>44502</v>
      </c>
      <c r="B5" s="8" t="s">
        <v>42</v>
      </c>
      <c r="C5" s="109"/>
      <c r="D5" s="81"/>
      <c r="E5" s="81"/>
      <c r="F5" s="81"/>
      <c r="G5" s="81"/>
      <c r="H5" s="81"/>
      <c r="I5" s="81"/>
      <c r="J5" s="81"/>
      <c r="K5" s="81">
        <v>38</v>
      </c>
      <c r="L5" s="81">
        <v>46</v>
      </c>
      <c r="M5" s="81">
        <v>76</v>
      </c>
      <c r="N5" s="81"/>
      <c r="O5" s="81">
        <v>1750</v>
      </c>
      <c r="P5" s="110">
        <f t="shared" ref="P5:P10" si="0">O5*60</f>
        <v>105000</v>
      </c>
      <c r="R5" s="98" t="s">
        <v>43</v>
      </c>
      <c r="S5" s="99">
        <f>(61.2+61.1+61.1)/3</f>
        <v>61.133333333333333</v>
      </c>
      <c r="T5" s="99">
        <f>(5.1+5+5.1)/3</f>
        <v>5.0666666666666664</v>
      </c>
      <c r="U5" s="39"/>
      <c r="V5" s="39"/>
      <c r="W5" s="39"/>
      <c r="X5" s="40" t="s">
        <v>91</v>
      </c>
    </row>
    <row r="6" spans="1:29" x14ac:dyDescent="0.3">
      <c r="A6" s="51">
        <v>44502</v>
      </c>
      <c r="B6" s="49" t="s">
        <v>43</v>
      </c>
      <c r="C6" s="111">
        <v>42</v>
      </c>
      <c r="D6" s="82">
        <v>50</v>
      </c>
      <c r="E6" s="82">
        <v>84</v>
      </c>
      <c r="F6" s="82">
        <v>0.73</v>
      </c>
      <c r="G6" s="82">
        <v>68</v>
      </c>
      <c r="H6" s="82">
        <v>33</v>
      </c>
      <c r="I6" s="82">
        <v>1750</v>
      </c>
      <c r="J6" s="83">
        <f>I6*60</f>
        <v>105000</v>
      </c>
      <c r="K6" s="83">
        <v>40</v>
      </c>
      <c r="L6" s="83">
        <v>46</v>
      </c>
      <c r="M6" s="83">
        <v>73</v>
      </c>
      <c r="N6" s="83"/>
      <c r="O6" s="83">
        <v>1750</v>
      </c>
      <c r="P6" s="112">
        <f t="shared" si="0"/>
        <v>105000</v>
      </c>
      <c r="R6" s="98" t="s">
        <v>44</v>
      </c>
      <c r="S6" s="39"/>
      <c r="T6" s="39"/>
      <c r="U6" s="39"/>
      <c r="V6" s="39"/>
      <c r="W6" s="39"/>
      <c r="X6" s="40" t="s">
        <v>91</v>
      </c>
    </row>
    <row r="7" spans="1:29" x14ac:dyDescent="0.3">
      <c r="A7" s="51">
        <v>44511</v>
      </c>
      <c r="B7" s="49" t="s">
        <v>43</v>
      </c>
      <c r="C7" s="111">
        <v>41</v>
      </c>
      <c r="D7" s="82">
        <v>52</v>
      </c>
      <c r="E7" s="82">
        <v>92</v>
      </c>
      <c r="F7" s="82">
        <v>0.74</v>
      </c>
      <c r="G7" s="82">
        <v>76</v>
      </c>
      <c r="H7" s="82">
        <v>40</v>
      </c>
      <c r="I7" s="82">
        <v>1811</v>
      </c>
      <c r="J7" s="83">
        <f>I7*60</f>
        <v>108660</v>
      </c>
      <c r="K7" s="83">
        <v>36</v>
      </c>
      <c r="L7" s="83">
        <v>44</v>
      </c>
      <c r="M7" s="83">
        <v>79</v>
      </c>
      <c r="N7" s="83">
        <v>0.66</v>
      </c>
      <c r="O7" s="83">
        <v>1750</v>
      </c>
      <c r="P7" s="112">
        <f t="shared" si="0"/>
        <v>105000</v>
      </c>
      <c r="R7" s="98" t="s">
        <v>92</v>
      </c>
      <c r="S7" s="39">
        <v>63.5</v>
      </c>
      <c r="T7" s="39">
        <v>3.6</v>
      </c>
      <c r="U7" s="39">
        <v>165</v>
      </c>
      <c r="V7" s="39">
        <v>0.1</v>
      </c>
      <c r="W7" s="39"/>
      <c r="X7" s="40" t="s">
        <v>97</v>
      </c>
    </row>
    <row r="8" spans="1:29" x14ac:dyDescent="0.3">
      <c r="A8" s="51">
        <v>44511</v>
      </c>
      <c r="B8" s="49" t="s">
        <v>43</v>
      </c>
      <c r="C8" s="111">
        <v>40</v>
      </c>
      <c r="D8" s="82">
        <v>51</v>
      </c>
      <c r="E8" s="82">
        <v>92</v>
      </c>
      <c r="F8" s="82">
        <v>0.74</v>
      </c>
      <c r="G8" s="82">
        <v>76</v>
      </c>
      <c r="H8" s="82">
        <v>40</v>
      </c>
      <c r="I8" s="82">
        <v>1825</v>
      </c>
      <c r="J8" s="83">
        <f>I8*60</f>
        <v>109500</v>
      </c>
      <c r="K8" s="83">
        <v>36</v>
      </c>
      <c r="L8" s="83">
        <v>45</v>
      </c>
      <c r="M8" s="83">
        <v>78</v>
      </c>
      <c r="N8" s="83">
        <v>0.66</v>
      </c>
      <c r="O8" s="83">
        <v>1750</v>
      </c>
      <c r="P8" s="112">
        <f t="shared" si="0"/>
        <v>105000</v>
      </c>
      <c r="R8" s="98" t="s">
        <v>93</v>
      </c>
      <c r="S8" s="99">
        <f>(63.3+62.9+62.7)/3</f>
        <v>62.966666666666661</v>
      </c>
      <c r="T8" s="99">
        <f>(3.5+3.6+3.3)/3</f>
        <v>3.4666666666666663</v>
      </c>
      <c r="U8" s="39">
        <v>165</v>
      </c>
      <c r="V8" s="39">
        <v>0.1</v>
      </c>
      <c r="W8" s="39"/>
      <c r="X8" s="40" t="s">
        <v>97</v>
      </c>
    </row>
    <row r="9" spans="1:29" x14ac:dyDescent="0.3">
      <c r="A9" s="51">
        <v>44502</v>
      </c>
      <c r="B9" s="8" t="s">
        <v>44</v>
      </c>
      <c r="C9" s="113"/>
      <c r="D9" s="84"/>
      <c r="E9" s="84"/>
      <c r="F9" s="84"/>
      <c r="G9" s="84"/>
      <c r="H9" s="84"/>
      <c r="I9" s="84"/>
      <c r="J9" s="84"/>
      <c r="K9" s="84">
        <v>42</v>
      </c>
      <c r="L9" s="84">
        <v>49</v>
      </c>
      <c r="M9" s="84">
        <v>78</v>
      </c>
      <c r="N9" s="84"/>
      <c r="O9" s="84">
        <v>1750</v>
      </c>
      <c r="P9" s="114">
        <f t="shared" si="0"/>
        <v>105000</v>
      </c>
      <c r="R9" s="98" t="s">
        <v>94</v>
      </c>
      <c r="S9" s="39">
        <v>64.8</v>
      </c>
      <c r="T9" s="39">
        <v>4.7</v>
      </c>
      <c r="U9" s="39">
        <v>180</v>
      </c>
      <c r="V9" s="39">
        <v>0.1</v>
      </c>
      <c r="W9" s="39" t="s">
        <v>98</v>
      </c>
      <c r="X9" s="40" t="s">
        <v>97</v>
      </c>
    </row>
    <row r="10" spans="1:29" x14ac:dyDescent="0.3">
      <c r="A10" s="51">
        <v>44502</v>
      </c>
      <c r="B10" s="47" t="s">
        <v>46</v>
      </c>
      <c r="C10" s="115" t="s">
        <v>102</v>
      </c>
      <c r="D10" s="85"/>
      <c r="E10" s="85"/>
      <c r="F10" s="85"/>
      <c r="G10" s="85"/>
      <c r="H10" s="85"/>
      <c r="I10" s="85"/>
      <c r="J10" s="85"/>
      <c r="K10" s="85">
        <v>63</v>
      </c>
      <c r="L10" s="85">
        <v>96</v>
      </c>
      <c r="M10" s="85">
        <v>108</v>
      </c>
      <c r="N10" s="85"/>
      <c r="O10" s="85">
        <v>1750</v>
      </c>
      <c r="P10" s="116">
        <f t="shared" si="0"/>
        <v>105000</v>
      </c>
      <c r="R10" s="98" t="s">
        <v>75</v>
      </c>
      <c r="S10" s="39">
        <v>62</v>
      </c>
      <c r="T10" s="99">
        <f>(4.5+4.5+4.1)/3</f>
        <v>4.3666666666666663</v>
      </c>
      <c r="U10" s="39">
        <v>170</v>
      </c>
      <c r="V10" s="39">
        <v>0.1</v>
      </c>
      <c r="W10" s="39" t="s">
        <v>97</v>
      </c>
      <c r="X10" s="40" t="s">
        <v>97</v>
      </c>
      <c r="AA10">
        <v>63.5</v>
      </c>
      <c r="AB10">
        <v>3.6</v>
      </c>
      <c r="AC10" t="s">
        <v>45</v>
      </c>
    </row>
    <row r="11" spans="1:29" x14ac:dyDescent="0.3">
      <c r="B11" s="8"/>
      <c r="C11" s="113"/>
      <c r="D11" s="84"/>
      <c r="E11" s="84"/>
      <c r="F11" s="84"/>
      <c r="G11" s="84"/>
      <c r="H11" s="84"/>
      <c r="I11" s="84"/>
      <c r="J11" s="84"/>
      <c r="K11" s="84"/>
      <c r="L11" s="84"/>
      <c r="M11" s="84"/>
      <c r="N11" s="84"/>
      <c r="O11" s="84"/>
      <c r="P11" s="114"/>
      <c r="R11" s="98" t="s">
        <v>95</v>
      </c>
      <c r="S11" s="99">
        <f>(66+66.4+66.3)/3</f>
        <v>66.233333333333334</v>
      </c>
      <c r="T11" s="99">
        <f>(4.7+4.5+4.7)/3</f>
        <v>4.6333333333333329</v>
      </c>
      <c r="U11" s="39">
        <v>180</v>
      </c>
      <c r="V11" s="39">
        <v>0.1</v>
      </c>
      <c r="W11" s="39" t="s">
        <v>97</v>
      </c>
      <c r="X11" s="40" t="s">
        <v>97</v>
      </c>
    </row>
    <row r="12" spans="1:29" ht="14.4" customHeight="1" x14ac:dyDescent="0.3">
      <c r="A12" s="51">
        <v>44503</v>
      </c>
      <c r="B12" s="8" t="s">
        <v>79</v>
      </c>
      <c r="C12" s="113">
        <v>44</v>
      </c>
      <c r="D12" s="84">
        <v>56</v>
      </c>
      <c r="E12" s="84">
        <v>85</v>
      </c>
      <c r="F12" s="84">
        <v>0.73</v>
      </c>
      <c r="G12" s="84">
        <v>68</v>
      </c>
      <c r="H12" s="84">
        <v>33</v>
      </c>
      <c r="I12" s="84">
        <v>1750</v>
      </c>
      <c r="J12" s="84">
        <f>I12*60</f>
        <v>105000</v>
      </c>
      <c r="K12" s="84">
        <v>40</v>
      </c>
      <c r="L12" s="84">
        <v>50</v>
      </c>
      <c r="M12" s="84">
        <v>82</v>
      </c>
      <c r="N12" s="84"/>
      <c r="O12" s="84">
        <v>1750</v>
      </c>
      <c r="P12" s="114">
        <f>O12*60</f>
        <v>105000</v>
      </c>
      <c r="R12" s="98" t="s">
        <v>96</v>
      </c>
      <c r="S12" s="99">
        <f>(66.1+66.4+66.4)/3</f>
        <v>66.3</v>
      </c>
      <c r="T12" s="99">
        <f>(4.4+4.2+4.3)/3</f>
        <v>4.3000000000000007</v>
      </c>
      <c r="U12" s="39">
        <v>180</v>
      </c>
      <c r="V12" s="39">
        <v>0.1</v>
      </c>
      <c r="W12" s="39" t="s">
        <v>97</v>
      </c>
      <c r="X12" s="40" t="s">
        <v>97</v>
      </c>
      <c r="AA12">
        <v>64.8</v>
      </c>
      <c r="AB12">
        <v>4.7</v>
      </c>
    </row>
    <row r="13" spans="1:29" x14ac:dyDescent="0.3">
      <c r="A13" s="51">
        <v>44503</v>
      </c>
      <c r="B13" s="8" t="s">
        <v>79</v>
      </c>
      <c r="C13" s="113">
        <v>44</v>
      </c>
      <c r="D13" s="84">
        <v>55</v>
      </c>
      <c r="E13" s="84">
        <v>82</v>
      </c>
      <c r="F13" s="84">
        <v>0.73</v>
      </c>
      <c r="G13" s="84">
        <v>68</v>
      </c>
      <c r="H13" s="84">
        <v>33</v>
      </c>
      <c r="I13" s="84">
        <v>1724</v>
      </c>
      <c r="J13" s="84">
        <f>I13*60</f>
        <v>103440</v>
      </c>
      <c r="K13" s="84">
        <v>43</v>
      </c>
      <c r="L13" s="84">
        <v>51</v>
      </c>
      <c r="M13" s="84">
        <v>82</v>
      </c>
      <c r="N13" s="84">
        <v>0.72</v>
      </c>
      <c r="O13" s="84">
        <v>1750</v>
      </c>
      <c r="P13" s="114">
        <f>O13*60</f>
        <v>105000</v>
      </c>
      <c r="R13" s="100"/>
      <c r="S13" s="39"/>
      <c r="T13" s="39"/>
      <c r="U13" s="39"/>
      <c r="V13" s="39"/>
      <c r="W13" s="39"/>
      <c r="X13" s="40"/>
      <c r="AA13">
        <v>64.8</v>
      </c>
      <c r="AB13">
        <v>4.7</v>
      </c>
    </row>
    <row r="14" spans="1:29" ht="15" thickBot="1" x14ac:dyDescent="0.35">
      <c r="A14" s="51">
        <v>44503</v>
      </c>
      <c r="B14" s="48" t="s">
        <v>80</v>
      </c>
      <c r="C14" s="117">
        <v>52</v>
      </c>
      <c r="D14" s="86">
        <v>72</v>
      </c>
      <c r="E14" s="86">
        <v>95</v>
      </c>
      <c r="F14" s="86">
        <v>0.82</v>
      </c>
      <c r="G14" s="86">
        <v>68</v>
      </c>
      <c r="H14" s="86">
        <v>33</v>
      </c>
      <c r="I14" s="86">
        <v>1742</v>
      </c>
      <c r="J14" s="86">
        <f>60*I14</f>
        <v>104520</v>
      </c>
      <c r="K14" s="85">
        <v>49</v>
      </c>
      <c r="L14" s="85">
        <v>64</v>
      </c>
      <c r="M14" s="85">
        <v>88</v>
      </c>
      <c r="N14" s="85">
        <v>0.76</v>
      </c>
      <c r="O14" s="85">
        <v>1750</v>
      </c>
      <c r="P14" s="116">
        <f>O14*60</f>
        <v>105000</v>
      </c>
      <c r="R14" s="101"/>
      <c r="S14" s="45"/>
      <c r="T14" s="45"/>
      <c r="U14" s="45"/>
      <c r="V14" s="45"/>
      <c r="W14" s="45"/>
      <c r="X14" s="46"/>
      <c r="AA14">
        <v>62</v>
      </c>
      <c r="AB14" s="25">
        <f>(4.5+4.5+4.1)/3</f>
        <v>4.3666666666666663</v>
      </c>
    </row>
    <row r="15" spans="1:29" x14ac:dyDescent="0.3">
      <c r="A15" s="51">
        <v>44509</v>
      </c>
      <c r="B15" s="19" t="s">
        <v>81</v>
      </c>
      <c r="C15" s="118">
        <v>42</v>
      </c>
      <c r="D15" s="87">
        <v>71</v>
      </c>
      <c r="E15" s="87">
        <v>86</v>
      </c>
      <c r="F15" s="87">
        <v>0.72</v>
      </c>
      <c r="G15" s="87">
        <v>68</v>
      </c>
      <c r="H15" s="87">
        <v>33</v>
      </c>
      <c r="I15" s="87">
        <v>1712</v>
      </c>
      <c r="J15" s="87">
        <f t="shared" ref="J15:J20" si="1">I15*60</f>
        <v>102720</v>
      </c>
      <c r="K15" s="84">
        <v>38</v>
      </c>
      <c r="L15" s="84">
        <v>67</v>
      </c>
      <c r="M15" s="84">
        <v>94</v>
      </c>
      <c r="N15" s="84">
        <v>0.77</v>
      </c>
      <c r="O15" s="84">
        <v>1750</v>
      </c>
      <c r="P15" s="114">
        <f>O15*60</f>
        <v>105000</v>
      </c>
      <c r="AA15" s="25">
        <f>(66+66.4+66.3)/3</f>
        <v>66.233333333333334</v>
      </c>
      <c r="AB15" s="25">
        <f>(4.7+4.5+4.7)/3</f>
        <v>4.6333333333333329</v>
      </c>
    </row>
    <row r="16" spans="1:29" x14ac:dyDescent="0.3">
      <c r="A16" s="51">
        <v>44509</v>
      </c>
      <c r="B16" s="19" t="s">
        <v>81</v>
      </c>
      <c r="C16" s="118">
        <v>42</v>
      </c>
      <c r="D16" s="87">
        <v>71</v>
      </c>
      <c r="E16" s="87">
        <v>85</v>
      </c>
      <c r="F16" s="87">
        <v>0.72</v>
      </c>
      <c r="G16" s="87">
        <v>68</v>
      </c>
      <c r="H16" s="87">
        <v>33</v>
      </c>
      <c r="I16" s="87">
        <v>1712</v>
      </c>
      <c r="J16" s="87">
        <f t="shared" si="1"/>
        <v>102720</v>
      </c>
      <c r="K16" s="84">
        <v>40</v>
      </c>
      <c r="L16" s="84">
        <v>68</v>
      </c>
      <c r="M16" s="84">
        <v>95</v>
      </c>
      <c r="N16" s="84">
        <v>0.79</v>
      </c>
      <c r="O16" s="84">
        <v>1750</v>
      </c>
      <c r="P16" s="114">
        <f>O16*60</f>
        <v>105000</v>
      </c>
      <c r="AA16" s="25">
        <f>(66+66.4+66.3)/3</f>
        <v>66.233333333333334</v>
      </c>
      <c r="AB16" s="25">
        <f>(4.7+4.5+4.7)/3</f>
        <v>4.6333333333333329</v>
      </c>
    </row>
    <row r="17" spans="1:28" x14ac:dyDescent="0.3">
      <c r="A17" s="51">
        <v>44509</v>
      </c>
      <c r="B17" s="19" t="s">
        <v>81</v>
      </c>
      <c r="C17" s="118">
        <v>42</v>
      </c>
      <c r="D17" s="87">
        <v>72</v>
      </c>
      <c r="E17" s="87">
        <v>89</v>
      </c>
      <c r="F17" s="87">
        <v>0.74</v>
      </c>
      <c r="G17" s="87">
        <v>70</v>
      </c>
      <c r="H17" s="87">
        <v>33</v>
      </c>
      <c r="I17" s="87">
        <v>1724</v>
      </c>
      <c r="J17" s="87">
        <f t="shared" si="1"/>
        <v>103440</v>
      </c>
      <c r="K17" s="84"/>
      <c r="L17" s="84"/>
      <c r="M17" s="84"/>
      <c r="N17" s="84"/>
      <c r="O17" s="84"/>
      <c r="P17" s="114"/>
      <c r="AA17" s="25">
        <f>(66+66.4+66.3)/3</f>
        <v>66.233333333333334</v>
      </c>
      <c r="AB17" s="25">
        <f>(4.7+4.5+4.7)/3</f>
        <v>4.6333333333333329</v>
      </c>
    </row>
    <row r="18" spans="1:28" x14ac:dyDescent="0.3">
      <c r="A18" s="51">
        <v>44511</v>
      </c>
      <c r="B18" s="50" t="s">
        <v>82</v>
      </c>
      <c r="C18" s="119">
        <v>53</v>
      </c>
      <c r="D18" s="88">
        <v>71</v>
      </c>
      <c r="E18" s="88">
        <v>83</v>
      </c>
      <c r="F18" s="88">
        <v>0.71</v>
      </c>
      <c r="G18" s="88">
        <v>68</v>
      </c>
      <c r="H18" s="88">
        <v>33</v>
      </c>
      <c r="I18" s="88">
        <v>1678</v>
      </c>
      <c r="J18" s="88">
        <f t="shared" si="1"/>
        <v>100680</v>
      </c>
      <c r="K18" s="83">
        <v>52</v>
      </c>
      <c r="L18" s="83">
        <v>70</v>
      </c>
      <c r="M18" s="83">
        <v>84</v>
      </c>
      <c r="N18" s="83">
        <v>0.74</v>
      </c>
      <c r="O18" s="83">
        <v>1750</v>
      </c>
      <c r="P18" s="112">
        <f>O18*60</f>
        <v>105000</v>
      </c>
      <c r="AA18" s="25">
        <f>(66.1+66.4+66.4)/3</f>
        <v>66.3</v>
      </c>
      <c r="AB18" s="25">
        <f>(4.4+4.2+4.3)/3</f>
        <v>4.3000000000000007</v>
      </c>
    </row>
    <row r="19" spans="1:28" x14ac:dyDescent="0.3">
      <c r="A19" s="51">
        <v>44511</v>
      </c>
      <c r="B19" s="50" t="s">
        <v>82</v>
      </c>
      <c r="C19" s="119">
        <v>54</v>
      </c>
      <c r="D19" s="88">
        <v>73</v>
      </c>
      <c r="E19" s="88">
        <v>82</v>
      </c>
      <c r="F19" s="88">
        <v>0.72</v>
      </c>
      <c r="G19" s="88">
        <v>68</v>
      </c>
      <c r="H19" s="88">
        <v>33</v>
      </c>
      <c r="I19" s="88">
        <v>1678</v>
      </c>
      <c r="J19" s="88">
        <f t="shared" si="1"/>
        <v>100680</v>
      </c>
      <c r="K19" s="83">
        <v>53</v>
      </c>
      <c r="L19" s="83">
        <v>69</v>
      </c>
      <c r="M19" s="83">
        <v>84</v>
      </c>
      <c r="N19" s="83">
        <v>0.73</v>
      </c>
      <c r="O19" s="83">
        <v>1750</v>
      </c>
      <c r="P19" s="112">
        <f>O19*60</f>
        <v>105000</v>
      </c>
      <c r="AA19" s="25">
        <f>(66.1+66.4+66.4)/3</f>
        <v>66.3</v>
      </c>
      <c r="AB19" s="25">
        <f>(4.4+4.2+4.3)/3</f>
        <v>4.3000000000000007</v>
      </c>
    </row>
    <row r="20" spans="1:28" x14ac:dyDescent="0.3">
      <c r="A20" s="51">
        <v>44511</v>
      </c>
      <c r="B20" s="50" t="s">
        <v>82</v>
      </c>
      <c r="C20" s="119">
        <v>52</v>
      </c>
      <c r="D20" s="88">
        <v>70</v>
      </c>
      <c r="E20" s="88">
        <v>88</v>
      </c>
      <c r="F20" s="88">
        <v>0.73</v>
      </c>
      <c r="G20" s="88">
        <v>76</v>
      </c>
      <c r="H20" s="88">
        <v>40</v>
      </c>
      <c r="I20" s="88">
        <v>1748</v>
      </c>
      <c r="J20" s="88">
        <f t="shared" si="1"/>
        <v>104880</v>
      </c>
      <c r="K20" s="83"/>
      <c r="L20" s="83"/>
      <c r="M20" s="83"/>
      <c r="N20" s="83"/>
      <c r="O20" s="83"/>
      <c r="P20" s="112"/>
      <c r="AA20" s="25">
        <f>(66.1+66.4+66.4)/3</f>
        <v>66.3</v>
      </c>
      <c r="AB20" s="25">
        <f>(4.4+4.2+4.3)/3</f>
        <v>4.3000000000000007</v>
      </c>
    </row>
    <row r="21" spans="1:28" x14ac:dyDescent="0.3">
      <c r="B21" s="19"/>
      <c r="C21" s="113"/>
      <c r="D21" s="84"/>
      <c r="E21" s="84"/>
      <c r="F21" s="84"/>
      <c r="G21" s="84"/>
      <c r="H21" s="84"/>
      <c r="I21" s="84"/>
      <c r="J21" s="84"/>
      <c r="K21" s="84"/>
      <c r="L21" s="84"/>
      <c r="M21" s="84"/>
      <c r="N21" s="84"/>
      <c r="O21" s="84"/>
      <c r="P21" s="114"/>
    </row>
    <row r="22" spans="1:28" x14ac:dyDescent="0.3">
      <c r="B22" s="19"/>
      <c r="C22" s="113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114"/>
      <c r="AA22" s="25">
        <f>(60+59+60)/3</f>
        <v>59.666666666666664</v>
      </c>
      <c r="AB22" s="25">
        <f>(12.5+11.6+12.5)/3</f>
        <v>12.200000000000001</v>
      </c>
    </row>
    <row r="23" spans="1:28" x14ac:dyDescent="0.3">
      <c r="B23" s="19"/>
      <c r="C23" s="120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121"/>
      <c r="AA23" s="25">
        <f>(66.2+66+66)/3</f>
        <v>66.066666666666663</v>
      </c>
      <c r="AB23" s="25">
        <f>(14.2+15.3+16)/3</f>
        <v>15.166666666666666</v>
      </c>
    </row>
    <row r="24" spans="1:28" ht="14.4" customHeight="1" x14ac:dyDescent="0.3">
      <c r="B24" s="19"/>
      <c r="C24" s="120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121"/>
    </row>
    <row r="25" spans="1:28" ht="15" thickBot="1" x14ac:dyDescent="0.35">
      <c r="B25" s="19"/>
      <c r="C25" s="122"/>
      <c r="D25" s="123"/>
      <c r="E25" s="123"/>
      <c r="F25" s="123"/>
      <c r="G25" s="123"/>
      <c r="H25" s="123"/>
      <c r="I25" s="123"/>
      <c r="J25" s="123"/>
      <c r="K25" s="124"/>
      <c r="L25" s="124"/>
      <c r="M25" s="124"/>
      <c r="N25" s="124"/>
      <c r="O25" s="124"/>
      <c r="P25" s="125"/>
    </row>
    <row r="27" spans="1:28" ht="15" thickBot="1" x14ac:dyDescent="0.35"/>
    <row r="28" spans="1:28" ht="15" thickBot="1" x14ac:dyDescent="0.35">
      <c r="C28" s="75" t="s">
        <v>66</v>
      </c>
      <c r="D28" s="76"/>
      <c r="E28" s="76"/>
      <c r="F28" s="76"/>
      <c r="G28" s="76"/>
      <c r="H28" s="76"/>
      <c r="I28" s="76"/>
      <c r="J28" s="76"/>
      <c r="K28" s="77"/>
      <c r="M28" s="72" t="s">
        <v>84</v>
      </c>
      <c r="N28" s="72"/>
      <c r="O28" s="72"/>
    </row>
    <row r="29" spans="1:28" x14ac:dyDescent="0.3">
      <c r="C29" s="34" t="s">
        <v>1</v>
      </c>
      <c r="D29" s="35" t="s">
        <v>71</v>
      </c>
      <c r="E29" s="35" t="s">
        <v>70</v>
      </c>
      <c r="F29" s="5" t="s">
        <v>28</v>
      </c>
      <c r="G29" s="6" t="s">
        <v>24</v>
      </c>
      <c r="H29" s="35" t="s">
        <v>73</v>
      </c>
      <c r="I29" s="35" t="s">
        <v>67</v>
      </c>
      <c r="J29" s="35" t="s">
        <v>68</v>
      </c>
      <c r="K29" s="36" t="s">
        <v>69</v>
      </c>
      <c r="M29" s="27"/>
      <c r="N29" s="28" t="s">
        <v>64</v>
      </c>
      <c r="O29" s="29" t="s">
        <v>65</v>
      </c>
    </row>
    <row r="30" spans="1:28" ht="14.4" customHeight="1" x14ac:dyDescent="0.3">
      <c r="C30" s="67" t="s">
        <v>75</v>
      </c>
      <c r="D30" s="64">
        <v>62</v>
      </c>
      <c r="E30" s="64">
        <v>4.4000000000000004</v>
      </c>
      <c r="F30" s="61"/>
      <c r="G30" s="61"/>
      <c r="H30" s="37">
        <v>1</v>
      </c>
      <c r="I30" s="37">
        <v>87</v>
      </c>
      <c r="J30" s="37">
        <v>37</v>
      </c>
      <c r="K30" s="38">
        <v>0.64</v>
      </c>
      <c r="M30" s="73" t="s">
        <v>74</v>
      </c>
      <c r="N30" s="30" t="s">
        <v>59</v>
      </c>
      <c r="O30" s="31" t="s">
        <v>60</v>
      </c>
    </row>
    <row r="31" spans="1:28" x14ac:dyDescent="0.3">
      <c r="C31" s="68"/>
      <c r="D31" s="65"/>
      <c r="E31" s="65"/>
      <c r="F31" s="62"/>
      <c r="G31" s="62"/>
      <c r="H31" s="39">
        <v>2</v>
      </c>
      <c r="I31" s="39">
        <v>88</v>
      </c>
      <c r="J31" s="39">
        <v>38</v>
      </c>
      <c r="K31" s="40">
        <v>0.65</v>
      </c>
      <c r="M31" s="73"/>
      <c r="N31" s="30" t="s">
        <v>61</v>
      </c>
      <c r="O31" s="31" t="s">
        <v>62</v>
      </c>
    </row>
    <row r="32" spans="1:28" ht="15" thickBot="1" x14ac:dyDescent="0.35">
      <c r="C32" s="68"/>
      <c r="D32" s="65"/>
      <c r="E32" s="65"/>
      <c r="F32" s="62"/>
      <c r="G32" s="62"/>
      <c r="H32" s="39">
        <v>3</v>
      </c>
      <c r="I32" s="39">
        <v>88</v>
      </c>
      <c r="J32" s="39">
        <v>39</v>
      </c>
      <c r="K32" s="40">
        <v>0.65</v>
      </c>
      <c r="M32" s="74"/>
      <c r="N32" s="32" t="s">
        <v>63</v>
      </c>
      <c r="O32" s="33" t="s">
        <v>61</v>
      </c>
    </row>
    <row r="33" spans="3:11" x14ac:dyDescent="0.3">
      <c r="C33" s="68"/>
      <c r="D33" s="65"/>
      <c r="E33" s="65"/>
      <c r="F33" s="62"/>
      <c r="G33" s="62"/>
      <c r="H33" s="39">
        <v>5</v>
      </c>
      <c r="I33" s="39">
        <v>89</v>
      </c>
      <c r="J33" s="39">
        <v>39</v>
      </c>
      <c r="K33" s="40">
        <v>0.65</v>
      </c>
    </row>
    <row r="34" spans="3:11" x14ac:dyDescent="0.3">
      <c r="C34" s="68"/>
      <c r="D34" s="65"/>
      <c r="E34" s="65"/>
      <c r="F34" s="62"/>
      <c r="G34" s="62"/>
      <c r="H34" s="39">
        <v>10</v>
      </c>
      <c r="I34" s="39">
        <v>89</v>
      </c>
      <c r="J34" s="39">
        <v>39</v>
      </c>
      <c r="K34" s="40">
        <v>0.65</v>
      </c>
    </row>
    <row r="35" spans="3:11" x14ac:dyDescent="0.3">
      <c r="C35" s="69"/>
      <c r="D35" s="70"/>
      <c r="E35" s="70"/>
      <c r="F35" s="63"/>
      <c r="G35" s="63"/>
      <c r="H35" s="41" t="s">
        <v>72</v>
      </c>
      <c r="I35" s="42"/>
      <c r="J35" s="42">
        <v>56</v>
      </c>
      <c r="K35" s="43"/>
    </row>
    <row r="36" spans="3:11" x14ac:dyDescent="0.3">
      <c r="C36" s="67" t="s">
        <v>76</v>
      </c>
      <c r="D36" s="64">
        <v>66.099999999999994</v>
      </c>
      <c r="E36" s="64">
        <v>15.2</v>
      </c>
      <c r="F36" s="61"/>
      <c r="G36" s="61"/>
      <c r="H36" s="37">
        <v>1</v>
      </c>
      <c r="I36" s="37"/>
      <c r="J36" s="37"/>
      <c r="K36" s="38"/>
    </row>
    <row r="37" spans="3:11" x14ac:dyDescent="0.3">
      <c r="C37" s="68"/>
      <c r="D37" s="65"/>
      <c r="E37" s="65"/>
      <c r="F37" s="62"/>
      <c r="G37" s="62"/>
      <c r="H37" s="39">
        <v>2</v>
      </c>
      <c r="I37" s="39"/>
      <c r="J37" s="39"/>
      <c r="K37" s="40"/>
    </row>
    <row r="38" spans="3:11" x14ac:dyDescent="0.3">
      <c r="C38" s="68"/>
      <c r="D38" s="65"/>
      <c r="E38" s="65"/>
      <c r="F38" s="62"/>
      <c r="G38" s="62"/>
      <c r="H38" s="39">
        <v>3</v>
      </c>
      <c r="I38" s="39"/>
      <c r="J38" s="39"/>
      <c r="K38" s="40"/>
    </row>
    <row r="39" spans="3:11" x14ac:dyDescent="0.3">
      <c r="C39" s="68"/>
      <c r="D39" s="65"/>
      <c r="E39" s="65"/>
      <c r="F39" s="62"/>
      <c r="G39" s="62"/>
      <c r="H39" s="39">
        <v>5</v>
      </c>
      <c r="I39" s="39"/>
      <c r="J39" s="39"/>
      <c r="K39" s="40"/>
    </row>
    <row r="40" spans="3:11" x14ac:dyDescent="0.3">
      <c r="C40" s="68"/>
      <c r="D40" s="65"/>
      <c r="E40" s="65"/>
      <c r="F40" s="62"/>
      <c r="G40" s="62"/>
      <c r="H40" s="39">
        <v>10</v>
      </c>
      <c r="I40" s="39"/>
      <c r="J40" s="39"/>
      <c r="K40" s="40"/>
    </row>
    <row r="41" spans="3:11" x14ac:dyDescent="0.3">
      <c r="C41" s="69"/>
      <c r="D41" s="70"/>
      <c r="E41" s="70"/>
      <c r="F41" s="63"/>
      <c r="G41" s="63"/>
      <c r="H41" s="41" t="s">
        <v>72</v>
      </c>
      <c r="I41" s="42"/>
      <c r="J41" s="42"/>
      <c r="K41" s="43"/>
    </row>
    <row r="42" spans="3:11" x14ac:dyDescent="0.3">
      <c r="C42" s="67"/>
      <c r="D42" s="64"/>
      <c r="E42" s="64"/>
      <c r="F42" s="61"/>
      <c r="G42" s="61"/>
      <c r="H42" s="37">
        <v>1</v>
      </c>
      <c r="I42" s="37"/>
      <c r="J42" s="37"/>
      <c r="K42" s="38"/>
    </row>
    <row r="43" spans="3:11" x14ac:dyDescent="0.3">
      <c r="C43" s="68"/>
      <c r="D43" s="65"/>
      <c r="E43" s="65"/>
      <c r="F43" s="62"/>
      <c r="G43" s="62"/>
      <c r="H43" s="39">
        <v>2</v>
      </c>
      <c r="I43" s="39"/>
      <c r="J43" s="39"/>
      <c r="K43" s="40"/>
    </row>
    <row r="44" spans="3:11" x14ac:dyDescent="0.3">
      <c r="C44" s="68"/>
      <c r="D44" s="65"/>
      <c r="E44" s="65"/>
      <c r="F44" s="62"/>
      <c r="G44" s="62"/>
      <c r="H44" s="39">
        <v>3</v>
      </c>
      <c r="I44" s="39"/>
      <c r="J44" s="39"/>
      <c r="K44" s="40"/>
    </row>
    <row r="45" spans="3:11" x14ac:dyDescent="0.3">
      <c r="C45" s="68"/>
      <c r="D45" s="65"/>
      <c r="E45" s="65"/>
      <c r="F45" s="62"/>
      <c r="G45" s="62"/>
      <c r="H45" s="39">
        <v>5</v>
      </c>
      <c r="I45" s="39"/>
      <c r="J45" s="39"/>
      <c r="K45" s="40"/>
    </row>
    <row r="46" spans="3:11" x14ac:dyDescent="0.3">
      <c r="C46" s="68"/>
      <c r="D46" s="65"/>
      <c r="E46" s="65"/>
      <c r="F46" s="62"/>
      <c r="G46" s="62"/>
      <c r="H46" s="39">
        <v>10</v>
      </c>
      <c r="I46" s="39"/>
      <c r="J46" s="39"/>
      <c r="K46" s="40"/>
    </row>
    <row r="47" spans="3:11" x14ac:dyDescent="0.3">
      <c r="C47" s="69"/>
      <c r="D47" s="70"/>
      <c r="E47" s="70"/>
      <c r="F47" s="63"/>
      <c r="G47" s="63"/>
      <c r="H47" s="41" t="s">
        <v>72</v>
      </c>
      <c r="I47" s="42"/>
      <c r="J47" s="42"/>
      <c r="K47" s="43"/>
    </row>
    <row r="48" spans="3:11" x14ac:dyDescent="0.3">
      <c r="C48" s="67"/>
      <c r="D48" s="64"/>
      <c r="E48" s="64"/>
      <c r="F48" s="64"/>
      <c r="G48" s="64"/>
      <c r="H48" s="37">
        <v>1</v>
      </c>
      <c r="I48" s="37"/>
      <c r="J48" s="37"/>
      <c r="K48" s="38"/>
    </row>
    <row r="49" spans="3:11" x14ac:dyDescent="0.3">
      <c r="C49" s="68"/>
      <c r="D49" s="65"/>
      <c r="E49" s="65"/>
      <c r="F49" s="65"/>
      <c r="G49" s="65"/>
      <c r="H49" s="39">
        <v>2</v>
      </c>
      <c r="I49" s="39"/>
      <c r="J49" s="39"/>
      <c r="K49" s="40"/>
    </row>
    <row r="50" spans="3:11" x14ac:dyDescent="0.3">
      <c r="C50" s="68"/>
      <c r="D50" s="65"/>
      <c r="E50" s="65"/>
      <c r="F50" s="65"/>
      <c r="G50" s="65"/>
      <c r="H50" s="39">
        <v>3</v>
      </c>
      <c r="I50" s="39"/>
      <c r="J50" s="39"/>
      <c r="K50" s="40"/>
    </row>
    <row r="51" spans="3:11" x14ac:dyDescent="0.3">
      <c r="C51" s="68"/>
      <c r="D51" s="65"/>
      <c r="E51" s="65"/>
      <c r="F51" s="65"/>
      <c r="G51" s="65"/>
      <c r="H51" s="39">
        <v>5</v>
      </c>
      <c r="I51" s="39"/>
      <c r="J51" s="39"/>
      <c r="K51" s="40"/>
    </row>
    <row r="52" spans="3:11" x14ac:dyDescent="0.3">
      <c r="C52" s="68"/>
      <c r="D52" s="65"/>
      <c r="E52" s="65"/>
      <c r="F52" s="65"/>
      <c r="G52" s="65"/>
      <c r="H52" s="39">
        <v>10</v>
      </c>
      <c r="I52" s="39"/>
      <c r="J52" s="39"/>
      <c r="K52" s="40"/>
    </row>
    <row r="53" spans="3:11" ht="15" thickBot="1" x14ac:dyDescent="0.35">
      <c r="C53" s="71"/>
      <c r="D53" s="66"/>
      <c r="E53" s="66"/>
      <c r="F53" s="66"/>
      <c r="G53" s="66"/>
      <c r="H53" s="44" t="s">
        <v>72</v>
      </c>
      <c r="I53" s="45"/>
      <c r="J53" s="45"/>
      <c r="K53" s="46"/>
    </row>
  </sheetData>
  <mergeCells count="26">
    <mergeCell ref="R2:X2"/>
    <mergeCell ref="K3:P3"/>
    <mergeCell ref="C3:J3"/>
    <mergeCell ref="F30:F35"/>
    <mergeCell ref="G30:G35"/>
    <mergeCell ref="C36:C41"/>
    <mergeCell ref="D36:D41"/>
    <mergeCell ref="E36:E41"/>
    <mergeCell ref="C30:C35"/>
    <mergeCell ref="D30:D35"/>
    <mergeCell ref="E30:E35"/>
    <mergeCell ref="F36:F41"/>
    <mergeCell ref="G36:G41"/>
    <mergeCell ref="M28:O28"/>
    <mergeCell ref="M30:M32"/>
    <mergeCell ref="C28:K28"/>
    <mergeCell ref="F42:F47"/>
    <mergeCell ref="G42:G47"/>
    <mergeCell ref="F48:F53"/>
    <mergeCell ref="G48:G53"/>
    <mergeCell ref="C42:C47"/>
    <mergeCell ref="D42:D47"/>
    <mergeCell ref="E42:E47"/>
    <mergeCell ref="C48:C53"/>
    <mergeCell ref="D48:D53"/>
    <mergeCell ref="E48:E53"/>
  </mergeCells>
  <phoneticPr fontId="2" type="noConversion"/>
  <pageMargins left="0.7" right="0.7" top="0.75" bottom="0.75" header="0.3" footer="0.3"/>
  <pageSetup paperSize="9" scale="4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FED4C-B561-48FA-967F-3A8805541661}">
  <dimension ref="A2:Q14"/>
  <sheetViews>
    <sheetView workbookViewId="0">
      <selection activeCell="O11" sqref="O11:P14"/>
    </sheetView>
  </sheetViews>
  <sheetFormatPr defaultRowHeight="14.4" x14ac:dyDescent="0.3"/>
  <cols>
    <col min="8" max="8" width="0" hidden="1" customWidth="1"/>
  </cols>
  <sheetData>
    <row r="2" spans="1:17" x14ac:dyDescent="0.3">
      <c r="O2" s="78" t="s">
        <v>10</v>
      </c>
      <c r="P2" s="78"/>
      <c r="Q2" s="78"/>
    </row>
    <row r="3" spans="1:17" x14ac:dyDescent="0.3">
      <c r="P3" s="78" t="s">
        <v>51</v>
      </c>
      <c r="Q3" s="78"/>
    </row>
    <row r="4" spans="1:17" x14ac:dyDescent="0.3">
      <c r="D4" s="78" t="s">
        <v>51</v>
      </c>
      <c r="E4" s="78"/>
      <c r="O4" s="23" t="s">
        <v>57</v>
      </c>
      <c r="P4" s="23" t="s">
        <v>52</v>
      </c>
      <c r="Q4" s="23" t="s">
        <v>53</v>
      </c>
    </row>
    <row r="5" spans="1:17" x14ac:dyDescent="0.3">
      <c r="A5" t="s">
        <v>56</v>
      </c>
      <c r="B5" t="s">
        <v>49</v>
      </c>
      <c r="C5" t="s">
        <v>50</v>
      </c>
      <c r="D5" t="s">
        <v>52</v>
      </c>
      <c r="E5" t="s">
        <v>53</v>
      </c>
      <c r="F5" t="s">
        <v>54</v>
      </c>
      <c r="G5" t="s">
        <v>55</v>
      </c>
      <c r="H5" t="s">
        <v>58</v>
      </c>
      <c r="O5" s="26">
        <v>1</v>
      </c>
      <c r="P5" s="26">
        <v>1150</v>
      </c>
      <c r="Q5" s="26">
        <f>P5*60</f>
        <v>69000</v>
      </c>
    </row>
    <row r="6" spans="1:17" x14ac:dyDescent="0.3">
      <c r="A6">
        <v>230</v>
      </c>
      <c r="B6">
        <v>68</v>
      </c>
      <c r="C6">
        <v>33</v>
      </c>
      <c r="D6">
        <v>1760</v>
      </c>
      <c r="E6">
        <f t="shared" ref="E6:E14" si="0">D6*60</f>
        <v>105600</v>
      </c>
      <c r="F6">
        <v>79</v>
      </c>
      <c r="G6">
        <v>0.67</v>
      </c>
      <c r="H6">
        <v>0.52</v>
      </c>
      <c r="J6">
        <f>A6*G6</f>
        <v>154.10000000000002</v>
      </c>
      <c r="K6" s="24">
        <f>J6/F6</f>
        <v>1.9506329113924052</v>
      </c>
      <c r="O6" s="26">
        <v>2</v>
      </c>
      <c r="P6" s="26">
        <v>1400</v>
      </c>
      <c r="Q6" s="26">
        <f>P6*60</f>
        <v>84000</v>
      </c>
    </row>
    <row r="7" spans="1:17" x14ac:dyDescent="0.3">
      <c r="A7">
        <v>230</v>
      </c>
      <c r="B7">
        <v>60</v>
      </c>
      <c r="C7">
        <v>33</v>
      </c>
      <c r="D7">
        <v>1600</v>
      </c>
      <c r="E7">
        <f t="shared" si="0"/>
        <v>96000</v>
      </c>
      <c r="F7">
        <v>61</v>
      </c>
      <c r="G7">
        <v>0.52</v>
      </c>
      <c r="H7">
        <v>0.49</v>
      </c>
      <c r="J7">
        <f>A7*G7</f>
        <v>119.60000000000001</v>
      </c>
      <c r="K7" s="24">
        <f t="shared" ref="K7:K9" si="1">J7/F7</f>
        <v>1.9606557377049181</v>
      </c>
      <c r="O7" s="26">
        <v>3</v>
      </c>
      <c r="P7" s="26">
        <v>1750</v>
      </c>
      <c r="Q7" s="26">
        <f>P7*60</f>
        <v>105000</v>
      </c>
    </row>
    <row r="8" spans="1:17" x14ac:dyDescent="0.3">
      <c r="A8">
        <v>230</v>
      </c>
      <c r="B8">
        <v>50</v>
      </c>
      <c r="C8">
        <v>33</v>
      </c>
      <c r="D8">
        <v>1351</v>
      </c>
      <c r="E8">
        <f t="shared" si="0"/>
        <v>81060</v>
      </c>
      <c r="F8">
        <v>37</v>
      </c>
      <c r="G8">
        <v>0.3</v>
      </c>
      <c r="H8">
        <v>0.37</v>
      </c>
      <c r="J8">
        <f>A8*G8</f>
        <v>69</v>
      </c>
      <c r="K8" s="24">
        <f t="shared" si="1"/>
        <v>1.8648648648648649</v>
      </c>
    </row>
    <row r="9" spans="1:17" x14ac:dyDescent="0.3">
      <c r="A9">
        <v>230</v>
      </c>
      <c r="B9">
        <v>68</v>
      </c>
      <c r="C9">
        <v>25</v>
      </c>
      <c r="D9">
        <v>1798</v>
      </c>
      <c r="E9">
        <f t="shared" si="0"/>
        <v>107880</v>
      </c>
      <c r="F9">
        <v>95</v>
      </c>
      <c r="G9">
        <v>0.8</v>
      </c>
      <c r="J9">
        <f>A9*G9</f>
        <v>184</v>
      </c>
      <c r="K9" s="24">
        <f t="shared" si="1"/>
        <v>1.9368421052631579</v>
      </c>
    </row>
    <row r="10" spans="1:17" x14ac:dyDescent="0.3">
      <c r="A10">
        <v>230</v>
      </c>
      <c r="E10">
        <f t="shared" si="0"/>
        <v>0</v>
      </c>
    </row>
    <row r="11" spans="1:17" x14ac:dyDescent="0.3">
      <c r="A11">
        <v>230</v>
      </c>
      <c r="E11">
        <f t="shared" si="0"/>
        <v>0</v>
      </c>
    </row>
    <row r="12" spans="1:17" x14ac:dyDescent="0.3">
      <c r="A12">
        <v>230</v>
      </c>
      <c r="E12">
        <f t="shared" si="0"/>
        <v>0</v>
      </c>
    </row>
    <row r="13" spans="1:17" x14ac:dyDescent="0.3">
      <c r="A13">
        <v>230</v>
      </c>
      <c r="E13">
        <f t="shared" si="0"/>
        <v>0</v>
      </c>
    </row>
    <row r="14" spans="1:17" x14ac:dyDescent="0.3">
      <c r="A14">
        <v>230</v>
      </c>
      <c r="E14">
        <f t="shared" si="0"/>
        <v>0</v>
      </c>
    </row>
  </sheetData>
  <mergeCells count="3">
    <mergeCell ref="D4:E4"/>
    <mergeCell ref="P3:Q3"/>
    <mergeCell ref="O2:Q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D995-9E91-404C-BBB7-C4FB3B0E82AA}">
  <dimension ref="B2:D8"/>
  <sheetViews>
    <sheetView workbookViewId="0">
      <selection activeCell="J8" sqref="J8"/>
    </sheetView>
  </sheetViews>
  <sheetFormatPr defaultRowHeight="14.4" x14ac:dyDescent="0.3"/>
  <cols>
    <col min="2" max="2" width="11.109375" bestFit="1" customWidth="1"/>
    <col min="3" max="3" width="17.33203125" bestFit="1" customWidth="1"/>
    <col min="4" max="4" width="15.88671875" bestFit="1" customWidth="1"/>
  </cols>
  <sheetData>
    <row r="2" spans="2:4" x14ac:dyDescent="0.3">
      <c r="C2" s="52" t="s">
        <v>109</v>
      </c>
      <c r="D2" s="52" t="s">
        <v>110</v>
      </c>
    </row>
    <row r="3" spans="2:4" ht="29.4" customHeight="1" x14ac:dyDescent="0.3">
      <c r="C3" s="126" t="s">
        <v>106</v>
      </c>
      <c r="D3" s="126" t="s">
        <v>111</v>
      </c>
    </row>
    <row r="4" spans="2:4" x14ac:dyDescent="0.3">
      <c r="B4" t="s">
        <v>107</v>
      </c>
      <c r="C4">
        <v>48</v>
      </c>
    </row>
    <row r="5" spans="2:4" x14ac:dyDescent="0.3">
      <c r="B5" t="s">
        <v>108</v>
      </c>
      <c r="C5">
        <v>55</v>
      </c>
    </row>
    <row r="6" spans="2:4" x14ac:dyDescent="0.3">
      <c r="B6" t="s">
        <v>103</v>
      </c>
      <c r="C6">
        <v>19</v>
      </c>
    </row>
    <row r="7" spans="2:4" x14ac:dyDescent="0.3">
      <c r="B7" t="s">
        <v>104</v>
      </c>
      <c r="C7">
        <v>30</v>
      </c>
    </row>
    <row r="8" spans="2:4" x14ac:dyDescent="0.3">
      <c r="B8" t="s">
        <v>105</v>
      </c>
      <c r="C8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Mediciones 25-10</vt:lpstr>
      <vt:lpstr>Mediciones 2-11</vt:lpstr>
      <vt:lpstr>Mediciones UI</vt:lpstr>
      <vt:lpstr>Materiales Nucleo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Tantera</dc:creator>
  <cp:lastModifiedBy>Jose Tantera</cp:lastModifiedBy>
  <cp:lastPrinted>2021-11-12T09:23:05Z</cp:lastPrinted>
  <dcterms:created xsi:type="dcterms:W3CDTF">2021-10-13T15:14:13Z</dcterms:created>
  <dcterms:modified xsi:type="dcterms:W3CDTF">2021-11-12T15:38:51Z</dcterms:modified>
</cp:coreProperties>
</file>