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Kaykay.Mensah\Desktop\"/>
    </mc:Choice>
  </mc:AlternateContent>
  <xr:revisionPtr revIDLastSave="0" documentId="13_ncr:1_{F4B2ABF4-EA41-47FC-A085-8D7BF6E8FDF8}" xr6:coauthVersionLast="47" xr6:coauthVersionMax="47" xr10:uidLastSave="{00000000-0000-0000-0000-000000000000}"/>
  <bookViews>
    <workbookView xWindow="-120" yWindow="-120" windowWidth="20730" windowHeight="11040" activeTab="2" xr2:uid="{E2EB52D8-E327-4120-B1B3-64D8840B92D3}"/>
  </bookViews>
  <sheets>
    <sheet name="Data" sheetId="1" r:id="rId1"/>
    <sheet name="Pivot Table" sheetId="7" r:id="rId2"/>
    <sheet name="Dashboard" sheetId="11" r:id="rId3"/>
    <sheet name="Summary" sheetId="2" r:id="rId4"/>
  </sheets>
  <definedNames>
    <definedName name="Slicer_Category_Type">#N/A</definedName>
    <definedName name="Slicer_Expense_Type">#N/A</definedName>
    <definedName name="Slicer_Month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6" i="11" l="1"/>
  <c r="Y19" i="11"/>
  <c r="Y13" i="11"/>
  <c r="Y10" i="11"/>
  <c r="Y7" i="11"/>
  <c r="Y4" i="11"/>
  <c r="T8" i="11"/>
  <c r="T12" i="11"/>
  <c r="T4" i="1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L4" i="2"/>
  <c r="K4" i="2"/>
  <c r="J4" i="2"/>
  <c r="J3" i="2"/>
  <c r="L3" i="2"/>
  <c r="K3" i="2"/>
  <c r="E10" i="2"/>
  <c r="E9" i="2"/>
  <c r="E8" i="2"/>
  <c r="E7" i="2"/>
  <c r="E6" i="2"/>
  <c r="E5" i="2"/>
  <c r="E4" i="2"/>
  <c r="E3" i="2"/>
  <c r="E2" i="2"/>
  <c r="B2" i="2" l="1"/>
  <c r="B3" i="2"/>
  <c r="B4" i="2" l="1"/>
</calcChain>
</file>

<file path=xl/sharedStrings.xml><?xml version="1.0" encoding="utf-8"?>
<sst xmlns="http://schemas.openxmlformats.org/spreadsheetml/2006/main" count="595" uniqueCount="101">
  <si>
    <t>Date</t>
  </si>
  <si>
    <t>Description</t>
  </si>
  <si>
    <t>Debit</t>
  </si>
  <si>
    <t>Credit</t>
  </si>
  <si>
    <t>Amount</t>
  </si>
  <si>
    <t>Category</t>
  </si>
  <si>
    <t>Category Type</t>
  </si>
  <si>
    <t xml:space="preserve">cultivator </t>
  </si>
  <si>
    <t>taxes</t>
  </si>
  <si>
    <t>other</t>
  </si>
  <si>
    <t xml:space="preserve">other </t>
  </si>
  <si>
    <t>electricity bill</t>
  </si>
  <si>
    <t>money received</t>
  </si>
  <si>
    <t>food</t>
  </si>
  <si>
    <t>groceries &amp; foods</t>
  </si>
  <si>
    <t>petrol</t>
  </si>
  <si>
    <t>gas</t>
  </si>
  <si>
    <t xml:space="preserve"> trust</t>
  </si>
  <si>
    <t>Donation</t>
  </si>
  <si>
    <t>recharge</t>
  </si>
  <si>
    <t>mobile phones</t>
  </si>
  <si>
    <t>paid to someone</t>
  </si>
  <si>
    <t>health</t>
  </si>
  <si>
    <t>fixed deposit</t>
  </si>
  <si>
    <t>travel</t>
  </si>
  <si>
    <t>travelling</t>
  </si>
  <si>
    <t>clothes</t>
  </si>
  <si>
    <t>trust</t>
  </si>
  <si>
    <t>shopping</t>
  </si>
  <si>
    <t>house furnishing</t>
  </si>
  <si>
    <t>Gas</t>
  </si>
  <si>
    <t>Sub category</t>
  </si>
  <si>
    <t>Category type</t>
  </si>
  <si>
    <t>House Furnishing</t>
  </si>
  <si>
    <t>Data validation</t>
  </si>
  <si>
    <t>Sub-category</t>
  </si>
  <si>
    <t>Measures</t>
  </si>
  <si>
    <t>Total Expenses</t>
  </si>
  <si>
    <t>Total Income</t>
  </si>
  <si>
    <t>Average Spend Per Category</t>
  </si>
  <si>
    <t>Monthly Totals</t>
  </si>
  <si>
    <t>Expenses</t>
  </si>
  <si>
    <t>Income</t>
  </si>
  <si>
    <t>February</t>
  </si>
  <si>
    <t>January</t>
  </si>
  <si>
    <t>I-E</t>
  </si>
  <si>
    <t>Maintenance</t>
  </si>
  <si>
    <t>Medical</t>
  </si>
  <si>
    <t>Salary</t>
  </si>
  <si>
    <t>Living Expenses</t>
  </si>
  <si>
    <t>Other Expenses</t>
  </si>
  <si>
    <t>Charity</t>
  </si>
  <si>
    <t>Transport</t>
  </si>
  <si>
    <t>Fashion</t>
  </si>
  <si>
    <t>Savings</t>
  </si>
  <si>
    <t>Bitcoin</t>
  </si>
  <si>
    <t>Fuel</t>
  </si>
  <si>
    <t>fuel</t>
  </si>
  <si>
    <t>March</t>
  </si>
  <si>
    <t>April</t>
  </si>
  <si>
    <t>May</t>
  </si>
  <si>
    <t>June</t>
  </si>
  <si>
    <t>July</t>
  </si>
  <si>
    <t>August</t>
  </si>
  <si>
    <t>September</t>
  </si>
  <si>
    <t>October</t>
  </si>
  <si>
    <t>November</t>
  </si>
  <si>
    <t>December</t>
  </si>
  <si>
    <t>Repair</t>
  </si>
  <si>
    <t>Laptop</t>
  </si>
  <si>
    <t>Buyout</t>
  </si>
  <si>
    <t>shoes</t>
  </si>
  <si>
    <t xml:space="preserve"> </t>
  </si>
  <si>
    <t>Grand Total</t>
  </si>
  <si>
    <t>Jan</t>
  </si>
  <si>
    <t>Feb</t>
  </si>
  <si>
    <t>Mar</t>
  </si>
  <si>
    <t>Apr</t>
  </si>
  <si>
    <t>Month</t>
  </si>
  <si>
    <t>Total Amount</t>
  </si>
  <si>
    <t>Sub-Category</t>
  </si>
  <si>
    <t>(All)</t>
  </si>
  <si>
    <t>Expense Type</t>
  </si>
  <si>
    <t>Recurring</t>
  </si>
  <si>
    <t>One-Off</t>
  </si>
  <si>
    <t>Count</t>
  </si>
  <si>
    <t>INCOME</t>
  </si>
  <si>
    <t>EXPENSES</t>
  </si>
  <si>
    <t>SAVINGS</t>
  </si>
  <si>
    <t>$</t>
  </si>
  <si>
    <t>entertainment</t>
  </si>
  <si>
    <t>Apple Music Subscription</t>
  </si>
  <si>
    <t>Netflix</t>
  </si>
  <si>
    <t>Entertainment</t>
  </si>
  <si>
    <r>
      <t>PERSONAL FINANCE</t>
    </r>
    <r>
      <rPr>
        <b/>
        <sz val="11"/>
        <color theme="0"/>
        <rFont val="Segoe Print"/>
      </rPr>
      <t xml:space="preserve"> TRACKER</t>
    </r>
  </si>
  <si>
    <t>GROCERIES</t>
  </si>
  <si>
    <t>ELECTRICITY BILL</t>
  </si>
  <si>
    <t>CLOTHES</t>
  </si>
  <si>
    <t>ENTERTAINMENT</t>
  </si>
  <si>
    <t>TRANSPORT</t>
  </si>
  <si>
    <t>FURNITURE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</si>
</sst>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color rgb="FF4D4D4C"/>
      <name val="Courier New"/>
      <family val="3"/>
    </font>
    <font>
      <sz val="10"/>
      <color theme="7"/>
      <name val="Arial Rounded MT Bold"/>
      <family val="2"/>
    </font>
    <font>
      <b/>
      <sz val="16"/>
      <color theme="0"/>
      <name val="Segoe Print"/>
    </font>
    <font>
      <b/>
      <sz val="11"/>
      <color theme="0"/>
      <name val="Segoe Print"/>
    </font>
    <font>
      <b/>
      <sz val="16"/>
      <color theme="0"/>
      <name val="Arial Rounded MT Bold"/>
      <family val="2"/>
    </font>
    <font>
      <b/>
      <sz val="16"/>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172849"/>
        <bgColor indexed="64"/>
      </patternFill>
    </fill>
    <fill>
      <patternFill patternType="solid">
        <fgColor rgb="FF0033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0" fontId="0" fillId="2" borderId="0" xfId="0" applyFill="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0" fillId="3" borderId="0" xfId="0" applyFill="1"/>
    <xf numFmtId="0" fontId="0" fillId="3" borderId="0" xfId="0" applyFill="1" applyBorder="1"/>
    <xf numFmtId="0" fontId="0" fillId="4" borderId="0" xfId="0" applyFill="1"/>
    <xf numFmtId="0" fontId="8" fillId="4" borderId="0" xfId="0" applyFont="1" applyFill="1" applyBorder="1" applyAlignment="1">
      <alignment horizontal="center"/>
    </xf>
    <xf numFmtId="0" fontId="7" fillId="4" borderId="0" xfId="0" applyFont="1" applyFill="1" applyBorder="1" applyAlignment="1">
      <alignment horizontal="center"/>
    </xf>
    <xf numFmtId="0" fontId="0" fillId="3" borderId="0" xfId="0" applyFill="1" applyAlignment="1">
      <alignment horizontal="center"/>
    </xf>
    <xf numFmtId="0" fontId="4" fillId="4" borderId="0" xfId="0" applyFont="1" applyFill="1" applyAlignment="1">
      <alignment horizontal="left"/>
    </xf>
    <xf numFmtId="0" fontId="4" fillId="4" borderId="0" xfId="0" applyFont="1" applyFill="1" applyAlignment="1">
      <alignment horizontal="left" wrapText="1"/>
    </xf>
    <xf numFmtId="0" fontId="4" fillId="4" borderId="0" xfId="0" applyFont="1" applyFill="1" applyAlignment="1">
      <alignment horizontal="center"/>
    </xf>
    <xf numFmtId="0" fontId="5" fillId="3" borderId="0" xfId="0"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2">
    <dxf>
      <numFmt numFmtId="0" formatCode="General"/>
    </dxf>
    <dxf>
      <numFmt numFmtId="164" formatCode="dd/mm/yyyy"/>
    </dxf>
  </dxfs>
  <tableStyles count="0" defaultTableStyle="TableStyleMedium2" defaultPivotStyle="PivotStyleLight16"/>
  <colors>
    <mruColors>
      <color rgb="FF003366"/>
      <color rgb="FF172849"/>
      <color rgb="FF000042"/>
      <color rgb="FF4C0000"/>
      <color rgb="FF4A9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Expenditure</a:t>
            </a:r>
          </a:p>
        </c:rich>
      </c:tx>
      <c:layout>
        <c:manualLayout>
          <c:xMode val="edge"/>
          <c:yMode val="edge"/>
          <c:x val="0.52759734873290054"/>
          <c:y val="4.4447796538929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86301009525652"/>
          <c:y val="4.3761041642560249E-2"/>
          <c:w val="0.6203478352995897"/>
          <c:h val="0.85003804759427815"/>
        </c:manualLayout>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Charity</c:v>
                </c:pt>
                <c:pt idx="1">
                  <c:v>Fashion</c:v>
                </c:pt>
                <c:pt idx="2">
                  <c:v>Living Expenses</c:v>
                </c:pt>
                <c:pt idx="3">
                  <c:v>Maintenance</c:v>
                </c:pt>
                <c:pt idx="4">
                  <c:v>Medical</c:v>
                </c:pt>
                <c:pt idx="5">
                  <c:v>Other Expenses</c:v>
                </c:pt>
                <c:pt idx="6">
                  <c:v>Salary</c:v>
                </c:pt>
                <c:pt idx="7">
                  <c:v>Savings</c:v>
                </c:pt>
                <c:pt idx="8">
                  <c:v>Transport</c:v>
                </c:pt>
                <c:pt idx="9">
                  <c:v>Entertainment</c:v>
                </c:pt>
              </c:strCache>
            </c:strRef>
          </c:cat>
          <c:val>
            <c:numRef>
              <c:f>'Pivot Table'!$B$4:$B$14</c:f>
              <c:numCache>
                <c:formatCode>General</c:formatCode>
                <c:ptCount val="10"/>
                <c:pt idx="0">
                  <c:v>866</c:v>
                </c:pt>
                <c:pt idx="1">
                  <c:v>10318</c:v>
                </c:pt>
                <c:pt idx="2">
                  <c:v>12823</c:v>
                </c:pt>
                <c:pt idx="3">
                  <c:v>18610</c:v>
                </c:pt>
                <c:pt idx="4">
                  <c:v>4292</c:v>
                </c:pt>
                <c:pt idx="5">
                  <c:v>16570</c:v>
                </c:pt>
                <c:pt idx="6">
                  <c:v>148536</c:v>
                </c:pt>
                <c:pt idx="7">
                  <c:v>31320</c:v>
                </c:pt>
                <c:pt idx="8">
                  <c:v>5932</c:v>
                </c:pt>
                <c:pt idx="9">
                  <c:v>65</c:v>
                </c:pt>
              </c:numCache>
            </c:numRef>
          </c:val>
          <c:extLst>
            <c:ext xmlns:c16="http://schemas.microsoft.com/office/drawing/2014/chart" uri="{C3380CC4-5D6E-409C-BE32-E72D297353CC}">
              <c16:uniqueId val="{00000000-087F-4CC2-B41E-BCF85D0864D7}"/>
            </c:ext>
          </c:extLst>
        </c:ser>
        <c:dLbls>
          <c:dLblPos val="outEnd"/>
          <c:showLegendKey val="0"/>
          <c:showVal val="1"/>
          <c:showCatName val="0"/>
          <c:showSerName val="0"/>
          <c:showPercent val="0"/>
          <c:showBubbleSize val="0"/>
        </c:dLbls>
        <c:gapWidth val="182"/>
        <c:axId val="1127730752"/>
        <c:axId val="1127736576"/>
      </c:barChart>
      <c:catAx>
        <c:axId val="1127730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7736576"/>
        <c:crosses val="autoZero"/>
        <c:auto val="1"/>
        <c:lblAlgn val="ctr"/>
        <c:lblOffset val="100"/>
        <c:noMultiLvlLbl val="0"/>
      </c:catAx>
      <c:valAx>
        <c:axId val="11277365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773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2849"/>
    </a:solidFill>
    <a:ln w="12700" cap="flat" cmpd="sng" algn="ctr">
      <a:solidFill>
        <a:srgbClr val="003366"/>
      </a:solidFill>
      <a:round/>
    </a:ln>
    <a:effectLst>
      <a:outerShdw blurRad="50800" dist="50800" dir="5400000" algn="ctr" rotWithShape="0">
        <a:schemeClr val="accent1"/>
      </a:outerShdw>
    </a:effectLst>
  </c:spPr>
  <c:txPr>
    <a:bodyPr/>
    <a:lstStyle/>
    <a:p>
      <a:pPr>
        <a:defRPr>
          <a:solidFill>
            <a:schemeClr val="bg1"/>
          </a:solidFill>
        </a:defRPr>
      </a:pPr>
      <a:endParaRPr lang="en-US"/>
    </a:p>
  </c:txPr>
  <c:printSettings>
    <c:headerFooter/>
    <c:pageMargins b="0.75" l="0.7" r="0.7" t="0.75" header="0.3" footer="0.3"/>
    <c:pageSetup paperSize="8"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Table'!$N$1:$N$2</c:f>
              <c:strCache>
                <c:ptCount val="1"/>
                <c:pt idx="0">
                  <c:v>Expenses</c:v>
                </c:pt>
              </c:strCache>
            </c:strRef>
          </c:tx>
          <c:spPr>
            <a:solidFill>
              <a:schemeClr val="accent1"/>
            </a:solidFill>
            <a:ln>
              <a:noFill/>
            </a:ln>
            <a:effectLst/>
          </c:spPr>
          <c:invertIfNegative val="0"/>
          <c:cat>
            <c:strRef>
              <c:f>'Pivot Table'!$M$3:$M$7</c:f>
              <c:strCache>
                <c:ptCount val="4"/>
                <c:pt idx="0">
                  <c:v>Jan</c:v>
                </c:pt>
                <c:pt idx="1">
                  <c:v>Feb</c:v>
                </c:pt>
                <c:pt idx="2">
                  <c:v>Mar</c:v>
                </c:pt>
                <c:pt idx="3">
                  <c:v>Apr</c:v>
                </c:pt>
              </c:strCache>
            </c:strRef>
          </c:cat>
          <c:val>
            <c:numRef>
              <c:f>'Pivot Table'!$N$3:$N$7</c:f>
              <c:numCache>
                <c:formatCode>General</c:formatCode>
                <c:ptCount val="4"/>
                <c:pt idx="0">
                  <c:v>21463</c:v>
                </c:pt>
                <c:pt idx="1">
                  <c:v>8057</c:v>
                </c:pt>
                <c:pt idx="2">
                  <c:v>22842</c:v>
                </c:pt>
                <c:pt idx="3">
                  <c:v>21831</c:v>
                </c:pt>
              </c:numCache>
            </c:numRef>
          </c:val>
          <c:extLst>
            <c:ext xmlns:c16="http://schemas.microsoft.com/office/drawing/2014/chart" uri="{C3380CC4-5D6E-409C-BE32-E72D297353CC}">
              <c16:uniqueId val="{00000000-F46D-49D0-A693-5DD983E2B65E}"/>
            </c:ext>
          </c:extLst>
        </c:ser>
        <c:ser>
          <c:idx val="1"/>
          <c:order val="1"/>
          <c:tx>
            <c:strRef>
              <c:f>'Pivot Table'!$O$1:$O$2</c:f>
              <c:strCache>
                <c:ptCount val="1"/>
                <c:pt idx="0">
                  <c:v>Income</c:v>
                </c:pt>
              </c:strCache>
            </c:strRef>
          </c:tx>
          <c:spPr>
            <a:solidFill>
              <a:schemeClr val="accent2"/>
            </a:solidFill>
            <a:ln>
              <a:noFill/>
            </a:ln>
            <a:effectLst/>
          </c:spPr>
          <c:invertIfNegative val="0"/>
          <c:cat>
            <c:strRef>
              <c:f>'Pivot Table'!$M$3:$M$7</c:f>
              <c:strCache>
                <c:ptCount val="4"/>
                <c:pt idx="0">
                  <c:v>Jan</c:v>
                </c:pt>
                <c:pt idx="1">
                  <c:v>Feb</c:v>
                </c:pt>
                <c:pt idx="2">
                  <c:v>Mar</c:v>
                </c:pt>
                <c:pt idx="3">
                  <c:v>Apr</c:v>
                </c:pt>
              </c:strCache>
            </c:strRef>
          </c:cat>
          <c:val>
            <c:numRef>
              <c:f>'Pivot Table'!$O$3:$O$7</c:f>
              <c:numCache>
                <c:formatCode>General</c:formatCode>
                <c:ptCount val="4"/>
                <c:pt idx="0">
                  <c:v>48900</c:v>
                </c:pt>
                <c:pt idx="1">
                  <c:v>52919</c:v>
                </c:pt>
                <c:pt idx="2">
                  <c:v>34600</c:v>
                </c:pt>
                <c:pt idx="3">
                  <c:v>20900</c:v>
                </c:pt>
              </c:numCache>
            </c:numRef>
          </c:val>
          <c:extLst>
            <c:ext xmlns:c16="http://schemas.microsoft.com/office/drawing/2014/chart" uri="{C3380CC4-5D6E-409C-BE32-E72D297353CC}">
              <c16:uniqueId val="{00000005-0ADA-43C1-AD13-A128345E2BBD}"/>
            </c:ext>
          </c:extLst>
        </c:ser>
        <c:ser>
          <c:idx val="2"/>
          <c:order val="2"/>
          <c:tx>
            <c:strRef>
              <c:f>'Pivot Table'!$P$1:$P$2</c:f>
              <c:strCache>
                <c:ptCount val="1"/>
                <c:pt idx="0">
                  <c:v>Savings</c:v>
                </c:pt>
              </c:strCache>
            </c:strRef>
          </c:tx>
          <c:spPr>
            <a:solidFill>
              <a:schemeClr val="accent3"/>
            </a:solidFill>
            <a:ln>
              <a:noFill/>
            </a:ln>
            <a:effectLst/>
          </c:spPr>
          <c:invertIfNegative val="0"/>
          <c:cat>
            <c:strRef>
              <c:f>'Pivot Table'!$M$3:$M$7</c:f>
              <c:strCache>
                <c:ptCount val="4"/>
                <c:pt idx="0">
                  <c:v>Jan</c:v>
                </c:pt>
                <c:pt idx="1">
                  <c:v>Feb</c:v>
                </c:pt>
                <c:pt idx="2">
                  <c:v>Mar</c:v>
                </c:pt>
                <c:pt idx="3">
                  <c:v>Apr</c:v>
                </c:pt>
              </c:strCache>
            </c:strRef>
          </c:cat>
          <c:val>
            <c:numRef>
              <c:f>'Pivot Table'!$P$3:$P$7</c:f>
              <c:numCache>
                <c:formatCode>General</c:formatCode>
                <c:ptCount val="4"/>
                <c:pt idx="1">
                  <c:v>17820</c:v>
                </c:pt>
              </c:numCache>
            </c:numRef>
          </c:val>
          <c:extLst>
            <c:ext xmlns:c16="http://schemas.microsoft.com/office/drawing/2014/chart" uri="{C3380CC4-5D6E-409C-BE32-E72D297353CC}">
              <c16:uniqueId val="{00000006-0ADA-43C1-AD13-A128345E2BBD}"/>
            </c:ext>
          </c:extLst>
        </c:ser>
        <c:dLbls>
          <c:showLegendKey val="0"/>
          <c:showVal val="0"/>
          <c:showCatName val="0"/>
          <c:showSerName val="0"/>
          <c:showPercent val="0"/>
          <c:showBubbleSize val="0"/>
        </c:dLbls>
        <c:gapWidth val="219"/>
        <c:overlap val="-27"/>
        <c:axId val="1027175680"/>
        <c:axId val="1027172768"/>
      </c:barChart>
      <c:catAx>
        <c:axId val="102717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7172768"/>
        <c:crosses val="autoZero"/>
        <c:auto val="1"/>
        <c:lblAlgn val="ctr"/>
        <c:lblOffset val="100"/>
        <c:noMultiLvlLbl val="0"/>
      </c:catAx>
      <c:valAx>
        <c:axId val="102717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7175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2849"/>
    </a:solidFill>
    <a:ln w="12700" cap="flat" cmpd="sng" algn="ctr">
      <a:solidFill>
        <a:srgbClr val="172849"/>
      </a:solidFill>
      <a:round/>
    </a:ln>
    <a:effectLst>
      <a:outerShdw blurRad="50800" dist="50800" dir="5400000" algn="ctr" rotWithShape="0">
        <a:schemeClr val="accent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003366"/>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rgbClr val="003366"/>
            </a:solidFill>
          </a:ln>
          <a:effectLst/>
        </c:spPr>
      </c:pivotFmt>
      <c:pivotFmt>
        <c:idx val="6"/>
        <c:spPr>
          <a:solidFill>
            <a:schemeClr val="accent1"/>
          </a:solidFill>
          <a:ln w="19050">
            <a:solidFill>
              <a:srgbClr val="003366"/>
            </a:solidFill>
          </a:ln>
          <a:effectLst/>
        </c:spPr>
      </c:pivotFmt>
      <c:pivotFmt>
        <c:idx val="7"/>
        <c:spPr>
          <a:solidFill>
            <a:schemeClr val="bg2">
              <a:lumMod val="75000"/>
            </a:schemeClr>
          </a:solidFill>
          <a:ln w="19050">
            <a:solidFill>
              <a:srgbClr val="003366"/>
            </a:solidFill>
          </a:ln>
          <a:effectLst/>
        </c:spPr>
      </c:pivotFmt>
    </c:pivotFmts>
    <c:plotArea>
      <c:layout/>
      <c:pieChart>
        <c:varyColors val="1"/>
        <c:ser>
          <c:idx val="0"/>
          <c:order val="0"/>
          <c:tx>
            <c:strRef>
              <c:f>'Pivot Table'!$K$3</c:f>
              <c:strCache>
                <c:ptCount val="1"/>
                <c:pt idx="0">
                  <c:v>Total</c:v>
                </c:pt>
              </c:strCache>
            </c:strRef>
          </c:tx>
          <c:spPr>
            <a:ln>
              <a:solidFill>
                <a:srgbClr val="003366"/>
              </a:solidFill>
            </a:ln>
          </c:spPr>
          <c:dPt>
            <c:idx val="0"/>
            <c:bubble3D val="0"/>
            <c:spPr>
              <a:solidFill>
                <a:schemeClr val="accent2"/>
              </a:solidFill>
              <a:ln w="19050">
                <a:solidFill>
                  <a:srgbClr val="003366"/>
                </a:solidFill>
              </a:ln>
              <a:effectLst/>
            </c:spPr>
            <c:extLst>
              <c:ext xmlns:c16="http://schemas.microsoft.com/office/drawing/2014/chart" uri="{C3380CC4-5D6E-409C-BE32-E72D297353CC}">
                <c16:uniqueId val="{00000001-A9B5-4655-ACBE-2E033643C6F8}"/>
              </c:ext>
            </c:extLst>
          </c:dPt>
          <c:dPt>
            <c:idx val="1"/>
            <c:bubble3D val="0"/>
            <c:spPr>
              <a:solidFill>
                <a:schemeClr val="accent1"/>
              </a:solidFill>
              <a:ln w="19050">
                <a:solidFill>
                  <a:srgbClr val="003366"/>
                </a:solidFill>
              </a:ln>
              <a:effectLst/>
            </c:spPr>
            <c:extLst>
              <c:ext xmlns:c16="http://schemas.microsoft.com/office/drawing/2014/chart" uri="{C3380CC4-5D6E-409C-BE32-E72D297353CC}">
                <c16:uniqueId val="{00000003-A9B5-4655-ACBE-2E033643C6F8}"/>
              </c:ext>
            </c:extLst>
          </c:dPt>
          <c:dPt>
            <c:idx val="2"/>
            <c:bubble3D val="0"/>
            <c:spPr>
              <a:solidFill>
                <a:schemeClr val="accent3"/>
              </a:solidFill>
              <a:ln w="19050">
                <a:solidFill>
                  <a:srgbClr val="003366"/>
                </a:solidFill>
              </a:ln>
              <a:effectLst/>
            </c:spPr>
            <c:extLst>
              <c:ext xmlns:c16="http://schemas.microsoft.com/office/drawing/2014/chart" uri="{C3380CC4-5D6E-409C-BE32-E72D297353CC}">
                <c16:uniqueId val="{00000005-33D3-4E1B-9665-4F4080EECFE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Table'!$J$4:$J$6</c:f>
              <c:strCache>
                <c:ptCount val="2"/>
                <c:pt idx="0">
                  <c:v>One-Off</c:v>
                </c:pt>
                <c:pt idx="1">
                  <c:v>Recurring</c:v>
                </c:pt>
              </c:strCache>
            </c:strRef>
          </c:cat>
          <c:val>
            <c:numRef>
              <c:f>'Pivot Table'!$K$4:$K$6</c:f>
              <c:numCache>
                <c:formatCode>General</c:formatCode>
                <c:ptCount val="2"/>
                <c:pt idx="0">
                  <c:v>28</c:v>
                </c:pt>
                <c:pt idx="1">
                  <c:v>59</c:v>
                </c:pt>
              </c:numCache>
            </c:numRef>
          </c:val>
          <c:extLst>
            <c:ext xmlns:c16="http://schemas.microsoft.com/office/drawing/2014/chart" uri="{C3380CC4-5D6E-409C-BE32-E72D297353CC}">
              <c16:uniqueId val="{00000004-A9B5-4655-ACBE-2E033643C6F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2849"/>
    </a:solidFill>
    <a:ln w="12700" cap="flat" cmpd="sng" algn="ctr">
      <a:solidFill>
        <a:srgbClr val="003366"/>
      </a:solidFill>
      <a:round/>
    </a:ln>
    <a:effectLst>
      <a:outerShdw blurRad="50800" dist="50800" dir="5400000" algn="ctr" rotWithShape="0">
        <a:schemeClr val="accent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920594762852509E-2"/>
          <c:y val="0.22370721405636454"/>
          <c:w val="0.87351061016491471"/>
          <c:h val="0.36677389832804114"/>
        </c:manualLayout>
      </c:layout>
      <c:barChart>
        <c:barDir val="col"/>
        <c:grouping val="clustered"/>
        <c:varyColors val="0"/>
        <c:ser>
          <c:idx val="0"/>
          <c:order val="0"/>
          <c:tx>
            <c:strRef>
              <c:f>'Pivot Table'!$E$4</c:f>
              <c:strCache>
                <c:ptCount val="1"/>
                <c:pt idx="0">
                  <c:v>Total</c:v>
                </c:pt>
              </c:strCache>
            </c:strRef>
          </c:tx>
          <c:spPr>
            <a:solidFill>
              <a:schemeClr val="accent1"/>
            </a:solidFill>
            <a:ln>
              <a:noFill/>
            </a:ln>
            <a:effectLst/>
          </c:spPr>
          <c:invertIfNegative val="0"/>
          <c:cat>
            <c:strRef>
              <c:f>'Pivot Table'!$D$5:$D$22</c:f>
              <c:strCache>
                <c:ptCount val="17"/>
                <c:pt idx="0">
                  <c:v>clothes</c:v>
                </c:pt>
                <c:pt idx="1">
                  <c:v>cultivator </c:v>
                </c:pt>
                <c:pt idx="2">
                  <c:v>Donation</c:v>
                </c:pt>
                <c:pt idx="3">
                  <c:v>electricity bill</c:v>
                </c:pt>
                <c:pt idx="4">
                  <c:v>fixed deposit</c:v>
                </c:pt>
                <c:pt idx="5">
                  <c:v>gas</c:v>
                </c:pt>
                <c:pt idx="6">
                  <c:v>groceries &amp; foods</c:v>
                </c:pt>
                <c:pt idx="7">
                  <c:v>health</c:v>
                </c:pt>
                <c:pt idx="8">
                  <c:v>house furnishing</c:v>
                </c:pt>
                <c:pt idx="9">
                  <c:v>Laptop</c:v>
                </c:pt>
                <c:pt idx="10">
                  <c:v>mobile phones</c:v>
                </c:pt>
                <c:pt idx="11">
                  <c:v>other </c:v>
                </c:pt>
                <c:pt idx="12">
                  <c:v>Salary</c:v>
                </c:pt>
                <c:pt idx="13">
                  <c:v>shoes</c:v>
                </c:pt>
                <c:pt idx="14">
                  <c:v>taxes</c:v>
                </c:pt>
                <c:pt idx="15">
                  <c:v>travelling</c:v>
                </c:pt>
                <c:pt idx="16">
                  <c:v>entertainment</c:v>
                </c:pt>
              </c:strCache>
            </c:strRef>
          </c:cat>
          <c:val>
            <c:numRef>
              <c:f>'Pivot Table'!$E$5:$E$22</c:f>
              <c:numCache>
                <c:formatCode>General</c:formatCode>
                <c:ptCount val="17"/>
                <c:pt idx="0">
                  <c:v>10168</c:v>
                </c:pt>
                <c:pt idx="1">
                  <c:v>48000</c:v>
                </c:pt>
                <c:pt idx="2">
                  <c:v>866</c:v>
                </c:pt>
                <c:pt idx="3">
                  <c:v>1160</c:v>
                </c:pt>
                <c:pt idx="4">
                  <c:v>31320</c:v>
                </c:pt>
                <c:pt idx="5">
                  <c:v>4000</c:v>
                </c:pt>
                <c:pt idx="6">
                  <c:v>5099</c:v>
                </c:pt>
                <c:pt idx="7">
                  <c:v>4292</c:v>
                </c:pt>
                <c:pt idx="8">
                  <c:v>18310</c:v>
                </c:pt>
                <c:pt idx="9">
                  <c:v>300</c:v>
                </c:pt>
                <c:pt idx="10">
                  <c:v>1748</c:v>
                </c:pt>
                <c:pt idx="11">
                  <c:v>16589</c:v>
                </c:pt>
                <c:pt idx="12">
                  <c:v>95800</c:v>
                </c:pt>
                <c:pt idx="13">
                  <c:v>150</c:v>
                </c:pt>
                <c:pt idx="14">
                  <c:v>5533</c:v>
                </c:pt>
                <c:pt idx="15">
                  <c:v>5932</c:v>
                </c:pt>
                <c:pt idx="16">
                  <c:v>65</c:v>
                </c:pt>
              </c:numCache>
            </c:numRef>
          </c:val>
          <c:extLst>
            <c:ext xmlns:c16="http://schemas.microsoft.com/office/drawing/2014/chart" uri="{C3380CC4-5D6E-409C-BE32-E72D297353CC}">
              <c16:uniqueId val="{00000000-8C30-4936-8FDD-EDE1F116A93B}"/>
            </c:ext>
          </c:extLst>
        </c:ser>
        <c:dLbls>
          <c:showLegendKey val="0"/>
          <c:showVal val="0"/>
          <c:showCatName val="0"/>
          <c:showSerName val="0"/>
          <c:showPercent val="0"/>
          <c:showBubbleSize val="0"/>
        </c:dLbls>
        <c:gapWidth val="219"/>
        <c:overlap val="-27"/>
        <c:axId val="1027179840"/>
        <c:axId val="1027166528"/>
      </c:barChart>
      <c:catAx>
        <c:axId val="102717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7166528"/>
        <c:crosses val="autoZero"/>
        <c:auto val="1"/>
        <c:lblAlgn val="ctr"/>
        <c:lblOffset val="100"/>
        <c:noMultiLvlLbl val="0"/>
      </c:catAx>
      <c:valAx>
        <c:axId val="102716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717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2849"/>
    </a:solidFill>
    <a:ln w="12700" cap="flat" cmpd="sng" algn="ctr">
      <a:solidFill>
        <a:srgbClr val="003366"/>
      </a:solidFill>
      <a:round/>
    </a:ln>
    <a:effectLst>
      <a:outerShdw blurRad="50800" dist="50800" dir="5400000" algn="ctr" rotWithShape="0">
        <a:schemeClr val="accent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2</xdr:col>
      <xdr:colOff>511967</xdr:colOff>
      <xdr:row>1</xdr:row>
      <xdr:rowOff>119062</xdr:rowOff>
    </xdr:from>
    <xdr:to>
      <xdr:col>10</xdr:col>
      <xdr:colOff>547686</xdr:colOff>
      <xdr:row>15</xdr:row>
      <xdr:rowOff>11906</xdr:rowOff>
    </xdr:to>
    <xdr:graphicFrame macro="">
      <xdr:nvGraphicFramePr>
        <xdr:cNvPr id="2" name="Chart 5">
          <a:extLst>
            <a:ext uri="{FF2B5EF4-FFF2-40B4-BE49-F238E27FC236}">
              <a16:creationId xmlns:a16="http://schemas.microsoft.com/office/drawing/2014/main" id="{77E19F7A-C66B-4F98-8461-88FD4117B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15</xdr:row>
      <xdr:rowOff>163286</xdr:rowOff>
    </xdr:from>
    <xdr:to>
      <xdr:col>10</xdr:col>
      <xdr:colOff>511968</xdr:colOff>
      <xdr:row>29</xdr:row>
      <xdr:rowOff>69737</xdr:rowOff>
    </xdr:to>
    <xdr:graphicFrame macro="">
      <xdr:nvGraphicFramePr>
        <xdr:cNvPr id="3" name="Chart 8">
          <a:extLst>
            <a:ext uri="{FF2B5EF4-FFF2-40B4-BE49-F238E27FC236}">
              <a16:creationId xmlns:a16="http://schemas.microsoft.com/office/drawing/2014/main" id="{1F7E0B5A-9CDC-4A1D-886D-C5E874BEC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11907</xdr:colOff>
      <xdr:row>1</xdr:row>
      <xdr:rowOff>154781</xdr:rowOff>
    </xdr:from>
    <xdr:to>
      <xdr:col>16</xdr:col>
      <xdr:colOff>516393</xdr:colOff>
      <xdr:row>14</xdr:row>
      <xdr:rowOff>154783</xdr:rowOff>
    </xdr:to>
    <xdr:graphicFrame macro="">
      <xdr:nvGraphicFramePr>
        <xdr:cNvPr id="4" name="Chart 6">
          <a:extLst>
            <a:ext uri="{FF2B5EF4-FFF2-40B4-BE49-F238E27FC236}">
              <a16:creationId xmlns:a16="http://schemas.microsoft.com/office/drawing/2014/main" id="{9B96944C-183F-4AD9-802C-7C866CE6B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9526</xdr:colOff>
      <xdr:row>15</xdr:row>
      <xdr:rowOff>100353</xdr:rowOff>
    </xdr:from>
    <xdr:to>
      <xdr:col>20</xdr:col>
      <xdr:colOff>11907</xdr:colOff>
      <xdr:row>29</xdr:row>
      <xdr:rowOff>76540</xdr:rowOff>
    </xdr:to>
    <xdr:graphicFrame macro="">
      <xdr:nvGraphicFramePr>
        <xdr:cNvPr id="5" name="Chart 7">
          <a:extLst>
            <a:ext uri="{FF2B5EF4-FFF2-40B4-BE49-F238E27FC236}">
              <a16:creationId xmlns:a16="http://schemas.microsoft.com/office/drawing/2014/main" id="{00AC73B6-F7F2-4FB0-BC42-13DB4CD2F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95251</xdr:colOff>
      <xdr:row>12</xdr:row>
      <xdr:rowOff>31749</xdr:rowOff>
    </xdr:from>
    <xdr:to>
      <xdr:col>21</xdr:col>
      <xdr:colOff>506731</xdr:colOff>
      <xdr:row>14</xdr:row>
      <xdr:rowOff>62229</xdr:rowOff>
    </xdr:to>
    <xdr:pic>
      <xdr:nvPicPr>
        <xdr:cNvPr id="12" name="Graphic 11" descr="Clapper board with solid fill">
          <a:extLst>
            <a:ext uri="{FF2B5EF4-FFF2-40B4-BE49-F238E27FC236}">
              <a16:creationId xmlns:a16="http://schemas.microsoft.com/office/drawing/2014/main" id="{2F285A4B-3E72-43F9-82E7-9013562538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763501" y="2709332"/>
          <a:ext cx="411480" cy="411480"/>
        </a:xfrm>
        <a:prstGeom prst="rect">
          <a:avLst/>
        </a:prstGeom>
      </xdr:spPr>
    </xdr:pic>
    <xdr:clientData/>
  </xdr:twoCellAnchor>
  <xdr:twoCellAnchor editAs="oneCell">
    <xdr:from>
      <xdr:col>21</xdr:col>
      <xdr:colOff>95250</xdr:colOff>
      <xdr:row>6</xdr:row>
      <xdr:rowOff>42334</xdr:rowOff>
    </xdr:from>
    <xdr:to>
      <xdr:col>21</xdr:col>
      <xdr:colOff>506730</xdr:colOff>
      <xdr:row>8</xdr:row>
      <xdr:rowOff>19897</xdr:rowOff>
    </xdr:to>
    <xdr:pic>
      <xdr:nvPicPr>
        <xdr:cNvPr id="14" name="Graphic 13" descr="Money with solid fill">
          <a:extLst>
            <a:ext uri="{FF2B5EF4-FFF2-40B4-BE49-F238E27FC236}">
              <a16:creationId xmlns:a16="http://schemas.microsoft.com/office/drawing/2014/main" id="{75A0C4C1-23E6-4D0E-9A6A-7EC4B5D2C03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763500" y="1471084"/>
          <a:ext cx="411480" cy="411480"/>
        </a:xfrm>
        <a:prstGeom prst="rect">
          <a:avLst/>
        </a:prstGeom>
      </xdr:spPr>
    </xdr:pic>
    <xdr:clientData/>
  </xdr:twoCellAnchor>
  <xdr:twoCellAnchor editAs="oneCell">
    <xdr:from>
      <xdr:col>21</xdr:col>
      <xdr:colOff>84666</xdr:colOff>
      <xdr:row>8</xdr:row>
      <xdr:rowOff>179916</xdr:rowOff>
    </xdr:from>
    <xdr:to>
      <xdr:col>21</xdr:col>
      <xdr:colOff>496146</xdr:colOff>
      <xdr:row>11</xdr:row>
      <xdr:rowOff>19896</xdr:rowOff>
    </xdr:to>
    <xdr:pic>
      <xdr:nvPicPr>
        <xdr:cNvPr id="16" name="Graphic 15" descr="Shirt with solid fill">
          <a:extLst>
            <a:ext uri="{FF2B5EF4-FFF2-40B4-BE49-F238E27FC236}">
              <a16:creationId xmlns:a16="http://schemas.microsoft.com/office/drawing/2014/main" id="{47F35841-3E6B-40DD-8C2C-DEBDDFFA4BA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752916" y="2042583"/>
          <a:ext cx="411480" cy="411480"/>
        </a:xfrm>
        <a:prstGeom prst="rect">
          <a:avLst/>
        </a:prstGeom>
      </xdr:spPr>
    </xdr:pic>
    <xdr:clientData/>
  </xdr:twoCellAnchor>
  <xdr:twoCellAnchor editAs="oneCell">
    <xdr:from>
      <xdr:col>21</xdr:col>
      <xdr:colOff>105832</xdr:colOff>
      <xdr:row>17</xdr:row>
      <xdr:rowOff>169333</xdr:rowOff>
    </xdr:from>
    <xdr:to>
      <xdr:col>21</xdr:col>
      <xdr:colOff>517312</xdr:colOff>
      <xdr:row>20</xdr:row>
      <xdr:rowOff>9313</xdr:rowOff>
    </xdr:to>
    <xdr:pic>
      <xdr:nvPicPr>
        <xdr:cNvPr id="18" name="Graphic 17" descr="House with solid fill">
          <a:extLst>
            <a:ext uri="{FF2B5EF4-FFF2-40B4-BE49-F238E27FC236}">
              <a16:creationId xmlns:a16="http://schemas.microsoft.com/office/drawing/2014/main" id="{DF6A9F02-73C5-4D9E-B1BD-3C19202EA98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774082" y="3799416"/>
          <a:ext cx="411480" cy="411480"/>
        </a:xfrm>
        <a:prstGeom prst="rect">
          <a:avLst/>
        </a:prstGeom>
      </xdr:spPr>
    </xdr:pic>
    <xdr:clientData/>
  </xdr:twoCellAnchor>
  <xdr:twoCellAnchor editAs="oneCell">
    <xdr:from>
      <xdr:col>21</xdr:col>
      <xdr:colOff>137583</xdr:colOff>
      <xdr:row>15</xdr:row>
      <xdr:rowOff>0</xdr:rowOff>
    </xdr:from>
    <xdr:to>
      <xdr:col>21</xdr:col>
      <xdr:colOff>549063</xdr:colOff>
      <xdr:row>17</xdr:row>
      <xdr:rowOff>30480</xdr:rowOff>
    </xdr:to>
    <xdr:pic>
      <xdr:nvPicPr>
        <xdr:cNvPr id="20" name="Graphic 19" descr="Aeroplane with solid fill">
          <a:extLst>
            <a:ext uri="{FF2B5EF4-FFF2-40B4-BE49-F238E27FC236}">
              <a16:creationId xmlns:a16="http://schemas.microsoft.com/office/drawing/2014/main" id="{56BBA37B-64D6-4E1D-9002-335540468D1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rot="5400000">
          <a:off x="12805833" y="3249083"/>
          <a:ext cx="411480" cy="411480"/>
        </a:xfrm>
        <a:prstGeom prst="rect">
          <a:avLst/>
        </a:prstGeom>
      </xdr:spPr>
    </xdr:pic>
    <xdr:clientData/>
  </xdr:twoCellAnchor>
  <xdr:twoCellAnchor editAs="oneCell">
    <xdr:from>
      <xdr:col>21</xdr:col>
      <xdr:colOff>74083</xdr:colOff>
      <xdr:row>3</xdr:row>
      <xdr:rowOff>21167</xdr:rowOff>
    </xdr:from>
    <xdr:to>
      <xdr:col>21</xdr:col>
      <xdr:colOff>485563</xdr:colOff>
      <xdr:row>4</xdr:row>
      <xdr:rowOff>189230</xdr:rowOff>
    </xdr:to>
    <xdr:pic>
      <xdr:nvPicPr>
        <xdr:cNvPr id="22" name="Graphic 21" descr="Shopping cart with solid fill">
          <a:extLst>
            <a:ext uri="{FF2B5EF4-FFF2-40B4-BE49-F238E27FC236}">
              <a16:creationId xmlns:a16="http://schemas.microsoft.com/office/drawing/2014/main" id="{06AD8448-0AC1-4117-884F-1347FEF892B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2742333" y="825500"/>
          <a:ext cx="411480" cy="411480"/>
        </a:xfrm>
        <a:prstGeom prst="rect">
          <a:avLst/>
        </a:prstGeom>
      </xdr:spPr>
    </xdr:pic>
    <xdr:clientData/>
  </xdr:twoCellAnchor>
  <xdr:twoCellAnchor editAs="oneCell">
    <xdr:from>
      <xdr:col>0</xdr:col>
      <xdr:colOff>51706</xdr:colOff>
      <xdr:row>17</xdr:row>
      <xdr:rowOff>87086</xdr:rowOff>
    </xdr:from>
    <xdr:to>
      <xdr:col>2</xdr:col>
      <xdr:colOff>421820</xdr:colOff>
      <xdr:row>23</xdr:row>
      <xdr:rowOff>136071</xdr:rowOff>
    </xdr:to>
    <mc:AlternateContent xmlns:mc="http://schemas.openxmlformats.org/markup-compatibility/2006">
      <mc:Choice xmlns:a14="http://schemas.microsoft.com/office/drawing/2010/main" Requires="a14">
        <xdr:graphicFrame macro="">
          <xdr:nvGraphicFramePr>
            <xdr:cNvPr id="9" name="Category Type">
              <a:extLst>
                <a:ext uri="{FF2B5EF4-FFF2-40B4-BE49-F238E27FC236}">
                  <a16:creationId xmlns:a16="http://schemas.microsoft.com/office/drawing/2014/main" id="{FE7F23A5-A4FD-47A8-A18D-AE5CDE8EB79B}"/>
                </a:ext>
              </a:extLst>
            </xdr:cNvPr>
            <xdr:cNvGraphicFramePr/>
          </xdr:nvGraphicFramePr>
          <xdr:xfrm>
            <a:off x="0" y="0"/>
            <a:ext cx="0" cy="0"/>
          </xdr:xfrm>
          <a:graphic>
            <a:graphicData uri="http://schemas.microsoft.com/office/drawing/2010/slicer">
              <sle:slicer xmlns:sle="http://schemas.microsoft.com/office/drawing/2010/slicer" name="Category Type"/>
            </a:graphicData>
          </a:graphic>
        </xdr:graphicFrame>
      </mc:Choice>
      <mc:Fallback>
        <xdr:sp macro="" textlink="">
          <xdr:nvSpPr>
            <xdr:cNvPr id="0" name=""/>
            <xdr:cNvSpPr>
              <a:spLocks noTextEdit="1"/>
            </xdr:cNvSpPr>
          </xdr:nvSpPr>
          <xdr:spPr>
            <a:xfrm>
              <a:off x="51706" y="3720193"/>
              <a:ext cx="1594757" cy="1191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68035</xdr:colOff>
      <xdr:row>24</xdr:row>
      <xdr:rowOff>27214</xdr:rowOff>
    </xdr:from>
    <xdr:to>
      <xdr:col>2</xdr:col>
      <xdr:colOff>408214</xdr:colOff>
      <xdr:row>29</xdr:row>
      <xdr:rowOff>95252</xdr:rowOff>
    </xdr:to>
    <mc:AlternateContent xmlns:mc="http://schemas.openxmlformats.org/markup-compatibility/2006">
      <mc:Choice xmlns:a14="http://schemas.microsoft.com/office/drawing/2010/main" Requires="a14">
        <xdr:graphicFrame macro="">
          <xdr:nvGraphicFramePr>
            <xdr:cNvPr id="10" name="Expense Type">
              <a:extLst>
                <a:ext uri="{FF2B5EF4-FFF2-40B4-BE49-F238E27FC236}">
                  <a16:creationId xmlns:a16="http://schemas.microsoft.com/office/drawing/2014/main" id="{068D61E6-EF93-4C6B-9B41-495B69CA4F87}"/>
                </a:ext>
              </a:extLst>
            </xdr:cNvPr>
            <xdr:cNvGraphicFramePr/>
          </xdr:nvGraphicFramePr>
          <xdr:xfrm>
            <a:off x="0" y="0"/>
            <a:ext cx="0" cy="0"/>
          </xdr:xfrm>
          <a:graphic>
            <a:graphicData uri="http://schemas.microsoft.com/office/drawing/2010/slicer">
              <sle:slicer xmlns:sle="http://schemas.microsoft.com/office/drawing/2010/slicer" name="Expense Type"/>
            </a:graphicData>
          </a:graphic>
        </xdr:graphicFrame>
      </mc:Choice>
      <mc:Fallback>
        <xdr:sp macro="" textlink="">
          <xdr:nvSpPr>
            <xdr:cNvPr id="0" name=""/>
            <xdr:cNvSpPr>
              <a:spLocks noTextEdit="1"/>
            </xdr:cNvSpPr>
          </xdr:nvSpPr>
          <xdr:spPr>
            <a:xfrm>
              <a:off x="68035" y="4993821"/>
              <a:ext cx="1564822" cy="1020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0</xdr:row>
      <xdr:rowOff>68035</xdr:rowOff>
    </xdr:from>
    <xdr:to>
      <xdr:col>2</xdr:col>
      <xdr:colOff>190500</xdr:colOff>
      <xdr:row>17</xdr:row>
      <xdr:rowOff>13607</xdr:rowOff>
    </xdr:to>
    <mc:AlternateContent xmlns:mc="http://schemas.openxmlformats.org/markup-compatibility/2006">
      <mc:Choice xmlns:a14="http://schemas.microsoft.com/office/drawing/2010/main" Requires="a14">
        <xdr:graphicFrame macro="">
          <xdr:nvGraphicFramePr>
            <xdr:cNvPr id="11" name="Months">
              <a:extLst>
                <a:ext uri="{FF2B5EF4-FFF2-40B4-BE49-F238E27FC236}">
                  <a16:creationId xmlns:a16="http://schemas.microsoft.com/office/drawing/2014/main" id="{D829A3E1-E6EF-4A95-8828-DF7B8945AB82}"/>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51707" y="68035"/>
              <a:ext cx="1363436" cy="357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kay.Mensah" refreshedDate="45835.66175983796" createdVersion="7" refreshedVersion="7" minRefreshableVersion="3" recordCount="101" xr:uid="{2003AFF7-04B7-40A9-8532-D055405B059E}">
  <cacheSource type="worksheet">
    <worksheetSource name="Data"/>
  </cacheSource>
  <cacheFields count="10">
    <cacheField name="Date" numFmtId="14">
      <sharedItems containsSemiMixedTypes="0" containsNonDate="0" containsDate="1" containsString="0" minDate="2025-01-01T00:00:00" maxDate="2025-04-12T00:00:00" count="101">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sharedItems>
      <fieldGroup par="9" base="0">
        <rangePr groupBy="days" startDate="2025-01-01T00:00:00" endDate="2025-04-12T00:00:00"/>
        <groupItems count="368">
          <s v="&lt;01-01-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04-25"/>
        </groupItems>
      </fieldGroup>
    </cacheField>
    <cacheField name="Description" numFmtId="0">
      <sharedItems/>
    </cacheField>
    <cacheField name="Debit" numFmtId="0">
      <sharedItems containsSemiMixedTypes="0" containsString="0" containsNumber="1" containsInteger="1" minValue="-10000" maxValue="300"/>
    </cacheField>
    <cacheField name="Credit" numFmtId="0">
      <sharedItems containsSemiMixedTypes="0" containsString="0" containsNumber="1" containsInteger="1" minValue="0" maxValue="30000" count="17">
        <n v="20900"/>
        <n v="18000"/>
        <n v="0"/>
        <n v="3000"/>
        <n v="2000"/>
        <n v="151"/>
        <n v="1000"/>
        <n v="4500"/>
        <n v="230"/>
        <n v="1200"/>
        <n v="1150"/>
        <n v="93"/>
        <n v="150"/>
        <n v="5000"/>
        <n v="17820"/>
        <n v="30000"/>
        <n v="13500"/>
      </sharedItems>
    </cacheField>
    <cacheField name="Amount" numFmtId="0">
      <sharedItems containsSemiMixedTypes="0" containsString="0" containsNumber="1" containsInteger="1" minValue="15" maxValue="30000"/>
    </cacheField>
    <cacheField name="Sub-category" numFmtId="0">
      <sharedItems count="17">
        <s v="Salary"/>
        <s v="cultivator "/>
        <s v="taxes"/>
        <s v="other "/>
        <s v="electricity bill"/>
        <s v="groceries &amp; foods"/>
        <s v="gas"/>
        <s v="Donation"/>
        <s v="mobile phones"/>
        <s v="health"/>
        <s v="fixed deposit"/>
        <s v="Laptop"/>
        <s v="entertainment"/>
        <s v="travelling"/>
        <s v="clothes"/>
        <s v="shoes"/>
        <s v="house furnishing"/>
      </sharedItems>
    </cacheField>
    <cacheField name="Category" numFmtId="0">
      <sharedItems count="10">
        <s v="Salary"/>
        <s v="Other Expenses"/>
        <s v="Living Expenses"/>
        <s v="Charity"/>
        <s v="Medical"/>
        <s v="Savings"/>
        <s v="Maintenance"/>
        <s v="Entertainment"/>
        <s v="Transport"/>
        <s v="Fashion"/>
      </sharedItems>
    </cacheField>
    <cacheField name="Category Type" numFmtId="0">
      <sharedItems count="3">
        <s v="Income"/>
        <s v="Expenses"/>
        <s v="Savings"/>
      </sharedItems>
    </cacheField>
    <cacheField name="Expense Type" numFmtId="0">
      <sharedItems count="3">
        <s v=""/>
        <s v="One-Off"/>
        <s v="Recurring"/>
      </sharedItems>
    </cacheField>
    <cacheField name="Months" numFmtId="0" databaseField="0">
      <fieldGroup base="0">
        <rangePr groupBy="months" startDate="2025-01-01T00:00:00" endDate="2025-04-12T00:00:00"/>
        <groupItems count="14">
          <s v="&lt;01-01-25"/>
          <s v="Jan"/>
          <s v="Feb"/>
          <s v="Mar"/>
          <s v="Apr"/>
          <s v="May"/>
          <s v="Jun"/>
          <s v="Jul"/>
          <s v="Aug"/>
          <s v="Sep"/>
          <s v="Oct"/>
          <s v="Nov"/>
          <s v="Dec"/>
          <s v="&gt;12-04-25"/>
        </groupItems>
      </fieldGroup>
    </cacheField>
  </cacheFields>
  <extLst>
    <ext xmlns:x14="http://schemas.microsoft.com/office/spreadsheetml/2009/9/main" uri="{725AE2AE-9491-48be-B2B4-4EB974FC3084}">
      <x14:pivotCacheDefinition pivotCacheId="8222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Salary"/>
    <n v="0"/>
    <x v="0"/>
    <n v="20900"/>
    <x v="0"/>
    <x v="0"/>
    <x v="0"/>
    <x v="0"/>
  </r>
  <r>
    <x v="1"/>
    <s v="Bitcoin"/>
    <n v="0"/>
    <x v="1"/>
    <n v="18000"/>
    <x v="1"/>
    <x v="0"/>
    <x v="0"/>
    <x v="0"/>
  </r>
  <r>
    <x v="2"/>
    <s v="Fuel"/>
    <n v="-4736"/>
    <x v="2"/>
    <n v="4736"/>
    <x v="2"/>
    <x v="0"/>
    <x v="1"/>
    <x v="1"/>
  </r>
  <r>
    <x v="3"/>
    <s v="other"/>
    <n v="-250"/>
    <x v="2"/>
    <n v="250"/>
    <x v="3"/>
    <x v="1"/>
    <x v="1"/>
    <x v="1"/>
  </r>
  <r>
    <x v="4"/>
    <s v="Fuel"/>
    <n v="-797"/>
    <x v="2"/>
    <n v="797"/>
    <x v="2"/>
    <x v="2"/>
    <x v="1"/>
    <x v="1"/>
  </r>
  <r>
    <x v="5"/>
    <s v="electricity bill"/>
    <n v="-98"/>
    <x v="2"/>
    <n v="98"/>
    <x v="4"/>
    <x v="2"/>
    <x v="1"/>
    <x v="2"/>
  </r>
  <r>
    <x v="6"/>
    <s v="money received"/>
    <n v="0"/>
    <x v="3"/>
    <n v="3000"/>
    <x v="0"/>
    <x v="0"/>
    <x v="0"/>
    <x v="0"/>
  </r>
  <r>
    <x v="7"/>
    <s v="food"/>
    <n v="-1000"/>
    <x v="2"/>
    <n v="1000"/>
    <x v="5"/>
    <x v="2"/>
    <x v="1"/>
    <x v="2"/>
  </r>
  <r>
    <x v="8"/>
    <s v="gas"/>
    <n v="-1000"/>
    <x v="2"/>
    <n v="1000"/>
    <x v="6"/>
    <x v="2"/>
    <x v="1"/>
    <x v="2"/>
  </r>
  <r>
    <x v="9"/>
    <s v=" trust"/>
    <n v="-366"/>
    <x v="2"/>
    <n v="366"/>
    <x v="7"/>
    <x v="3"/>
    <x v="1"/>
    <x v="2"/>
  </r>
  <r>
    <x v="10"/>
    <s v="other"/>
    <n v="-1150"/>
    <x v="2"/>
    <n v="1150"/>
    <x v="3"/>
    <x v="1"/>
    <x v="1"/>
    <x v="1"/>
  </r>
  <r>
    <x v="11"/>
    <s v="recharge"/>
    <n v="-151"/>
    <x v="2"/>
    <n v="151"/>
    <x v="8"/>
    <x v="2"/>
    <x v="1"/>
    <x v="2"/>
  </r>
  <r>
    <x v="12"/>
    <s v="electricity bill"/>
    <n v="-93"/>
    <x v="2"/>
    <n v="93"/>
    <x v="4"/>
    <x v="2"/>
    <x v="1"/>
    <x v="2"/>
  </r>
  <r>
    <x v="13"/>
    <s v="paid to someone"/>
    <n v="-500"/>
    <x v="2"/>
    <n v="500"/>
    <x v="3"/>
    <x v="1"/>
    <x v="1"/>
    <x v="1"/>
  </r>
  <r>
    <x v="14"/>
    <s v="other"/>
    <n v="-500"/>
    <x v="2"/>
    <n v="500"/>
    <x v="3"/>
    <x v="1"/>
    <x v="1"/>
    <x v="1"/>
  </r>
  <r>
    <x v="15"/>
    <s v="food"/>
    <n v="-1000"/>
    <x v="2"/>
    <n v="1000"/>
    <x v="5"/>
    <x v="2"/>
    <x v="1"/>
    <x v="2"/>
  </r>
  <r>
    <x v="16"/>
    <s v="food"/>
    <n v="-193"/>
    <x v="2"/>
    <n v="193"/>
    <x v="5"/>
    <x v="2"/>
    <x v="1"/>
    <x v="2"/>
  </r>
  <r>
    <x v="17"/>
    <s v="recharge"/>
    <n v="-19"/>
    <x v="2"/>
    <n v="19"/>
    <x v="3"/>
    <x v="2"/>
    <x v="1"/>
    <x v="1"/>
  </r>
  <r>
    <x v="18"/>
    <s v="Medical"/>
    <n v="-86"/>
    <x v="2"/>
    <n v="86"/>
    <x v="9"/>
    <x v="4"/>
    <x v="1"/>
    <x v="2"/>
  </r>
  <r>
    <x v="19"/>
    <s v="money received"/>
    <n v="0"/>
    <x v="4"/>
    <n v="2000"/>
    <x v="0"/>
    <x v="0"/>
    <x v="0"/>
    <x v="0"/>
  </r>
  <r>
    <x v="20"/>
    <s v="recharge"/>
    <n v="-151"/>
    <x v="5"/>
    <n v="151"/>
    <x v="8"/>
    <x v="2"/>
    <x v="1"/>
    <x v="2"/>
  </r>
  <r>
    <x v="21"/>
    <s v="other"/>
    <n v="-1000"/>
    <x v="6"/>
    <n v="1000"/>
    <x v="3"/>
    <x v="1"/>
    <x v="1"/>
    <x v="1"/>
  </r>
  <r>
    <x v="22"/>
    <s v="other"/>
    <n v="-4500"/>
    <x v="7"/>
    <n v="4500"/>
    <x v="3"/>
    <x v="1"/>
    <x v="1"/>
    <x v="1"/>
  </r>
  <r>
    <x v="23"/>
    <s v="food"/>
    <n v="-193"/>
    <x v="8"/>
    <n v="230"/>
    <x v="5"/>
    <x v="2"/>
    <x v="1"/>
    <x v="2"/>
  </r>
  <r>
    <x v="24"/>
    <s v="other"/>
    <n v="-1150"/>
    <x v="9"/>
    <n v="1200"/>
    <x v="3"/>
    <x v="1"/>
    <x v="1"/>
    <x v="1"/>
  </r>
  <r>
    <x v="25"/>
    <s v="other"/>
    <n v="-1150"/>
    <x v="10"/>
    <n v="1150"/>
    <x v="3"/>
    <x v="1"/>
    <x v="1"/>
    <x v="1"/>
  </r>
  <r>
    <x v="26"/>
    <s v="other"/>
    <n v="-1000"/>
    <x v="6"/>
    <n v="1000"/>
    <x v="3"/>
    <x v="1"/>
    <x v="1"/>
    <x v="1"/>
  </r>
  <r>
    <x v="27"/>
    <s v="electricity bill"/>
    <n v="-93"/>
    <x v="11"/>
    <n v="93"/>
    <x v="4"/>
    <x v="2"/>
    <x v="1"/>
    <x v="2"/>
  </r>
  <r>
    <x v="28"/>
    <s v="other"/>
    <n v="-150"/>
    <x v="12"/>
    <n v="150"/>
    <x v="3"/>
    <x v="1"/>
    <x v="1"/>
    <x v="1"/>
  </r>
  <r>
    <x v="29"/>
    <s v="other"/>
    <n v="-50"/>
    <x v="2"/>
    <n v="50"/>
    <x v="3"/>
    <x v="1"/>
    <x v="1"/>
    <x v="1"/>
  </r>
  <r>
    <x v="30"/>
    <s v="money received"/>
    <n v="0"/>
    <x v="13"/>
    <n v="5000"/>
    <x v="0"/>
    <x v="0"/>
    <x v="0"/>
    <x v="0"/>
  </r>
  <r>
    <x v="31"/>
    <s v="Salary"/>
    <n v="0"/>
    <x v="0"/>
    <n v="20900"/>
    <x v="0"/>
    <x v="0"/>
    <x v="0"/>
    <x v="0"/>
  </r>
  <r>
    <x v="32"/>
    <s v="money received"/>
    <n v="0"/>
    <x v="4"/>
    <n v="2000"/>
    <x v="0"/>
    <x v="0"/>
    <x v="0"/>
    <x v="0"/>
  </r>
  <r>
    <x v="33"/>
    <s v="recharge"/>
    <n v="-19"/>
    <x v="2"/>
    <n v="19"/>
    <x v="8"/>
    <x v="2"/>
    <x v="0"/>
    <x v="0"/>
  </r>
  <r>
    <x v="34"/>
    <s v="electricity bill"/>
    <n v="-93"/>
    <x v="2"/>
    <n v="93"/>
    <x v="4"/>
    <x v="2"/>
    <x v="1"/>
    <x v="2"/>
  </r>
  <r>
    <x v="35"/>
    <s v="fixed deposit"/>
    <n v="0"/>
    <x v="14"/>
    <n v="17820"/>
    <x v="10"/>
    <x v="5"/>
    <x v="2"/>
    <x v="0"/>
  </r>
  <r>
    <x v="36"/>
    <s v="recharge"/>
    <n v="-19"/>
    <x v="2"/>
    <n v="19"/>
    <x v="8"/>
    <x v="2"/>
    <x v="1"/>
    <x v="2"/>
  </r>
  <r>
    <x v="37"/>
    <s v="other"/>
    <n v="-1000"/>
    <x v="2"/>
    <n v="1000"/>
    <x v="3"/>
    <x v="1"/>
    <x v="1"/>
    <x v="1"/>
  </r>
  <r>
    <x v="38"/>
    <s v="other"/>
    <n v="-4000"/>
    <x v="2"/>
    <n v="4000"/>
    <x v="3"/>
    <x v="1"/>
    <x v="1"/>
    <x v="1"/>
  </r>
  <r>
    <x v="39"/>
    <s v="recharge"/>
    <n v="-157"/>
    <x v="2"/>
    <n v="157"/>
    <x v="8"/>
    <x v="2"/>
    <x v="1"/>
    <x v="2"/>
  </r>
  <r>
    <x v="40"/>
    <s v="electricity bill"/>
    <n v="-95"/>
    <x v="2"/>
    <n v="95"/>
    <x v="4"/>
    <x v="2"/>
    <x v="1"/>
    <x v="2"/>
  </r>
  <r>
    <x v="41"/>
    <s v="Medical"/>
    <n v="-58"/>
    <x v="2"/>
    <n v="58"/>
    <x v="9"/>
    <x v="4"/>
    <x v="1"/>
    <x v="2"/>
  </r>
  <r>
    <x v="42"/>
    <s v="gas"/>
    <n v="-1000"/>
    <x v="2"/>
    <n v="1000"/>
    <x v="6"/>
    <x v="2"/>
    <x v="1"/>
    <x v="2"/>
  </r>
  <r>
    <x v="43"/>
    <s v="Repair"/>
    <n v="300"/>
    <x v="2"/>
    <n v="300"/>
    <x v="11"/>
    <x v="6"/>
    <x v="1"/>
    <x v="1"/>
  </r>
  <r>
    <x v="44"/>
    <s v="other"/>
    <n v="-120"/>
    <x v="2"/>
    <n v="120"/>
    <x v="3"/>
    <x v="1"/>
    <x v="1"/>
    <x v="1"/>
  </r>
  <r>
    <x v="45"/>
    <s v="Bitcoin"/>
    <n v="0"/>
    <x v="15"/>
    <n v="30000"/>
    <x v="1"/>
    <x v="0"/>
    <x v="0"/>
    <x v="0"/>
  </r>
  <r>
    <x v="46"/>
    <s v="Medical"/>
    <n v="-355"/>
    <x v="2"/>
    <n v="355"/>
    <x v="9"/>
    <x v="4"/>
    <x v="1"/>
    <x v="2"/>
  </r>
  <r>
    <x v="47"/>
    <s v="electricity bill"/>
    <n v="-56"/>
    <x v="2"/>
    <n v="56"/>
    <x v="4"/>
    <x v="2"/>
    <x v="1"/>
    <x v="2"/>
  </r>
  <r>
    <x v="48"/>
    <s v="recharge"/>
    <n v="-15"/>
    <x v="2"/>
    <n v="15"/>
    <x v="8"/>
    <x v="2"/>
    <x v="1"/>
    <x v="2"/>
  </r>
  <r>
    <x v="49"/>
    <s v="electricity bill"/>
    <n v="-93"/>
    <x v="2"/>
    <n v="93"/>
    <x v="4"/>
    <x v="2"/>
    <x v="1"/>
    <x v="2"/>
  </r>
  <r>
    <x v="50"/>
    <s v="recharge"/>
    <n v="-30"/>
    <x v="2"/>
    <n v="30"/>
    <x v="8"/>
    <x v="2"/>
    <x v="1"/>
    <x v="2"/>
  </r>
  <r>
    <x v="51"/>
    <s v="Apple Music Subscription"/>
    <n v="-20"/>
    <x v="2"/>
    <n v="20"/>
    <x v="12"/>
    <x v="7"/>
    <x v="1"/>
    <x v="1"/>
  </r>
  <r>
    <x v="52"/>
    <s v="recharge"/>
    <n v="-30"/>
    <x v="2"/>
    <n v="30"/>
    <x v="8"/>
    <x v="2"/>
    <x v="1"/>
    <x v="2"/>
  </r>
  <r>
    <x v="53"/>
    <s v="recharge"/>
    <n v="-151"/>
    <x v="2"/>
    <n v="151"/>
    <x v="8"/>
    <x v="2"/>
    <x v="1"/>
    <x v="2"/>
  </r>
  <r>
    <x v="54"/>
    <s v="Netflix"/>
    <n v="-45"/>
    <x v="2"/>
    <n v="45"/>
    <x v="12"/>
    <x v="7"/>
    <x v="1"/>
    <x v="1"/>
  </r>
  <r>
    <x v="55"/>
    <s v="recharge"/>
    <n v="-211"/>
    <x v="2"/>
    <n v="211"/>
    <x v="8"/>
    <x v="2"/>
    <x v="1"/>
    <x v="2"/>
  </r>
  <r>
    <x v="56"/>
    <s v="food"/>
    <n v="-69"/>
    <x v="2"/>
    <n v="69"/>
    <x v="5"/>
    <x v="2"/>
    <x v="1"/>
    <x v="2"/>
  </r>
  <r>
    <x v="57"/>
    <s v="food"/>
    <n v="-80"/>
    <x v="2"/>
    <n v="80"/>
    <x v="5"/>
    <x v="2"/>
    <x v="1"/>
    <x v="2"/>
  </r>
  <r>
    <x v="58"/>
    <s v="Buyout"/>
    <n v="-60"/>
    <x v="2"/>
    <n v="60"/>
    <x v="5"/>
    <x v="2"/>
    <x v="1"/>
    <x v="2"/>
  </r>
  <r>
    <x v="59"/>
    <s v="Salary"/>
    <n v="0"/>
    <x v="0"/>
    <n v="20900"/>
    <x v="0"/>
    <x v="0"/>
    <x v="0"/>
    <x v="0"/>
  </r>
  <r>
    <x v="60"/>
    <s v="travel"/>
    <n v="-2550"/>
    <x v="2"/>
    <n v="2550"/>
    <x v="13"/>
    <x v="8"/>
    <x v="1"/>
    <x v="1"/>
  </r>
  <r>
    <x v="61"/>
    <s v="recharge"/>
    <n v="-211"/>
    <x v="2"/>
    <n v="211"/>
    <x v="8"/>
    <x v="2"/>
    <x v="1"/>
    <x v="2"/>
  </r>
  <r>
    <x v="62"/>
    <s v="recharge"/>
    <n v="-181"/>
    <x v="2"/>
    <n v="181"/>
    <x v="8"/>
    <x v="2"/>
    <x v="1"/>
    <x v="2"/>
  </r>
  <r>
    <x v="63"/>
    <s v="clothes"/>
    <n v="-500"/>
    <x v="2"/>
    <n v="500"/>
    <x v="14"/>
    <x v="9"/>
    <x v="1"/>
    <x v="2"/>
  </r>
  <r>
    <x v="64"/>
    <s v="shopping"/>
    <n v="150"/>
    <x v="2"/>
    <n v="150"/>
    <x v="15"/>
    <x v="9"/>
    <x v="1"/>
    <x v="1"/>
  </r>
  <r>
    <x v="65"/>
    <s v="clothes"/>
    <n v="-2000"/>
    <x v="2"/>
    <n v="2000"/>
    <x v="14"/>
    <x v="9"/>
    <x v="1"/>
    <x v="2"/>
  </r>
  <r>
    <x v="66"/>
    <s v="recharge"/>
    <n v="-211"/>
    <x v="2"/>
    <n v="211"/>
    <x v="8"/>
    <x v="2"/>
    <x v="1"/>
    <x v="2"/>
  </r>
  <r>
    <x v="67"/>
    <s v="clothes"/>
    <n v="-2518"/>
    <x v="2"/>
    <n v="2518"/>
    <x v="14"/>
    <x v="9"/>
    <x v="1"/>
    <x v="2"/>
  </r>
  <r>
    <x v="68"/>
    <s v="electricity bill"/>
    <n v="-59"/>
    <x v="2"/>
    <n v="59"/>
    <x v="4"/>
    <x v="2"/>
    <x v="1"/>
    <x v="2"/>
  </r>
  <r>
    <x v="69"/>
    <s v="travel"/>
    <n v="-1706"/>
    <x v="2"/>
    <n v="1706"/>
    <x v="13"/>
    <x v="8"/>
    <x v="1"/>
    <x v="1"/>
  </r>
  <r>
    <x v="70"/>
    <s v="electricity bill"/>
    <n v="-93"/>
    <x v="2"/>
    <n v="93"/>
    <x v="4"/>
    <x v="2"/>
    <x v="1"/>
    <x v="2"/>
  </r>
  <r>
    <x v="71"/>
    <s v="gas"/>
    <n v="-1000"/>
    <x v="2"/>
    <n v="1000"/>
    <x v="6"/>
    <x v="2"/>
    <x v="1"/>
    <x v="2"/>
  </r>
  <r>
    <x v="72"/>
    <s v="clothes"/>
    <n v="-1652"/>
    <x v="2"/>
    <n v="1652"/>
    <x v="14"/>
    <x v="9"/>
    <x v="1"/>
    <x v="2"/>
  </r>
  <r>
    <x v="73"/>
    <s v="trust"/>
    <n v="-500"/>
    <x v="2"/>
    <n v="500"/>
    <x v="7"/>
    <x v="3"/>
    <x v="1"/>
    <x v="2"/>
  </r>
  <r>
    <x v="74"/>
    <s v="electricity bill"/>
    <n v="-98"/>
    <x v="2"/>
    <n v="98"/>
    <x v="4"/>
    <x v="2"/>
    <x v="1"/>
    <x v="2"/>
  </r>
  <r>
    <x v="75"/>
    <s v="Medical"/>
    <n v="-120"/>
    <x v="2"/>
    <n v="120"/>
    <x v="9"/>
    <x v="4"/>
    <x v="1"/>
    <x v="2"/>
  </r>
  <r>
    <x v="76"/>
    <s v="money received"/>
    <n v="200"/>
    <x v="2"/>
    <n v="200"/>
    <x v="0"/>
    <x v="0"/>
    <x v="0"/>
    <x v="0"/>
  </r>
  <r>
    <x v="77"/>
    <s v="travel"/>
    <n v="-1676"/>
    <x v="2"/>
    <n v="1676"/>
    <x v="13"/>
    <x v="8"/>
    <x v="1"/>
    <x v="1"/>
  </r>
  <r>
    <x v="78"/>
    <s v="clothes"/>
    <n v="-250"/>
    <x v="2"/>
    <n v="250"/>
    <x v="14"/>
    <x v="9"/>
    <x v="1"/>
    <x v="2"/>
  </r>
  <r>
    <x v="79"/>
    <s v="food"/>
    <n v="-500"/>
    <x v="2"/>
    <n v="500"/>
    <x v="5"/>
    <x v="2"/>
    <x v="1"/>
    <x v="2"/>
  </r>
  <r>
    <x v="80"/>
    <s v="shopping"/>
    <n v="-1247"/>
    <x v="2"/>
    <n v="1247"/>
    <x v="14"/>
    <x v="9"/>
    <x v="1"/>
    <x v="2"/>
  </r>
  <r>
    <x v="81"/>
    <s v="house furnishing"/>
    <n v="-1950"/>
    <x v="2"/>
    <n v="1950"/>
    <x v="16"/>
    <x v="6"/>
    <x v="1"/>
    <x v="1"/>
  </r>
  <r>
    <x v="82"/>
    <s v="clothes"/>
    <n v="-1261"/>
    <x v="2"/>
    <n v="1261"/>
    <x v="14"/>
    <x v="9"/>
    <x v="1"/>
    <x v="2"/>
  </r>
  <r>
    <x v="83"/>
    <s v="food"/>
    <n v="-1180"/>
    <x v="2"/>
    <n v="1180"/>
    <x v="5"/>
    <x v="2"/>
    <x v="1"/>
    <x v="2"/>
  </r>
  <r>
    <x v="84"/>
    <s v="electricity bill"/>
    <n v="-196"/>
    <x v="2"/>
    <n v="196"/>
    <x v="4"/>
    <x v="2"/>
    <x v="1"/>
    <x v="2"/>
  </r>
  <r>
    <x v="85"/>
    <s v="fixed deposit"/>
    <n v="0"/>
    <x v="16"/>
    <n v="13500"/>
    <x v="10"/>
    <x v="5"/>
    <x v="0"/>
    <x v="0"/>
  </r>
  <r>
    <x v="86"/>
    <s v="clothes"/>
    <n v="-370"/>
    <x v="2"/>
    <n v="370"/>
    <x v="14"/>
    <x v="9"/>
    <x v="1"/>
    <x v="2"/>
  </r>
  <r>
    <x v="87"/>
    <s v="food"/>
    <n v="-163"/>
    <x v="2"/>
    <n v="163"/>
    <x v="5"/>
    <x v="2"/>
    <x v="1"/>
    <x v="2"/>
  </r>
  <r>
    <x v="88"/>
    <s v="Medical"/>
    <n v="-130"/>
    <x v="2"/>
    <n v="130"/>
    <x v="9"/>
    <x v="4"/>
    <x v="1"/>
    <x v="2"/>
  </r>
  <r>
    <x v="89"/>
    <s v="clothes"/>
    <n v="-370"/>
    <x v="2"/>
    <n v="370"/>
    <x v="14"/>
    <x v="9"/>
    <x v="1"/>
    <x v="2"/>
  </r>
  <r>
    <x v="90"/>
    <s v="Salary"/>
    <n v="0"/>
    <x v="0"/>
    <n v="20900"/>
    <x v="0"/>
    <x v="0"/>
    <x v="0"/>
    <x v="0"/>
  </r>
  <r>
    <x v="91"/>
    <s v="food"/>
    <n v="-500"/>
    <x v="2"/>
    <n v="500"/>
    <x v="5"/>
    <x v="2"/>
    <x v="1"/>
    <x v="2"/>
  </r>
  <r>
    <x v="92"/>
    <s v="Medical"/>
    <n v="-3500"/>
    <x v="2"/>
    <n v="3500"/>
    <x v="9"/>
    <x v="4"/>
    <x v="1"/>
    <x v="2"/>
  </r>
  <r>
    <x v="93"/>
    <s v="Medical"/>
    <n v="-43"/>
    <x v="2"/>
    <n v="43"/>
    <x v="9"/>
    <x v="4"/>
    <x v="1"/>
    <x v="2"/>
  </r>
  <r>
    <x v="94"/>
    <s v="recharge"/>
    <n v="-211"/>
    <x v="2"/>
    <n v="211"/>
    <x v="8"/>
    <x v="2"/>
    <x v="1"/>
    <x v="2"/>
  </r>
  <r>
    <x v="95"/>
    <s v="house furnishing"/>
    <n v="-10000"/>
    <x v="2"/>
    <n v="10000"/>
    <x v="16"/>
    <x v="6"/>
    <x v="1"/>
    <x v="1"/>
  </r>
  <r>
    <x v="96"/>
    <s v="house furnishing"/>
    <n v="-860"/>
    <x v="2"/>
    <n v="860"/>
    <x v="16"/>
    <x v="6"/>
    <x v="1"/>
    <x v="1"/>
  </r>
  <r>
    <x v="97"/>
    <s v="electricity bill"/>
    <n v="-93"/>
    <x v="2"/>
    <n v="93"/>
    <x v="4"/>
    <x v="2"/>
    <x v="1"/>
    <x v="2"/>
  </r>
  <r>
    <x v="98"/>
    <s v="house furnishing"/>
    <n v="-5500"/>
    <x v="2"/>
    <n v="5500"/>
    <x v="16"/>
    <x v="6"/>
    <x v="1"/>
    <x v="1"/>
  </r>
  <r>
    <x v="99"/>
    <s v="food"/>
    <n v="-124"/>
    <x v="2"/>
    <n v="124"/>
    <x v="5"/>
    <x v="2"/>
    <x v="1"/>
    <x v="2"/>
  </r>
  <r>
    <x v="100"/>
    <s v="gas"/>
    <n v="-1000"/>
    <x v="2"/>
    <n v="1000"/>
    <x v="6"/>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DDB99-1B71-448C-995B-93AF96362C0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ub-Category">
  <location ref="G3:H21" firstHeaderRow="1" firstDataRow="1" firstDataCol="1" rowPageCount="1" colPageCount="1"/>
  <pivotFields count="10">
    <pivotField numFmtId="14" showAll="0"/>
    <pivotField dataField="1" showAll="0"/>
    <pivotField showAll="0"/>
    <pivotField showAll="0"/>
    <pivotField showAll="0"/>
    <pivotField axis="axisRow" showAll="0">
      <items count="18">
        <item x="14"/>
        <item x="1"/>
        <item x="7"/>
        <item x="4"/>
        <item x="10"/>
        <item x="6"/>
        <item x="5"/>
        <item x="9"/>
        <item x="16"/>
        <item x="11"/>
        <item x="8"/>
        <item x="3"/>
        <item x="0"/>
        <item x="15"/>
        <item x="2"/>
        <item x="13"/>
        <item x="12"/>
        <item t="default"/>
      </items>
    </pivotField>
    <pivotField showAll="0"/>
    <pivotField showAll="0">
      <items count="4">
        <item x="1"/>
        <item x="0"/>
        <item x="2"/>
        <item t="default"/>
      </items>
    </pivotField>
    <pivotField axis="axisPage" showAll="0">
      <items count="4">
        <item x="0"/>
        <item x="1"/>
        <item x="2"/>
        <item t="default"/>
      </items>
    </pivotField>
    <pivotField showAll="0" defaultSubtotal="0">
      <items count="14">
        <item x="0"/>
        <item x="1"/>
        <item x="2"/>
        <item x="3"/>
        <item x="4"/>
        <item x="5"/>
        <item x="6"/>
        <item x="7"/>
        <item x="8"/>
        <item x="9"/>
        <item x="10"/>
        <item x="11"/>
        <item x="12"/>
        <item x="13"/>
      </items>
    </pivotField>
  </pivotFields>
  <rowFields count="1">
    <field x="5"/>
  </rowFields>
  <rowItems count="18">
    <i>
      <x/>
    </i>
    <i>
      <x v="1"/>
    </i>
    <i>
      <x v="2"/>
    </i>
    <i>
      <x v="3"/>
    </i>
    <i>
      <x v="4"/>
    </i>
    <i>
      <x v="5"/>
    </i>
    <i>
      <x v="6"/>
    </i>
    <i>
      <x v="7"/>
    </i>
    <i>
      <x v="8"/>
    </i>
    <i>
      <x v="9"/>
    </i>
    <i>
      <x v="10"/>
    </i>
    <i>
      <x v="11"/>
    </i>
    <i>
      <x v="12"/>
    </i>
    <i>
      <x v="13"/>
    </i>
    <i>
      <x v="14"/>
    </i>
    <i>
      <x v="15"/>
    </i>
    <i>
      <x v="16"/>
    </i>
    <i t="grand">
      <x/>
    </i>
  </rowItems>
  <colItems count="1">
    <i/>
  </colItems>
  <pageFields count="1">
    <pageField fld="8" hier="-1"/>
  </pageFields>
  <dataFields count="1">
    <dataField name="Count" fld="1"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23AC5C-4096-41EC-84F1-B31A6DDD111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D4:E22" firstHeaderRow="1" firstDataRow="1" firstDataCol="1" rowPageCount="2" colPageCount="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axis="axisRow" showAll="0">
      <items count="18">
        <item x="14"/>
        <item x="1"/>
        <item x="7"/>
        <item x="4"/>
        <item x="10"/>
        <item x="6"/>
        <item x="5"/>
        <item x="9"/>
        <item x="16"/>
        <item x="11"/>
        <item x="8"/>
        <item x="3"/>
        <item x="0"/>
        <item x="15"/>
        <item x="2"/>
        <item x="13"/>
        <item x="12"/>
        <item t="default"/>
      </items>
    </pivotField>
    <pivotField showAll="0"/>
    <pivotField axis="axisPage" showAll="0">
      <items count="4">
        <item x="1"/>
        <item x="0"/>
        <item x="2"/>
        <item t="default"/>
      </items>
    </pivotField>
    <pivotField axis="axisPage" showAll="0">
      <items count="4">
        <item x="0"/>
        <item x="1"/>
        <item x="2"/>
        <item t="default"/>
      </items>
    </pivotField>
    <pivotField showAll="0">
      <items count="15">
        <item x="0"/>
        <item x="1"/>
        <item x="2"/>
        <item x="3"/>
        <item x="4"/>
        <item x="5"/>
        <item x="6"/>
        <item x="7"/>
        <item x="8"/>
        <item x="9"/>
        <item x="10"/>
        <item x="11"/>
        <item x="12"/>
        <item x="13"/>
        <item t="default"/>
      </items>
    </pivotField>
  </pivotFields>
  <rowFields count="1">
    <field x="5"/>
  </rowFields>
  <rowItems count="18">
    <i>
      <x/>
    </i>
    <i>
      <x v="1"/>
    </i>
    <i>
      <x v="2"/>
    </i>
    <i>
      <x v="3"/>
    </i>
    <i>
      <x v="4"/>
    </i>
    <i>
      <x v="5"/>
    </i>
    <i>
      <x v="6"/>
    </i>
    <i>
      <x v="7"/>
    </i>
    <i>
      <x v="8"/>
    </i>
    <i>
      <x v="9"/>
    </i>
    <i>
      <x v="10"/>
    </i>
    <i>
      <x v="11"/>
    </i>
    <i>
      <x v="12"/>
    </i>
    <i>
      <x v="13"/>
    </i>
    <i>
      <x v="14"/>
    </i>
    <i>
      <x v="15"/>
    </i>
    <i>
      <x v="16"/>
    </i>
    <i t="grand">
      <x/>
    </i>
  </rowItems>
  <colItems count="1">
    <i/>
  </colItems>
  <pageFields count="2">
    <pageField fld="7" hier="-1"/>
    <pageField fld="8" hier="-1"/>
  </pageFields>
  <dataFields count="1">
    <dataField name="Total Amount"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364759-DD62-4AE7-BE26-17EA08F5380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A3:B14" firstHeaderRow="1" firstDataRow="1" firstDataCol="1" rowPageCount="1" colPageCount="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axis="axisRow" showAll="0">
      <items count="11">
        <item x="3"/>
        <item x="9"/>
        <item x="2"/>
        <item x="6"/>
        <item x="4"/>
        <item x="1"/>
        <item x="0"/>
        <item x="5"/>
        <item x="8"/>
        <item x="7"/>
        <item t="default"/>
      </items>
    </pivotField>
    <pivotField axis="axisPage" showAll="0">
      <items count="4">
        <item x="1"/>
        <item x="0"/>
        <item x="2"/>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s>
  <rowFields count="1">
    <field x="6"/>
  </rowFields>
  <rowItems count="11">
    <i>
      <x/>
    </i>
    <i>
      <x v="1"/>
    </i>
    <i>
      <x v="2"/>
    </i>
    <i>
      <x v="3"/>
    </i>
    <i>
      <x v="4"/>
    </i>
    <i>
      <x v="5"/>
    </i>
    <i>
      <x v="6"/>
    </i>
    <i>
      <x v="7"/>
    </i>
    <i>
      <x v="8"/>
    </i>
    <i>
      <x v="9"/>
    </i>
    <i t="grand">
      <x/>
    </i>
  </rowItems>
  <colItems count="1">
    <i/>
  </colItems>
  <pageFields count="1">
    <pageField fld="7" hier="-1"/>
  </pageFields>
  <dataFields count="1">
    <dataField name="Total Amount"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B1028-24CC-4275-9F45-4928BBDAC03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Month" colHeaderCaption="Category Type">
  <location ref="M1:Q7" firstHeaderRow="1" firstDataRow="2"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showAll="0"/>
    <pivotField axis="axisCol" showAll="0">
      <items count="4">
        <item x="1"/>
        <item x="0"/>
        <item x="2"/>
        <item t="default"/>
      </items>
    </pivotField>
    <pivotField showAll="0">
      <items count="4">
        <item x="0"/>
        <item x="1"/>
        <item x="2"/>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5">
    <i>
      <x v="1"/>
    </i>
    <i>
      <x v="2"/>
    </i>
    <i>
      <x v="3"/>
    </i>
    <i>
      <x v="4"/>
    </i>
    <i t="grand">
      <x/>
    </i>
  </rowItems>
  <colFields count="1">
    <field x="7"/>
  </colFields>
  <colItems count="4">
    <i>
      <x/>
    </i>
    <i>
      <x v="1"/>
    </i>
    <i>
      <x v="2"/>
    </i>
    <i t="grand">
      <x/>
    </i>
  </colItems>
  <dataFields count="1">
    <dataField name="Total Amount" fld="4" baseField="0" baseItem="0"/>
  </dataFields>
  <chartFormats count="3">
    <chartFormat chart="4" format="6" series="1">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D1C4AA-E41B-4DD5-9DDE-BAE02728484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Expense Type">
  <location ref="J3:K6" firstHeaderRow="1" firstDataRow="1" firstDataCol="1" rowPageCount="1" colPageCount="1"/>
  <pivotFields count="10">
    <pivotField numFmtId="14" showAll="0"/>
    <pivotField dataField="1" showAll="0"/>
    <pivotField showAll="0"/>
    <pivotField showAll="0"/>
    <pivotField showAll="0"/>
    <pivotField showAll="0"/>
    <pivotField showAll="0"/>
    <pivotField axis="axisPage" showAll="0">
      <items count="4">
        <item x="1"/>
        <item x="0"/>
        <item x="2"/>
        <item t="default"/>
      </items>
    </pivotField>
    <pivotField axis="axisRow" showAll="0">
      <items count="4">
        <item h="1" x="0"/>
        <item sd="0" x="1"/>
        <item x="2"/>
        <item t="default"/>
      </items>
    </pivotField>
    <pivotField showAll="0" defaultSubtotal="0">
      <items count="14">
        <item x="0"/>
        <item x="1"/>
        <item x="2"/>
        <item x="3"/>
        <item x="4"/>
        <item x="5"/>
        <item x="6"/>
        <item x="7"/>
        <item x="8"/>
        <item x="9"/>
        <item x="10"/>
        <item x="11"/>
        <item x="12"/>
        <item x="13"/>
      </items>
    </pivotField>
  </pivotFields>
  <rowFields count="1">
    <field x="8"/>
  </rowFields>
  <rowItems count="3">
    <i>
      <x v="1"/>
    </i>
    <i>
      <x v="2"/>
    </i>
    <i t="grand">
      <x/>
    </i>
  </rowItems>
  <colItems count="1">
    <i/>
  </colItems>
  <pageFields count="1">
    <pageField fld="7" hier="-1"/>
  </pageFields>
  <dataFields count="1">
    <dataField name="Count" fld="1" subtotal="count" baseField="8" baseItem="1"/>
  </dataFields>
  <chartFormats count="4">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1"/>
          </reference>
        </references>
      </pivotArea>
    </chartFormat>
    <chartFormat chart="4" format="6">
      <pivotArea type="data" outline="0" fieldPosition="0">
        <references count="2">
          <reference field="4294967294" count="1" selected="0">
            <x v="0"/>
          </reference>
          <reference field="8" count="1" selected="0">
            <x v="2"/>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Type" xr10:uid="{F88AFAC9-A42A-419E-9C4D-82F4B4B4F1F6}" sourceName="Category Type">
  <pivotTables>
    <pivotTable tabId="7" name="PivotTable1"/>
  </pivotTables>
  <data>
    <tabular pivotCacheId="822221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_Type" xr10:uid="{40D7D0D7-D768-402C-8DAA-3397757042D0}" sourceName="Expense Type">
  <pivotTables>
    <pivotTable tabId="7" name="PivotTable1"/>
  </pivotTables>
  <data>
    <tabular pivotCacheId="822221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1C181A0-78F6-4AA7-B09B-B99242323E5B}" sourceName="Months">
  <pivotTables>
    <pivotTable tabId="7" name="PivotTable1"/>
  </pivotTables>
  <data>
    <tabular pivotCacheId="8222219">
      <items count="14">
        <i x="1" s="1"/>
        <i x="2" s="1"/>
        <i x="3" s="1"/>
        <i x="4" s="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Type" xr10:uid="{BD631D01-AB86-44B4-A8EF-53C25BFCADE4}" cache="Slicer_Category_Type" caption="Category Type" rowHeight="241300"/>
  <slicer name="Expense Type" xr10:uid="{4A7588DD-F978-45CC-ADA9-946A8B658002}" cache="Slicer_Expense_Type" caption="Expense Type" startItem="1" rowHeight="241300"/>
  <slicer name="Months" xr10:uid="{34E198C9-9540-4036-97D0-97D94E71CC72}"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D7EE5D-1633-48DA-B09F-14C422CF326C}" name="Data" displayName="Data" ref="A1:I102" totalsRowShown="0">
  <autoFilter ref="A1:I102" xr:uid="{60D7EE5D-1633-48DA-B09F-14C422CF326C}"/>
  <tableColumns count="9">
    <tableColumn id="2" xr3:uid="{B136F7C5-29AB-48AA-88F9-759A5269CFA9}" name="Date" dataDxfId="1"/>
    <tableColumn id="3" xr3:uid="{6FB51087-A3F0-4257-B910-C3DBA2B98729}" name="Description"/>
    <tableColumn id="4" xr3:uid="{E0ABE7E5-49B8-4AFD-886A-C249405A62EB}" name="Debit"/>
    <tableColumn id="5" xr3:uid="{841A0D8D-571D-414B-A624-6E5C5BC5EB0E}" name="Credit"/>
    <tableColumn id="6" xr3:uid="{6DFB2D20-CE2F-41E0-9484-DD3911C235D2}" name="Amount"/>
    <tableColumn id="7" xr3:uid="{D50EA257-443D-4B44-B3C6-4D680B10EA64}" name="Sub-category"/>
    <tableColumn id="8" xr3:uid="{5AFCFA51-BB6A-41FE-A443-883E48D4D907}" name="Category"/>
    <tableColumn id="9" xr3:uid="{EDBEC064-C965-4E69-AD74-6F934A2AA9B8}" name="Category Type"/>
    <tableColumn id="1" xr3:uid="{1E0373D0-687D-45AF-9D77-101EA195B7E9}" name="Expense Type" dataDxfId="0">
      <calculatedColumnFormula>IF(H2&lt;&gt;"expenses", "", IF(OR( F2="groceries &amp; foods", F2="petrol", F2="electricity bill", F2="gas", F2="mobile phones", F2="health", F2="clothes", F2="Donation" ), "Recurring", "One-Off"))</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872FFC-58AF-4D20-AB4F-41B91EDA7BE6}" name="Table2" displayName="Table2" ref="K2:M18" totalsRowShown="0">
  <autoFilter ref="K2:M18" xr:uid="{0C872FFC-58AF-4D20-AB4F-41B91EDA7BE6}"/>
  <tableColumns count="3">
    <tableColumn id="1" xr3:uid="{FAC24D4A-87E2-4E85-A1DC-D101CF38F15B}" name="Sub category"/>
    <tableColumn id="2" xr3:uid="{CDF21802-53E7-4763-8E90-7F8C7E4C6EE9}" name="Category"/>
    <tableColumn id="3" xr3:uid="{BF3A306B-A583-4D97-B80F-64B8686967E8}" name="Category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C43E2-66A7-4162-A7EE-D46E07CE6CA4}">
  <dimension ref="A1:M108"/>
  <sheetViews>
    <sheetView workbookViewId="0">
      <selection activeCell="I5" sqref="I5"/>
    </sheetView>
  </sheetViews>
  <sheetFormatPr defaultRowHeight="15" x14ac:dyDescent="0.25"/>
  <cols>
    <col min="1" max="1" width="12.140625" customWidth="1"/>
    <col min="2" max="2" width="18" customWidth="1"/>
    <col min="3" max="3" width="13.7109375" customWidth="1"/>
    <col min="4" max="4" width="16.5703125" customWidth="1"/>
    <col min="5" max="5" width="18.28515625" customWidth="1"/>
    <col min="6" max="6" width="17.85546875" customWidth="1"/>
    <col min="7" max="7" width="19.85546875" customWidth="1"/>
    <col min="8" max="8" width="16.7109375" customWidth="1"/>
    <col min="9" max="9" width="15.5703125" bestFit="1" customWidth="1"/>
    <col min="11" max="11" width="16.5703125" bestFit="1" customWidth="1"/>
    <col min="12" max="12" width="15.140625" customWidth="1"/>
    <col min="13" max="13" width="16.5703125" customWidth="1"/>
    <col min="14" max="14" width="19.28515625" customWidth="1"/>
  </cols>
  <sheetData>
    <row r="1" spans="1:13" x14ac:dyDescent="0.25">
      <c r="A1" t="s">
        <v>0</v>
      </c>
      <c r="B1" t="s">
        <v>1</v>
      </c>
      <c r="C1" t="s">
        <v>2</v>
      </c>
      <c r="D1" t="s">
        <v>3</v>
      </c>
      <c r="E1" t="s">
        <v>4</v>
      </c>
      <c r="F1" t="s">
        <v>35</v>
      </c>
      <c r="G1" t="s">
        <v>5</v>
      </c>
      <c r="H1" t="s">
        <v>6</v>
      </c>
      <c r="I1" t="s">
        <v>82</v>
      </c>
      <c r="K1" s="2" t="s">
        <v>34</v>
      </c>
    </row>
    <row r="2" spans="1:13" x14ac:dyDescent="0.25">
      <c r="A2" s="1">
        <v>45658</v>
      </c>
      <c r="B2" t="s">
        <v>48</v>
      </c>
      <c r="C2">
        <v>0</v>
      </c>
      <c r="D2">
        <v>20900</v>
      </c>
      <c r="E2">
        <v>20900</v>
      </c>
      <c r="F2" t="s">
        <v>48</v>
      </c>
      <c r="G2" t="s">
        <v>48</v>
      </c>
      <c r="H2" t="s">
        <v>42</v>
      </c>
      <c r="I2" s="7" t="str">
        <f t="shared" ref="I2:I33" si="0">IF(H2&lt;&gt;"expenses", "", IF(OR( F2="groceries &amp; foods", F2="petrol", F2="electricity bill", F2="gas", F2="mobile phones", F2="health", F2="clothes", F2="Donation" ), "Recurring", "One-Off"))</f>
        <v/>
      </c>
      <c r="K2" t="s">
        <v>31</v>
      </c>
      <c r="L2" t="s">
        <v>5</v>
      </c>
      <c r="M2" t="s">
        <v>32</v>
      </c>
    </row>
    <row r="3" spans="1:13" x14ac:dyDescent="0.25">
      <c r="A3" s="1">
        <v>45659</v>
      </c>
      <c r="B3" t="s">
        <v>55</v>
      </c>
      <c r="C3">
        <v>0</v>
      </c>
      <c r="D3">
        <v>18000</v>
      </c>
      <c r="E3">
        <v>18000</v>
      </c>
      <c r="F3" t="s">
        <v>7</v>
      </c>
      <c r="G3" t="s">
        <v>48</v>
      </c>
      <c r="H3" t="s">
        <v>42</v>
      </c>
      <c r="I3" t="str">
        <f t="shared" si="0"/>
        <v/>
      </c>
      <c r="K3" t="s">
        <v>48</v>
      </c>
      <c r="L3" t="s">
        <v>48</v>
      </c>
      <c r="M3" t="s">
        <v>42</v>
      </c>
    </row>
    <row r="4" spans="1:13" x14ac:dyDescent="0.25">
      <c r="A4" s="1">
        <v>45660</v>
      </c>
      <c r="B4" t="s">
        <v>56</v>
      </c>
      <c r="C4">
        <v>-4736</v>
      </c>
      <c r="D4">
        <v>0</v>
      </c>
      <c r="E4">
        <v>4736</v>
      </c>
      <c r="F4" t="s">
        <v>8</v>
      </c>
      <c r="G4" t="s">
        <v>48</v>
      </c>
      <c r="H4" t="s">
        <v>41</v>
      </c>
      <c r="I4" t="str">
        <f t="shared" si="0"/>
        <v>One-Off</v>
      </c>
      <c r="K4" t="s">
        <v>7</v>
      </c>
      <c r="L4" t="s">
        <v>48</v>
      </c>
      <c r="M4" t="s">
        <v>42</v>
      </c>
    </row>
    <row r="5" spans="1:13" x14ac:dyDescent="0.25">
      <c r="A5" s="1">
        <v>45661</v>
      </c>
      <c r="B5" t="s">
        <v>9</v>
      </c>
      <c r="C5">
        <v>-250</v>
      </c>
      <c r="D5">
        <v>0</v>
      </c>
      <c r="E5">
        <v>250</v>
      </c>
      <c r="F5" t="s">
        <v>10</v>
      </c>
      <c r="G5" t="s">
        <v>50</v>
      </c>
      <c r="H5" t="s">
        <v>41</v>
      </c>
      <c r="I5" t="str">
        <f t="shared" si="0"/>
        <v>One-Off</v>
      </c>
      <c r="K5" t="s">
        <v>23</v>
      </c>
      <c r="L5" t="s">
        <v>54</v>
      </c>
      <c r="M5" t="s">
        <v>54</v>
      </c>
    </row>
    <row r="6" spans="1:13" x14ac:dyDescent="0.25">
      <c r="A6" s="1">
        <v>45662</v>
      </c>
      <c r="B6" t="s">
        <v>57</v>
      </c>
      <c r="C6">
        <v>-797</v>
      </c>
      <c r="D6">
        <v>0</v>
      </c>
      <c r="E6">
        <v>797</v>
      </c>
      <c r="F6" t="s">
        <v>8</v>
      </c>
      <c r="G6" t="s">
        <v>49</v>
      </c>
      <c r="H6" t="s">
        <v>41</v>
      </c>
      <c r="I6" t="str">
        <f t="shared" si="0"/>
        <v>One-Off</v>
      </c>
      <c r="K6" t="s">
        <v>8</v>
      </c>
      <c r="L6" t="s">
        <v>49</v>
      </c>
      <c r="M6" t="s">
        <v>41</v>
      </c>
    </row>
    <row r="7" spans="1:13" x14ac:dyDescent="0.25">
      <c r="A7" s="1">
        <v>45663</v>
      </c>
      <c r="B7" t="s">
        <v>11</v>
      </c>
      <c r="C7">
        <v>-98</v>
      </c>
      <c r="D7">
        <v>0</v>
      </c>
      <c r="E7">
        <v>98</v>
      </c>
      <c r="F7" t="s">
        <v>11</v>
      </c>
      <c r="G7" t="s">
        <v>49</v>
      </c>
      <c r="H7" t="s">
        <v>41</v>
      </c>
      <c r="I7" t="str">
        <f t="shared" si="0"/>
        <v>Recurring</v>
      </c>
      <c r="K7" t="s">
        <v>14</v>
      </c>
      <c r="L7" t="s">
        <v>49</v>
      </c>
      <c r="M7" t="s">
        <v>41</v>
      </c>
    </row>
    <row r="8" spans="1:13" x14ac:dyDescent="0.25">
      <c r="A8" s="1">
        <v>45664</v>
      </c>
      <c r="B8" t="s">
        <v>12</v>
      </c>
      <c r="C8">
        <v>0</v>
      </c>
      <c r="D8">
        <v>3000</v>
      </c>
      <c r="E8">
        <v>3000</v>
      </c>
      <c r="F8" t="s">
        <v>48</v>
      </c>
      <c r="G8" t="s">
        <v>48</v>
      </c>
      <c r="H8" t="s">
        <v>42</v>
      </c>
      <c r="I8" t="str">
        <f t="shared" si="0"/>
        <v/>
      </c>
      <c r="K8" t="s">
        <v>11</v>
      </c>
      <c r="L8" t="s">
        <v>49</v>
      </c>
      <c r="M8" t="s">
        <v>41</v>
      </c>
    </row>
    <row r="9" spans="1:13" x14ac:dyDescent="0.25">
      <c r="A9" s="1">
        <v>45665</v>
      </c>
      <c r="B9" t="s">
        <v>13</v>
      </c>
      <c r="C9">
        <v>-1000</v>
      </c>
      <c r="D9">
        <v>0</v>
      </c>
      <c r="E9">
        <v>1000</v>
      </c>
      <c r="F9" t="s">
        <v>14</v>
      </c>
      <c r="G9" t="s">
        <v>49</v>
      </c>
      <c r="H9" t="s">
        <v>41</v>
      </c>
      <c r="I9" t="str">
        <f t="shared" si="0"/>
        <v>Recurring</v>
      </c>
      <c r="K9" t="s">
        <v>22</v>
      </c>
      <c r="L9" t="s">
        <v>47</v>
      </c>
      <c r="M9" t="s">
        <v>41</v>
      </c>
    </row>
    <row r="10" spans="1:13" x14ac:dyDescent="0.25">
      <c r="A10" s="1">
        <v>45666</v>
      </c>
      <c r="B10" t="s">
        <v>16</v>
      </c>
      <c r="C10">
        <v>-1000</v>
      </c>
      <c r="D10">
        <v>0</v>
      </c>
      <c r="E10">
        <v>1000</v>
      </c>
      <c r="F10" t="s">
        <v>16</v>
      </c>
      <c r="G10" t="s">
        <v>49</v>
      </c>
      <c r="H10" t="s">
        <v>41</v>
      </c>
      <c r="I10" t="str">
        <f t="shared" si="0"/>
        <v>Recurring</v>
      </c>
      <c r="K10" t="s">
        <v>20</v>
      </c>
      <c r="L10" t="s">
        <v>49</v>
      </c>
      <c r="M10" t="s">
        <v>41</v>
      </c>
    </row>
    <row r="11" spans="1:13" x14ac:dyDescent="0.25">
      <c r="A11" s="1">
        <v>45667</v>
      </c>
      <c r="B11" t="s">
        <v>17</v>
      </c>
      <c r="C11">
        <v>-366</v>
      </c>
      <c r="D11">
        <v>0</v>
      </c>
      <c r="E11">
        <v>366</v>
      </c>
      <c r="F11" t="s">
        <v>18</v>
      </c>
      <c r="G11" t="s">
        <v>51</v>
      </c>
      <c r="H11" t="s">
        <v>41</v>
      </c>
      <c r="I11" t="str">
        <f t="shared" si="0"/>
        <v>Recurring</v>
      </c>
      <c r="K11" t="s">
        <v>33</v>
      </c>
      <c r="L11" t="s">
        <v>46</v>
      </c>
      <c r="M11" t="s">
        <v>41</v>
      </c>
    </row>
    <row r="12" spans="1:13" x14ac:dyDescent="0.25">
      <c r="A12" s="1">
        <v>45668</v>
      </c>
      <c r="B12" t="s">
        <v>9</v>
      </c>
      <c r="C12">
        <v>-1150</v>
      </c>
      <c r="D12">
        <v>0</v>
      </c>
      <c r="E12">
        <v>1150</v>
      </c>
      <c r="F12" t="s">
        <v>10</v>
      </c>
      <c r="G12" t="s">
        <v>50</v>
      </c>
      <c r="H12" t="s">
        <v>41</v>
      </c>
      <c r="I12" t="str">
        <f t="shared" si="0"/>
        <v>One-Off</v>
      </c>
      <c r="K12" t="s">
        <v>26</v>
      </c>
      <c r="L12" t="s">
        <v>53</v>
      </c>
      <c r="M12" t="s">
        <v>41</v>
      </c>
    </row>
    <row r="13" spans="1:13" x14ac:dyDescent="0.25">
      <c r="A13" s="1">
        <v>45669</v>
      </c>
      <c r="B13" t="s">
        <v>19</v>
      </c>
      <c r="C13">
        <v>-151</v>
      </c>
      <c r="D13">
        <v>0</v>
      </c>
      <c r="E13">
        <v>151</v>
      </c>
      <c r="F13" t="s">
        <v>20</v>
      </c>
      <c r="G13" t="s">
        <v>49</v>
      </c>
      <c r="H13" t="s">
        <v>41</v>
      </c>
      <c r="I13" t="str">
        <f t="shared" si="0"/>
        <v>Recurring</v>
      </c>
      <c r="K13" t="s">
        <v>25</v>
      </c>
      <c r="L13" t="s">
        <v>52</v>
      </c>
      <c r="M13" t="s">
        <v>41</v>
      </c>
    </row>
    <row r="14" spans="1:13" x14ac:dyDescent="0.25">
      <c r="A14" s="1">
        <v>45670</v>
      </c>
      <c r="B14" t="s">
        <v>11</v>
      </c>
      <c r="C14">
        <v>-93</v>
      </c>
      <c r="D14">
        <v>0</v>
      </c>
      <c r="E14">
        <v>93</v>
      </c>
      <c r="F14" t="s">
        <v>11</v>
      </c>
      <c r="G14" t="s">
        <v>49</v>
      </c>
      <c r="H14" t="s">
        <v>41</v>
      </c>
      <c r="I14" t="str">
        <f t="shared" si="0"/>
        <v>Recurring</v>
      </c>
      <c r="K14" t="s">
        <v>15</v>
      </c>
      <c r="L14" t="s">
        <v>52</v>
      </c>
      <c r="M14" t="s">
        <v>41</v>
      </c>
    </row>
    <row r="15" spans="1:13" x14ac:dyDescent="0.25">
      <c r="A15" s="1">
        <v>45671</v>
      </c>
      <c r="B15" t="s">
        <v>21</v>
      </c>
      <c r="C15">
        <v>-500</v>
      </c>
      <c r="D15">
        <v>0</v>
      </c>
      <c r="E15">
        <v>500</v>
      </c>
      <c r="F15" t="s">
        <v>10</v>
      </c>
      <c r="G15" t="s">
        <v>50</v>
      </c>
      <c r="H15" t="s">
        <v>41</v>
      </c>
      <c r="I15" t="str">
        <f t="shared" si="0"/>
        <v>One-Off</v>
      </c>
      <c r="K15" t="s">
        <v>18</v>
      </c>
      <c r="L15" t="s">
        <v>51</v>
      </c>
      <c r="M15" t="s">
        <v>41</v>
      </c>
    </row>
    <row r="16" spans="1:13" x14ac:dyDescent="0.25">
      <c r="A16" s="1">
        <v>45672</v>
      </c>
      <c r="B16" t="s">
        <v>9</v>
      </c>
      <c r="C16">
        <v>-500</v>
      </c>
      <c r="D16">
        <v>0</v>
      </c>
      <c r="E16">
        <v>500</v>
      </c>
      <c r="F16" t="s">
        <v>10</v>
      </c>
      <c r="G16" t="s">
        <v>50</v>
      </c>
      <c r="H16" t="s">
        <v>41</v>
      </c>
      <c r="I16" t="str">
        <f t="shared" si="0"/>
        <v>One-Off</v>
      </c>
      <c r="K16" t="s">
        <v>30</v>
      </c>
      <c r="L16" t="s">
        <v>49</v>
      </c>
      <c r="M16" t="s">
        <v>41</v>
      </c>
    </row>
    <row r="17" spans="1:13" x14ac:dyDescent="0.25">
      <c r="A17" s="1">
        <v>45673</v>
      </c>
      <c r="B17" t="s">
        <v>13</v>
      </c>
      <c r="C17">
        <v>-1000</v>
      </c>
      <c r="D17">
        <v>0</v>
      </c>
      <c r="E17">
        <v>1000</v>
      </c>
      <c r="F17" t="s">
        <v>14</v>
      </c>
      <c r="G17" t="s">
        <v>49</v>
      </c>
      <c r="H17" t="s">
        <v>41</v>
      </c>
      <c r="I17" t="str">
        <f t="shared" si="0"/>
        <v>Recurring</v>
      </c>
      <c r="K17" t="s">
        <v>10</v>
      </c>
      <c r="L17" t="s">
        <v>50</v>
      </c>
      <c r="M17" t="s">
        <v>41</v>
      </c>
    </row>
    <row r="18" spans="1:13" x14ac:dyDescent="0.25">
      <c r="A18" s="1">
        <v>45674</v>
      </c>
      <c r="B18" t="s">
        <v>13</v>
      </c>
      <c r="C18">
        <v>-193</v>
      </c>
      <c r="D18">
        <v>0</v>
      </c>
      <c r="E18">
        <v>193</v>
      </c>
      <c r="F18" t="s">
        <v>14</v>
      </c>
      <c r="G18" t="s">
        <v>49</v>
      </c>
      <c r="H18" t="s">
        <v>41</v>
      </c>
      <c r="I18" t="str">
        <f t="shared" si="0"/>
        <v>Recurring</v>
      </c>
      <c r="K18" t="s">
        <v>93</v>
      </c>
      <c r="L18" t="s">
        <v>93</v>
      </c>
      <c r="M18" t="s">
        <v>41</v>
      </c>
    </row>
    <row r="19" spans="1:13" x14ac:dyDescent="0.25">
      <c r="A19" s="1">
        <v>45675</v>
      </c>
      <c r="B19" t="s">
        <v>19</v>
      </c>
      <c r="C19">
        <v>-19</v>
      </c>
      <c r="D19">
        <v>0</v>
      </c>
      <c r="E19">
        <v>19</v>
      </c>
      <c r="F19" t="s">
        <v>10</v>
      </c>
      <c r="G19" t="s">
        <v>49</v>
      </c>
      <c r="H19" t="s">
        <v>41</v>
      </c>
      <c r="I19" t="str">
        <f t="shared" si="0"/>
        <v>One-Off</v>
      </c>
    </row>
    <row r="20" spans="1:13" x14ac:dyDescent="0.25">
      <c r="A20" s="1">
        <v>45676</v>
      </c>
      <c r="B20" t="s">
        <v>47</v>
      </c>
      <c r="C20">
        <v>-86</v>
      </c>
      <c r="D20">
        <v>0</v>
      </c>
      <c r="E20">
        <v>86</v>
      </c>
      <c r="F20" t="s">
        <v>22</v>
      </c>
      <c r="G20" t="s">
        <v>47</v>
      </c>
      <c r="H20" t="s">
        <v>41</v>
      </c>
      <c r="I20" t="str">
        <f t="shared" si="0"/>
        <v>Recurring</v>
      </c>
    </row>
    <row r="21" spans="1:13" x14ac:dyDescent="0.25">
      <c r="A21" s="1">
        <v>45677</v>
      </c>
      <c r="B21" t="s">
        <v>12</v>
      </c>
      <c r="C21">
        <v>0</v>
      </c>
      <c r="D21">
        <v>2000</v>
      </c>
      <c r="E21">
        <v>2000</v>
      </c>
      <c r="F21" t="s">
        <v>48</v>
      </c>
      <c r="G21" t="s">
        <v>48</v>
      </c>
      <c r="H21" t="s">
        <v>42</v>
      </c>
      <c r="I21" t="str">
        <f t="shared" si="0"/>
        <v/>
      </c>
    </row>
    <row r="22" spans="1:13" x14ac:dyDescent="0.25">
      <c r="A22" s="1">
        <v>45678</v>
      </c>
      <c r="B22" t="s">
        <v>19</v>
      </c>
      <c r="C22">
        <v>-151</v>
      </c>
      <c r="D22">
        <v>151</v>
      </c>
      <c r="E22">
        <v>151</v>
      </c>
      <c r="F22" t="s">
        <v>20</v>
      </c>
      <c r="G22" t="s">
        <v>49</v>
      </c>
      <c r="H22" t="s">
        <v>41</v>
      </c>
      <c r="I22" t="str">
        <f t="shared" si="0"/>
        <v>Recurring</v>
      </c>
    </row>
    <row r="23" spans="1:13" x14ac:dyDescent="0.25">
      <c r="A23" s="1">
        <v>45679</v>
      </c>
      <c r="B23" t="s">
        <v>9</v>
      </c>
      <c r="C23">
        <v>-1000</v>
      </c>
      <c r="D23">
        <v>1000</v>
      </c>
      <c r="E23">
        <v>1000</v>
      </c>
      <c r="F23" t="s">
        <v>10</v>
      </c>
      <c r="G23" t="s">
        <v>50</v>
      </c>
      <c r="H23" t="s">
        <v>41</v>
      </c>
      <c r="I23" t="str">
        <f t="shared" si="0"/>
        <v>One-Off</v>
      </c>
    </row>
    <row r="24" spans="1:13" x14ac:dyDescent="0.25">
      <c r="A24" s="1">
        <v>45680</v>
      </c>
      <c r="B24" t="s">
        <v>9</v>
      </c>
      <c r="C24">
        <v>-4500</v>
      </c>
      <c r="D24">
        <v>4500</v>
      </c>
      <c r="E24">
        <v>4500</v>
      </c>
      <c r="F24" t="s">
        <v>10</v>
      </c>
      <c r="G24" t="s">
        <v>50</v>
      </c>
      <c r="H24" t="s">
        <v>41</v>
      </c>
      <c r="I24" t="str">
        <f t="shared" si="0"/>
        <v>One-Off</v>
      </c>
    </row>
    <row r="25" spans="1:13" x14ac:dyDescent="0.25">
      <c r="A25" s="1">
        <v>45681</v>
      </c>
      <c r="B25" t="s">
        <v>13</v>
      </c>
      <c r="C25">
        <v>-193</v>
      </c>
      <c r="D25">
        <v>230</v>
      </c>
      <c r="E25">
        <v>230</v>
      </c>
      <c r="F25" t="s">
        <v>14</v>
      </c>
      <c r="G25" t="s">
        <v>49</v>
      </c>
      <c r="H25" t="s">
        <v>41</v>
      </c>
      <c r="I25" t="str">
        <f t="shared" si="0"/>
        <v>Recurring</v>
      </c>
    </row>
    <row r="26" spans="1:13" x14ac:dyDescent="0.25">
      <c r="A26" s="1">
        <v>45682</v>
      </c>
      <c r="B26" t="s">
        <v>9</v>
      </c>
      <c r="C26">
        <v>-1150</v>
      </c>
      <c r="D26">
        <v>1200</v>
      </c>
      <c r="E26">
        <v>1200</v>
      </c>
      <c r="F26" t="s">
        <v>10</v>
      </c>
      <c r="G26" t="s">
        <v>50</v>
      </c>
      <c r="H26" t="s">
        <v>41</v>
      </c>
      <c r="I26" t="str">
        <f t="shared" si="0"/>
        <v>One-Off</v>
      </c>
    </row>
    <row r="27" spans="1:13" x14ac:dyDescent="0.25">
      <c r="A27" s="1">
        <v>45683</v>
      </c>
      <c r="B27" t="s">
        <v>9</v>
      </c>
      <c r="C27">
        <v>-1150</v>
      </c>
      <c r="D27">
        <v>1150</v>
      </c>
      <c r="E27">
        <v>1150</v>
      </c>
      <c r="F27" t="s">
        <v>10</v>
      </c>
      <c r="G27" t="s">
        <v>50</v>
      </c>
      <c r="H27" t="s">
        <v>41</v>
      </c>
      <c r="I27" t="str">
        <f t="shared" si="0"/>
        <v>One-Off</v>
      </c>
    </row>
    <row r="28" spans="1:13" x14ac:dyDescent="0.25">
      <c r="A28" s="1">
        <v>45684</v>
      </c>
      <c r="B28" t="s">
        <v>9</v>
      </c>
      <c r="C28">
        <v>-1000</v>
      </c>
      <c r="D28">
        <v>1000</v>
      </c>
      <c r="E28">
        <v>1000</v>
      </c>
      <c r="F28" t="s">
        <v>10</v>
      </c>
      <c r="G28" t="s">
        <v>50</v>
      </c>
      <c r="H28" t="s">
        <v>41</v>
      </c>
      <c r="I28" t="str">
        <f t="shared" si="0"/>
        <v>One-Off</v>
      </c>
    </row>
    <row r="29" spans="1:13" x14ac:dyDescent="0.25">
      <c r="A29" s="1">
        <v>45685</v>
      </c>
      <c r="B29" t="s">
        <v>11</v>
      </c>
      <c r="C29">
        <v>-93</v>
      </c>
      <c r="D29">
        <v>93</v>
      </c>
      <c r="E29">
        <v>93</v>
      </c>
      <c r="F29" t="s">
        <v>11</v>
      </c>
      <c r="G29" t="s">
        <v>49</v>
      </c>
      <c r="H29" t="s">
        <v>41</v>
      </c>
      <c r="I29" t="str">
        <f t="shared" si="0"/>
        <v>Recurring</v>
      </c>
    </row>
    <row r="30" spans="1:13" x14ac:dyDescent="0.25">
      <c r="A30" s="1">
        <v>45686</v>
      </c>
      <c r="B30" t="s">
        <v>9</v>
      </c>
      <c r="C30">
        <v>-150</v>
      </c>
      <c r="D30">
        <v>150</v>
      </c>
      <c r="E30">
        <v>150</v>
      </c>
      <c r="F30" t="s">
        <v>10</v>
      </c>
      <c r="G30" t="s">
        <v>50</v>
      </c>
      <c r="H30" t="s">
        <v>41</v>
      </c>
      <c r="I30" t="str">
        <f t="shared" si="0"/>
        <v>One-Off</v>
      </c>
    </row>
    <row r="31" spans="1:13" x14ac:dyDescent="0.25">
      <c r="A31" s="1">
        <v>45687</v>
      </c>
      <c r="B31" t="s">
        <v>9</v>
      </c>
      <c r="C31">
        <v>-50</v>
      </c>
      <c r="D31">
        <v>0</v>
      </c>
      <c r="E31">
        <v>50</v>
      </c>
      <c r="F31" t="s">
        <v>10</v>
      </c>
      <c r="G31" t="s">
        <v>50</v>
      </c>
      <c r="H31" t="s">
        <v>41</v>
      </c>
      <c r="I31" t="str">
        <f t="shared" si="0"/>
        <v>One-Off</v>
      </c>
    </row>
    <row r="32" spans="1:13" x14ac:dyDescent="0.25">
      <c r="A32" s="1">
        <v>45688</v>
      </c>
      <c r="B32" t="s">
        <v>12</v>
      </c>
      <c r="C32">
        <v>0</v>
      </c>
      <c r="D32">
        <v>5000</v>
      </c>
      <c r="E32">
        <v>5000</v>
      </c>
      <c r="F32" t="s">
        <v>48</v>
      </c>
      <c r="G32" t="s">
        <v>48</v>
      </c>
      <c r="H32" t="s">
        <v>42</v>
      </c>
      <c r="I32" t="str">
        <f t="shared" si="0"/>
        <v/>
      </c>
    </row>
    <row r="33" spans="1:9" x14ac:dyDescent="0.25">
      <c r="A33" s="1">
        <v>45689</v>
      </c>
      <c r="B33" t="s">
        <v>48</v>
      </c>
      <c r="C33">
        <v>0</v>
      </c>
      <c r="D33">
        <v>20900</v>
      </c>
      <c r="E33">
        <v>20900</v>
      </c>
      <c r="F33" t="s">
        <v>48</v>
      </c>
      <c r="G33" t="s">
        <v>48</v>
      </c>
      <c r="H33" t="s">
        <v>42</v>
      </c>
      <c r="I33" t="str">
        <f t="shared" si="0"/>
        <v/>
      </c>
    </row>
    <row r="34" spans="1:9" x14ac:dyDescent="0.25">
      <c r="A34" s="1">
        <v>45690</v>
      </c>
      <c r="B34" t="s">
        <v>12</v>
      </c>
      <c r="C34">
        <v>0</v>
      </c>
      <c r="D34">
        <v>2000</v>
      </c>
      <c r="E34">
        <v>2000</v>
      </c>
      <c r="F34" t="s">
        <v>48</v>
      </c>
      <c r="G34" t="s">
        <v>48</v>
      </c>
      <c r="H34" t="s">
        <v>42</v>
      </c>
      <c r="I34" t="str">
        <f t="shared" ref="I34:I65" si="1">IF(H34&lt;&gt;"expenses", "", IF(OR( F34="groceries &amp; foods", F34="petrol", F34="electricity bill", F34="gas", F34="mobile phones", F34="health", F34="clothes", F34="Donation" ), "Recurring", "One-Off"))</f>
        <v/>
      </c>
    </row>
    <row r="35" spans="1:9" x14ac:dyDescent="0.25">
      <c r="A35" s="1">
        <v>45691</v>
      </c>
      <c r="B35" t="s">
        <v>19</v>
      </c>
      <c r="C35">
        <v>-19</v>
      </c>
      <c r="D35">
        <v>0</v>
      </c>
      <c r="E35">
        <v>19</v>
      </c>
      <c r="F35" t="s">
        <v>20</v>
      </c>
      <c r="G35" t="s">
        <v>49</v>
      </c>
      <c r="H35" t="s">
        <v>42</v>
      </c>
      <c r="I35" t="str">
        <f t="shared" si="1"/>
        <v/>
      </c>
    </row>
    <row r="36" spans="1:9" x14ac:dyDescent="0.25">
      <c r="A36" s="1">
        <v>45692</v>
      </c>
      <c r="B36" t="s">
        <v>11</v>
      </c>
      <c r="C36">
        <v>-93</v>
      </c>
      <c r="D36">
        <v>0</v>
      </c>
      <c r="E36">
        <v>93</v>
      </c>
      <c r="F36" t="s">
        <v>11</v>
      </c>
      <c r="G36" t="s">
        <v>49</v>
      </c>
      <c r="H36" t="s">
        <v>41</v>
      </c>
      <c r="I36" t="str">
        <f t="shared" si="1"/>
        <v>Recurring</v>
      </c>
    </row>
    <row r="37" spans="1:9" x14ac:dyDescent="0.25">
      <c r="A37" s="1">
        <v>45693</v>
      </c>
      <c r="B37" t="s">
        <v>23</v>
      </c>
      <c r="C37">
        <v>0</v>
      </c>
      <c r="D37">
        <v>17820</v>
      </c>
      <c r="E37">
        <v>17820</v>
      </c>
      <c r="F37" t="s">
        <v>23</v>
      </c>
      <c r="G37" t="s">
        <v>54</v>
      </c>
      <c r="H37" t="s">
        <v>54</v>
      </c>
      <c r="I37" t="str">
        <f t="shared" si="1"/>
        <v/>
      </c>
    </row>
    <row r="38" spans="1:9" x14ac:dyDescent="0.25">
      <c r="A38" s="1">
        <v>45694</v>
      </c>
      <c r="B38" t="s">
        <v>19</v>
      </c>
      <c r="C38">
        <v>-19</v>
      </c>
      <c r="D38">
        <v>0</v>
      </c>
      <c r="E38">
        <v>19</v>
      </c>
      <c r="F38" t="s">
        <v>20</v>
      </c>
      <c r="G38" t="s">
        <v>49</v>
      </c>
      <c r="H38" t="s">
        <v>41</v>
      </c>
      <c r="I38" t="str">
        <f t="shared" si="1"/>
        <v>Recurring</v>
      </c>
    </row>
    <row r="39" spans="1:9" x14ac:dyDescent="0.25">
      <c r="A39" s="1">
        <v>45695</v>
      </c>
      <c r="B39" t="s">
        <v>9</v>
      </c>
      <c r="C39">
        <v>-1000</v>
      </c>
      <c r="D39">
        <v>0</v>
      </c>
      <c r="E39">
        <v>1000</v>
      </c>
      <c r="F39" t="s">
        <v>10</v>
      </c>
      <c r="G39" t="s">
        <v>50</v>
      </c>
      <c r="H39" t="s">
        <v>41</v>
      </c>
      <c r="I39" t="str">
        <f t="shared" si="1"/>
        <v>One-Off</v>
      </c>
    </row>
    <row r="40" spans="1:9" x14ac:dyDescent="0.25">
      <c r="A40" s="1">
        <v>45696</v>
      </c>
      <c r="B40" t="s">
        <v>9</v>
      </c>
      <c r="C40">
        <v>-4000</v>
      </c>
      <c r="D40">
        <v>0</v>
      </c>
      <c r="E40">
        <v>4000</v>
      </c>
      <c r="F40" t="s">
        <v>10</v>
      </c>
      <c r="G40" t="s">
        <v>50</v>
      </c>
      <c r="H40" t="s">
        <v>41</v>
      </c>
      <c r="I40" t="str">
        <f t="shared" si="1"/>
        <v>One-Off</v>
      </c>
    </row>
    <row r="41" spans="1:9" x14ac:dyDescent="0.25">
      <c r="A41" s="1">
        <v>45697</v>
      </c>
      <c r="B41" t="s">
        <v>19</v>
      </c>
      <c r="C41">
        <v>-157</v>
      </c>
      <c r="D41">
        <v>0</v>
      </c>
      <c r="E41">
        <v>157</v>
      </c>
      <c r="F41" t="s">
        <v>20</v>
      </c>
      <c r="G41" t="s">
        <v>49</v>
      </c>
      <c r="H41" t="s">
        <v>41</v>
      </c>
      <c r="I41" t="str">
        <f t="shared" si="1"/>
        <v>Recurring</v>
      </c>
    </row>
    <row r="42" spans="1:9" x14ac:dyDescent="0.25">
      <c r="A42" s="1">
        <v>45698</v>
      </c>
      <c r="B42" t="s">
        <v>11</v>
      </c>
      <c r="C42">
        <v>-95</v>
      </c>
      <c r="D42">
        <v>0</v>
      </c>
      <c r="E42">
        <v>95</v>
      </c>
      <c r="F42" t="s">
        <v>11</v>
      </c>
      <c r="G42" t="s">
        <v>49</v>
      </c>
      <c r="H42" t="s">
        <v>41</v>
      </c>
      <c r="I42" t="str">
        <f t="shared" si="1"/>
        <v>Recurring</v>
      </c>
    </row>
    <row r="43" spans="1:9" x14ac:dyDescent="0.25">
      <c r="A43" s="1">
        <v>45699</v>
      </c>
      <c r="B43" t="s">
        <v>47</v>
      </c>
      <c r="C43">
        <v>-58</v>
      </c>
      <c r="D43">
        <v>0</v>
      </c>
      <c r="E43">
        <v>58</v>
      </c>
      <c r="F43" t="s">
        <v>22</v>
      </c>
      <c r="G43" t="s">
        <v>47</v>
      </c>
      <c r="H43" t="s">
        <v>41</v>
      </c>
      <c r="I43" t="str">
        <f t="shared" si="1"/>
        <v>Recurring</v>
      </c>
    </row>
    <row r="44" spans="1:9" x14ac:dyDescent="0.25">
      <c r="A44" s="1">
        <v>45700</v>
      </c>
      <c r="B44" t="s">
        <v>16</v>
      </c>
      <c r="C44">
        <v>-1000</v>
      </c>
      <c r="D44">
        <v>0</v>
      </c>
      <c r="E44">
        <v>1000</v>
      </c>
      <c r="F44" t="s">
        <v>16</v>
      </c>
      <c r="G44" t="s">
        <v>49</v>
      </c>
      <c r="H44" t="s">
        <v>41</v>
      </c>
      <c r="I44" t="str">
        <f t="shared" si="1"/>
        <v>Recurring</v>
      </c>
    </row>
    <row r="45" spans="1:9" x14ac:dyDescent="0.25">
      <c r="A45" s="1">
        <v>45701</v>
      </c>
      <c r="B45" t="s">
        <v>68</v>
      </c>
      <c r="C45">
        <v>300</v>
      </c>
      <c r="D45">
        <v>0</v>
      </c>
      <c r="E45">
        <v>300</v>
      </c>
      <c r="F45" t="s">
        <v>69</v>
      </c>
      <c r="G45" t="s">
        <v>46</v>
      </c>
      <c r="H45" t="s">
        <v>41</v>
      </c>
      <c r="I45" t="str">
        <f t="shared" si="1"/>
        <v>One-Off</v>
      </c>
    </row>
    <row r="46" spans="1:9" x14ac:dyDescent="0.25">
      <c r="A46" s="1">
        <v>45702</v>
      </c>
      <c r="B46" t="s">
        <v>9</v>
      </c>
      <c r="C46">
        <v>-120</v>
      </c>
      <c r="D46">
        <v>0</v>
      </c>
      <c r="E46">
        <v>120</v>
      </c>
      <c r="F46" t="s">
        <v>10</v>
      </c>
      <c r="G46" t="s">
        <v>50</v>
      </c>
      <c r="H46" t="s">
        <v>41</v>
      </c>
      <c r="I46" t="str">
        <f t="shared" si="1"/>
        <v>One-Off</v>
      </c>
    </row>
    <row r="47" spans="1:9" x14ac:dyDescent="0.25">
      <c r="A47" s="1">
        <v>45703</v>
      </c>
      <c r="B47" t="s">
        <v>55</v>
      </c>
      <c r="C47">
        <v>0</v>
      </c>
      <c r="D47">
        <v>30000</v>
      </c>
      <c r="E47">
        <v>30000</v>
      </c>
      <c r="F47" t="s">
        <v>7</v>
      </c>
      <c r="G47" t="s">
        <v>48</v>
      </c>
      <c r="H47" t="s">
        <v>42</v>
      </c>
      <c r="I47" t="str">
        <f t="shared" si="1"/>
        <v/>
      </c>
    </row>
    <row r="48" spans="1:9" x14ac:dyDescent="0.25">
      <c r="A48" s="1">
        <v>45704</v>
      </c>
      <c r="B48" t="s">
        <v>47</v>
      </c>
      <c r="C48">
        <v>-355</v>
      </c>
      <c r="D48">
        <v>0</v>
      </c>
      <c r="E48">
        <v>355</v>
      </c>
      <c r="F48" t="s">
        <v>22</v>
      </c>
      <c r="G48" t="s">
        <v>47</v>
      </c>
      <c r="H48" t="s">
        <v>41</v>
      </c>
      <c r="I48" t="str">
        <f t="shared" si="1"/>
        <v>Recurring</v>
      </c>
    </row>
    <row r="49" spans="1:9" x14ac:dyDescent="0.25">
      <c r="A49" s="1">
        <v>45705</v>
      </c>
      <c r="B49" t="s">
        <v>11</v>
      </c>
      <c r="C49">
        <v>-56</v>
      </c>
      <c r="D49">
        <v>0</v>
      </c>
      <c r="E49">
        <v>56</v>
      </c>
      <c r="F49" t="s">
        <v>11</v>
      </c>
      <c r="G49" t="s">
        <v>49</v>
      </c>
      <c r="H49" t="s">
        <v>41</v>
      </c>
      <c r="I49" t="str">
        <f t="shared" si="1"/>
        <v>Recurring</v>
      </c>
    </row>
    <row r="50" spans="1:9" x14ac:dyDescent="0.25">
      <c r="A50" s="1">
        <v>45706</v>
      </c>
      <c r="B50" t="s">
        <v>19</v>
      </c>
      <c r="C50">
        <v>-15</v>
      </c>
      <c r="D50">
        <v>0</v>
      </c>
      <c r="E50">
        <v>15</v>
      </c>
      <c r="F50" t="s">
        <v>20</v>
      </c>
      <c r="G50" t="s">
        <v>49</v>
      </c>
      <c r="H50" t="s">
        <v>41</v>
      </c>
      <c r="I50" t="str">
        <f t="shared" si="1"/>
        <v>Recurring</v>
      </c>
    </row>
    <row r="51" spans="1:9" x14ac:dyDescent="0.25">
      <c r="A51" s="1">
        <v>45707</v>
      </c>
      <c r="B51" t="s">
        <v>11</v>
      </c>
      <c r="C51">
        <v>-93</v>
      </c>
      <c r="D51">
        <v>0</v>
      </c>
      <c r="E51">
        <v>93</v>
      </c>
      <c r="F51" t="s">
        <v>11</v>
      </c>
      <c r="G51" t="s">
        <v>49</v>
      </c>
      <c r="H51" t="s">
        <v>41</v>
      </c>
      <c r="I51" t="str">
        <f t="shared" si="1"/>
        <v>Recurring</v>
      </c>
    </row>
    <row r="52" spans="1:9" x14ac:dyDescent="0.25">
      <c r="A52" s="1">
        <v>45708</v>
      </c>
      <c r="B52" t="s">
        <v>19</v>
      </c>
      <c r="C52">
        <v>-30</v>
      </c>
      <c r="D52">
        <v>0</v>
      </c>
      <c r="E52">
        <v>30</v>
      </c>
      <c r="F52" t="s">
        <v>20</v>
      </c>
      <c r="G52" t="s">
        <v>49</v>
      </c>
      <c r="H52" t="s">
        <v>41</v>
      </c>
      <c r="I52" t="str">
        <f t="shared" si="1"/>
        <v>Recurring</v>
      </c>
    </row>
    <row r="53" spans="1:9" x14ac:dyDescent="0.25">
      <c r="A53" s="1">
        <v>45709</v>
      </c>
      <c r="B53" t="s">
        <v>91</v>
      </c>
      <c r="C53">
        <v>-20</v>
      </c>
      <c r="D53">
        <v>0</v>
      </c>
      <c r="E53">
        <v>20</v>
      </c>
      <c r="F53" t="s">
        <v>90</v>
      </c>
      <c r="G53" t="s">
        <v>93</v>
      </c>
      <c r="H53" t="s">
        <v>41</v>
      </c>
      <c r="I53" t="str">
        <f t="shared" si="1"/>
        <v>One-Off</v>
      </c>
    </row>
    <row r="54" spans="1:9" x14ac:dyDescent="0.25">
      <c r="A54" s="1">
        <v>45710</v>
      </c>
      <c r="B54" t="s">
        <v>19</v>
      </c>
      <c r="C54">
        <v>-30</v>
      </c>
      <c r="D54">
        <v>0</v>
      </c>
      <c r="E54">
        <v>30</v>
      </c>
      <c r="F54" t="s">
        <v>20</v>
      </c>
      <c r="G54" t="s">
        <v>49</v>
      </c>
      <c r="H54" t="s">
        <v>41</v>
      </c>
      <c r="I54" t="str">
        <f t="shared" si="1"/>
        <v>Recurring</v>
      </c>
    </row>
    <row r="55" spans="1:9" x14ac:dyDescent="0.25">
      <c r="A55" s="1">
        <v>45711</v>
      </c>
      <c r="B55" t="s">
        <v>19</v>
      </c>
      <c r="C55">
        <v>-151</v>
      </c>
      <c r="D55">
        <v>0</v>
      </c>
      <c r="E55">
        <v>151</v>
      </c>
      <c r="F55" t="s">
        <v>20</v>
      </c>
      <c r="G55" t="s">
        <v>49</v>
      </c>
      <c r="H55" t="s">
        <v>41</v>
      </c>
      <c r="I55" t="str">
        <f t="shared" si="1"/>
        <v>Recurring</v>
      </c>
    </row>
    <row r="56" spans="1:9" x14ac:dyDescent="0.25">
      <c r="A56" s="1">
        <v>45712</v>
      </c>
      <c r="B56" t="s">
        <v>92</v>
      </c>
      <c r="C56">
        <v>-45</v>
      </c>
      <c r="D56">
        <v>0</v>
      </c>
      <c r="E56">
        <v>45</v>
      </c>
      <c r="F56" t="s">
        <v>93</v>
      </c>
      <c r="G56" t="s">
        <v>93</v>
      </c>
      <c r="H56" t="s">
        <v>41</v>
      </c>
      <c r="I56" t="str">
        <f t="shared" si="1"/>
        <v>One-Off</v>
      </c>
    </row>
    <row r="57" spans="1:9" x14ac:dyDescent="0.25">
      <c r="A57" s="1">
        <v>45713</v>
      </c>
      <c r="B57" t="s">
        <v>19</v>
      </c>
      <c r="C57">
        <v>-211</v>
      </c>
      <c r="D57">
        <v>0</v>
      </c>
      <c r="E57">
        <v>211</v>
      </c>
      <c r="F57" t="s">
        <v>20</v>
      </c>
      <c r="G57" t="s">
        <v>49</v>
      </c>
      <c r="H57" t="s">
        <v>41</v>
      </c>
      <c r="I57" t="str">
        <f t="shared" si="1"/>
        <v>Recurring</v>
      </c>
    </row>
    <row r="58" spans="1:9" x14ac:dyDescent="0.25">
      <c r="A58" s="1">
        <v>45714</v>
      </c>
      <c r="B58" t="s">
        <v>13</v>
      </c>
      <c r="C58">
        <v>-69</v>
      </c>
      <c r="D58">
        <v>0</v>
      </c>
      <c r="E58">
        <v>69</v>
      </c>
      <c r="F58" t="s">
        <v>14</v>
      </c>
      <c r="G58" t="s">
        <v>49</v>
      </c>
      <c r="H58" t="s">
        <v>41</v>
      </c>
      <c r="I58" t="str">
        <f t="shared" si="1"/>
        <v>Recurring</v>
      </c>
    </row>
    <row r="59" spans="1:9" x14ac:dyDescent="0.25">
      <c r="A59" s="1">
        <v>45715</v>
      </c>
      <c r="B59" t="s">
        <v>13</v>
      </c>
      <c r="C59">
        <v>-80</v>
      </c>
      <c r="D59">
        <v>0</v>
      </c>
      <c r="E59">
        <v>80</v>
      </c>
      <c r="F59" t="s">
        <v>14</v>
      </c>
      <c r="G59" t="s">
        <v>49</v>
      </c>
      <c r="H59" t="s">
        <v>41</v>
      </c>
      <c r="I59" t="str">
        <f t="shared" si="1"/>
        <v>Recurring</v>
      </c>
    </row>
    <row r="60" spans="1:9" x14ac:dyDescent="0.25">
      <c r="A60" s="1">
        <v>45716</v>
      </c>
      <c r="B60" t="s">
        <v>70</v>
      </c>
      <c r="C60">
        <v>-60</v>
      </c>
      <c r="D60">
        <v>0</v>
      </c>
      <c r="E60">
        <v>60</v>
      </c>
      <c r="F60" t="s">
        <v>14</v>
      </c>
      <c r="G60" t="s">
        <v>49</v>
      </c>
      <c r="H60" t="s">
        <v>41</v>
      </c>
      <c r="I60" t="str">
        <f t="shared" si="1"/>
        <v>Recurring</v>
      </c>
    </row>
    <row r="61" spans="1:9" x14ac:dyDescent="0.25">
      <c r="A61" s="1">
        <v>45717</v>
      </c>
      <c r="B61" t="s">
        <v>48</v>
      </c>
      <c r="C61">
        <v>0</v>
      </c>
      <c r="D61">
        <v>20900</v>
      </c>
      <c r="E61">
        <v>20900</v>
      </c>
      <c r="F61" t="s">
        <v>48</v>
      </c>
      <c r="G61" t="s">
        <v>48</v>
      </c>
      <c r="H61" t="s">
        <v>42</v>
      </c>
      <c r="I61" t="str">
        <f t="shared" si="1"/>
        <v/>
      </c>
    </row>
    <row r="62" spans="1:9" x14ac:dyDescent="0.25">
      <c r="A62" s="1">
        <v>45718</v>
      </c>
      <c r="B62" t="s">
        <v>24</v>
      </c>
      <c r="C62">
        <v>-2550</v>
      </c>
      <c r="D62">
        <v>0</v>
      </c>
      <c r="E62">
        <v>2550</v>
      </c>
      <c r="F62" t="s">
        <v>25</v>
      </c>
      <c r="G62" t="s">
        <v>52</v>
      </c>
      <c r="H62" t="s">
        <v>41</v>
      </c>
      <c r="I62" t="str">
        <f t="shared" si="1"/>
        <v>One-Off</v>
      </c>
    </row>
    <row r="63" spans="1:9" x14ac:dyDescent="0.25">
      <c r="A63" s="1">
        <v>45719</v>
      </c>
      <c r="B63" t="s">
        <v>19</v>
      </c>
      <c r="C63">
        <v>-211</v>
      </c>
      <c r="D63">
        <v>0</v>
      </c>
      <c r="E63">
        <v>211</v>
      </c>
      <c r="F63" t="s">
        <v>20</v>
      </c>
      <c r="G63" t="s">
        <v>49</v>
      </c>
      <c r="H63" t="s">
        <v>41</v>
      </c>
      <c r="I63" t="str">
        <f t="shared" si="1"/>
        <v>Recurring</v>
      </c>
    </row>
    <row r="64" spans="1:9" x14ac:dyDescent="0.25">
      <c r="A64" s="1">
        <v>45720</v>
      </c>
      <c r="B64" t="s">
        <v>19</v>
      </c>
      <c r="C64">
        <v>-181</v>
      </c>
      <c r="D64">
        <v>0</v>
      </c>
      <c r="E64">
        <v>181</v>
      </c>
      <c r="F64" t="s">
        <v>20</v>
      </c>
      <c r="G64" t="s">
        <v>49</v>
      </c>
      <c r="H64" t="s">
        <v>41</v>
      </c>
      <c r="I64" t="str">
        <f t="shared" si="1"/>
        <v>Recurring</v>
      </c>
    </row>
    <row r="65" spans="1:9" x14ac:dyDescent="0.25">
      <c r="A65" s="1">
        <v>45721</v>
      </c>
      <c r="B65" t="s">
        <v>26</v>
      </c>
      <c r="C65">
        <v>-500</v>
      </c>
      <c r="D65">
        <v>0</v>
      </c>
      <c r="E65">
        <v>500</v>
      </c>
      <c r="F65" t="s">
        <v>26</v>
      </c>
      <c r="G65" t="s">
        <v>53</v>
      </c>
      <c r="H65" t="s">
        <v>41</v>
      </c>
      <c r="I65" t="str">
        <f t="shared" si="1"/>
        <v>Recurring</v>
      </c>
    </row>
    <row r="66" spans="1:9" x14ac:dyDescent="0.25">
      <c r="A66" s="1">
        <v>45722</v>
      </c>
      <c r="B66" t="s">
        <v>28</v>
      </c>
      <c r="C66">
        <v>150</v>
      </c>
      <c r="D66">
        <v>0</v>
      </c>
      <c r="E66">
        <v>150</v>
      </c>
      <c r="F66" t="s">
        <v>71</v>
      </c>
      <c r="G66" t="s">
        <v>53</v>
      </c>
      <c r="H66" t="s">
        <v>41</v>
      </c>
      <c r="I66" t="str">
        <f t="shared" ref="I66:I97" si="2">IF(H66&lt;&gt;"expenses", "", IF(OR( F66="groceries &amp; foods", F66="petrol", F66="electricity bill", F66="gas", F66="mobile phones", F66="health", F66="clothes", F66="Donation" ), "Recurring", "One-Off"))</f>
        <v>One-Off</v>
      </c>
    </row>
    <row r="67" spans="1:9" x14ac:dyDescent="0.25">
      <c r="A67" s="1">
        <v>45723</v>
      </c>
      <c r="B67" t="s">
        <v>26</v>
      </c>
      <c r="C67">
        <v>-2000</v>
      </c>
      <c r="D67">
        <v>0</v>
      </c>
      <c r="E67">
        <v>2000</v>
      </c>
      <c r="F67" t="s">
        <v>26</v>
      </c>
      <c r="G67" t="s">
        <v>53</v>
      </c>
      <c r="H67" t="s">
        <v>41</v>
      </c>
      <c r="I67" t="str">
        <f t="shared" si="2"/>
        <v>Recurring</v>
      </c>
    </row>
    <row r="68" spans="1:9" x14ac:dyDescent="0.25">
      <c r="A68" s="1">
        <v>45724</v>
      </c>
      <c r="B68" t="s">
        <v>19</v>
      </c>
      <c r="C68">
        <v>-211</v>
      </c>
      <c r="D68">
        <v>0</v>
      </c>
      <c r="E68">
        <v>211</v>
      </c>
      <c r="F68" t="s">
        <v>20</v>
      </c>
      <c r="G68" t="s">
        <v>49</v>
      </c>
      <c r="H68" t="s">
        <v>41</v>
      </c>
      <c r="I68" t="str">
        <f t="shared" si="2"/>
        <v>Recurring</v>
      </c>
    </row>
    <row r="69" spans="1:9" x14ac:dyDescent="0.25">
      <c r="A69" s="1">
        <v>45725</v>
      </c>
      <c r="B69" t="s">
        <v>26</v>
      </c>
      <c r="C69">
        <v>-2518</v>
      </c>
      <c r="D69">
        <v>0</v>
      </c>
      <c r="E69">
        <v>2518</v>
      </c>
      <c r="F69" t="s">
        <v>26</v>
      </c>
      <c r="G69" t="s">
        <v>53</v>
      </c>
      <c r="H69" t="s">
        <v>41</v>
      </c>
      <c r="I69" t="str">
        <f t="shared" si="2"/>
        <v>Recurring</v>
      </c>
    </row>
    <row r="70" spans="1:9" x14ac:dyDescent="0.25">
      <c r="A70" s="1">
        <v>45726</v>
      </c>
      <c r="B70" t="s">
        <v>11</v>
      </c>
      <c r="C70">
        <v>-59</v>
      </c>
      <c r="D70">
        <v>0</v>
      </c>
      <c r="E70">
        <v>59</v>
      </c>
      <c r="F70" t="s">
        <v>11</v>
      </c>
      <c r="G70" t="s">
        <v>49</v>
      </c>
      <c r="H70" t="s">
        <v>41</v>
      </c>
      <c r="I70" t="str">
        <f t="shared" si="2"/>
        <v>Recurring</v>
      </c>
    </row>
    <row r="71" spans="1:9" x14ac:dyDescent="0.25">
      <c r="A71" s="1">
        <v>45727</v>
      </c>
      <c r="B71" t="s">
        <v>24</v>
      </c>
      <c r="C71">
        <v>-1706</v>
      </c>
      <c r="D71">
        <v>0</v>
      </c>
      <c r="E71">
        <v>1706</v>
      </c>
      <c r="F71" t="s">
        <v>25</v>
      </c>
      <c r="G71" t="s">
        <v>52</v>
      </c>
      <c r="H71" t="s">
        <v>41</v>
      </c>
      <c r="I71" t="str">
        <f t="shared" si="2"/>
        <v>One-Off</v>
      </c>
    </row>
    <row r="72" spans="1:9" x14ac:dyDescent="0.25">
      <c r="A72" s="1">
        <v>45728</v>
      </c>
      <c r="B72" t="s">
        <v>11</v>
      </c>
      <c r="C72">
        <v>-93</v>
      </c>
      <c r="D72">
        <v>0</v>
      </c>
      <c r="E72">
        <v>93</v>
      </c>
      <c r="F72" t="s">
        <v>11</v>
      </c>
      <c r="G72" t="s">
        <v>49</v>
      </c>
      <c r="H72" t="s">
        <v>41</v>
      </c>
      <c r="I72" t="str">
        <f t="shared" si="2"/>
        <v>Recurring</v>
      </c>
    </row>
    <row r="73" spans="1:9" x14ac:dyDescent="0.25">
      <c r="A73" s="1">
        <v>45729</v>
      </c>
      <c r="B73" t="s">
        <v>16</v>
      </c>
      <c r="C73">
        <v>-1000</v>
      </c>
      <c r="D73">
        <v>0</v>
      </c>
      <c r="E73">
        <v>1000</v>
      </c>
      <c r="F73" t="s">
        <v>16</v>
      </c>
      <c r="G73" t="s">
        <v>49</v>
      </c>
      <c r="H73" t="s">
        <v>41</v>
      </c>
      <c r="I73" t="str">
        <f t="shared" si="2"/>
        <v>Recurring</v>
      </c>
    </row>
    <row r="74" spans="1:9" x14ac:dyDescent="0.25">
      <c r="A74" s="1">
        <v>45730</v>
      </c>
      <c r="B74" t="s">
        <v>26</v>
      </c>
      <c r="C74">
        <v>-1652</v>
      </c>
      <c r="D74">
        <v>0</v>
      </c>
      <c r="E74">
        <v>1652</v>
      </c>
      <c r="F74" t="s">
        <v>26</v>
      </c>
      <c r="G74" t="s">
        <v>53</v>
      </c>
      <c r="H74" t="s">
        <v>41</v>
      </c>
      <c r="I74" t="str">
        <f t="shared" si="2"/>
        <v>Recurring</v>
      </c>
    </row>
    <row r="75" spans="1:9" x14ac:dyDescent="0.25">
      <c r="A75" s="1">
        <v>45731</v>
      </c>
      <c r="B75" t="s">
        <v>27</v>
      </c>
      <c r="C75">
        <v>-500</v>
      </c>
      <c r="D75">
        <v>0</v>
      </c>
      <c r="E75">
        <v>500</v>
      </c>
      <c r="F75" t="s">
        <v>18</v>
      </c>
      <c r="G75" t="s">
        <v>51</v>
      </c>
      <c r="H75" t="s">
        <v>41</v>
      </c>
      <c r="I75" t="str">
        <f t="shared" si="2"/>
        <v>Recurring</v>
      </c>
    </row>
    <row r="76" spans="1:9" x14ac:dyDescent="0.25">
      <c r="A76" s="1">
        <v>45732</v>
      </c>
      <c r="B76" t="s">
        <v>11</v>
      </c>
      <c r="C76">
        <v>-98</v>
      </c>
      <c r="D76">
        <v>0</v>
      </c>
      <c r="E76">
        <v>98</v>
      </c>
      <c r="F76" t="s">
        <v>11</v>
      </c>
      <c r="G76" t="s">
        <v>49</v>
      </c>
      <c r="H76" t="s">
        <v>41</v>
      </c>
      <c r="I76" t="str">
        <f t="shared" si="2"/>
        <v>Recurring</v>
      </c>
    </row>
    <row r="77" spans="1:9" x14ac:dyDescent="0.25">
      <c r="A77" s="1">
        <v>45733</v>
      </c>
      <c r="B77" t="s">
        <v>47</v>
      </c>
      <c r="C77">
        <v>-120</v>
      </c>
      <c r="D77">
        <v>0</v>
      </c>
      <c r="E77">
        <v>120</v>
      </c>
      <c r="F77" t="s">
        <v>22</v>
      </c>
      <c r="G77" t="s">
        <v>47</v>
      </c>
      <c r="H77" t="s">
        <v>41</v>
      </c>
      <c r="I77" t="str">
        <f t="shared" si="2"/>
        <v>Recurring</v>
      </c>
    </row>
    <row r="78" spans="1:9" x14ac:dyDescent="0.25">
      <c r="A78" s="1">
        <v>45734</v>
      </c>
      <c r="B78" t="s">
        <v>12</v>
      </c>
      <c r="C78">
        <v>200</v>
      </c>
      <c r="D78">
        <v>0</v>
      </c>
      <c r="E78">
        <v>200</v>
      </c>
      <c r="F78" t="s">
        <v>48</v>
      </c>
      <c r="G78" t="s">
        <v>48</v>
      </c>
      <c r="H78" t="s">
        <v>42</v>
      </c>
      <c r="I78" t="str">
        <f t="shared" si="2"/>
        <v/>
      </c>
    </row>
    <row r="79" spans="1:9" x14ac:dyDescent="0.25">
      <c r="A79" s="1">
        <v>45735</v>
      </c>
      <c r="B79" t="s">
        <v>24</v>
      </c>
      <c r="C79">
        <v>-1676</v>
      </c>
      <c r="D79">
        <v>0</v>
      </c>
      <c r="E79">
        <v>1676</v>
      </c>
      <c r="F79" t="s">
        <v>25</v>
      </c>
      <c r="G79" t="s">
        <v>52</v>
      </c>
      <c r="H79" t="s">
        <v>41</v>
      </c>
      <c r="I79" t="str">
        <f t="shared" si="2"/>
        <v>One-Off</v>
      </c>
    </row>
    <row r="80" spans="1:9" x14ac:dyDescent="0.25">
      <c r="A80" s="1">
        <v>45736</v>
      </c>
      <c r="B80" t="s">
        <v>26</v>
      </c>
      <c r="C80">
        <v>-250</v>
      </c>
      <c r="D80">
        <v>0</v>
      </c>
      <c r="E80">
        <v>250</v>
      </c>
      <c r="F80" t="s">
        <v>26</v>
      </c>
      <c r="G80" t="s">
        <v>53</v>
      </c>
      <c r="H80" t="s">
        <v>41</v>
      </c>
      <c r="I80" t="str">
        <f t="shared" si="2"/>
        <v>Recurring</v>
      </c>
    </row>
    <row r="81" spans="1:9" x14ac:dyDescent="0.25">
      <c r="A81" s="1">
        <v>45737</v>
      </c>
      <c r="B81" t="s">
        <v>13</v>
      </c>
      <c r="C81">
        <v>-500</v>
      </c>
      <c r="D81">
        <v>0</v>
      </c>
      <c r="E81">
        <v>500</v>
      </c>
      <c r="F81" t="s">
        <v>14</v>
      </c>
      <c r="G81" t="s">
        <v>49</v>
      </c>
      <c r="H81" t="s">
        <v>41</v>
      </c>
      <c r="I81" t="str">
        <f t="shared" si="2"/>
        <v>Recurring</v>
      </c>
    </row>
    <row r="82" spans="1:9" x14ac:dyDescent="0.25">
      <c r="A82" s="1">
        <v>45738</v>
      </c>
      <c r="B82" t="s">
        <v>28</v>
      </c>
      <c r="C82">
        <v>-1247</v>
      </c>
      <c r="D82">
        <v>0</v>
      </c>
      <c r="E82">
        <v>1247</v>
      </c>
      <c r="F82" t="s">
        <v>26</v>
      </c>
      <c r="G82" t="s">
        <v>53</v>
      </c>
      <c r="H82" t="s">
        <v>41</v>
      </c>
      <c r="I82" t="str">
        <f t="shared" si="2"/>
        <v>Recurring</v>
      </c>
    </row>
    <row r="83" spans="1:9" x14ac:dyDescent="0.25">
      <c r="A83" s="1">
        <v>45739</v>
      </c>
      <c r="B83" t="s">
        <v>29</v>
      </c>
      <c r="C83">
        <v>-1950</v>
      </c>
      <c r="D83">
        <v>0</v>
      </c>
      <c r="E83">
        <v>1950</v>
      </c>
      <c r="F83" t="s">
        <v>29</v>
      </c>
      <c r="G83" t="s">
        <v>46</v>
      </c>
      <c r="H83" t="s">
        <v>41</v>
      </c>
      <c r="I83" t="str">
        <f t="shared" si="2"/>
        <v>One-Off</v>
      </c>
    </row>
    <row r="84" spans="1:9" x14ac:dyDescent="0.25">
      <c r="A84" s="1">
        <v>45740</v>
      </c>
      <c r="B84" t="s">
        <v>26</v>
      </c>
      <c r="C84">
        <v>-1261</v>
      </c>
      <c r="D84">
        <v>0</v>
      </c>
      <c r="E84">
        <v>1261</v>
      </c>
      <c r="F84" t="s">
        <v>26</v>
      </c>
      <c r="G84" t="s">
        <v>53</v>
      </c>
      <c r="H84" t="s">
        <v>41</v>
      </c>
      <c r="I84" t="str">
        <f t="shared" si="2"/>
        <v>Recurring</v>
      </c>
    </row>
    <row r="85" spans="1:9" x14ac:dyDescent="0.25">
      <c r="A85" s="1">
        <v>45741</v>
      </c>
      <c r="B85" t="s">
        <v>13</v>
      </c>
      <c r="C85">
        <v>-1180</v>
      </c>
      <c r="D85">
        <v>0</v>
      </c>
      <c r="E85">
        <v>1180</v>
      </c>
      <c r="F85" t="s">
        <v>14</v>
      </c>
      <c r="G85" t="s">
        <v>49</v>
      </c>
      <c r="H85" t="s">
        <v>41</v>
      </c>
      <c r="I85" t="str">
        <f t="shared" si="2"/>
        <v>Recurring</v>
      </c>
    </row>
    <row r="86" spans="1:9" x14ac:dyDescent="0.25">
      <c r="A86" s="1">
        <v>45742</v>
      </c>
      <c r="B86" t="s">
        <v>11</v>
      </c>
      <c r="C86">
        <v>-196</v>
      </c>
      <c r="D86">
        <v>0</v>
      </c>
      <c r="E86">
        <v>196</v>
      </c>
      <c r="F86" t="s">
        <v>11</v>
      </c>
      <c r="G86" t="s">
        <v>49</v>
      </c>
      <c r="H86" t="s">
        <v>41</v>
      </c>
      <c r="I86" t="str">
        <f t="shared" si="2"/>
        <v>Recurring</v>
      </c>
    </row>
    <row r="87" spans="1:9" x14ac:dyDescent="0.25">
      <c r="A87" s="1">
        <v>45743</v>
      </c>
      <c r="B87" t="s">
        <v>23</v>
      </c>
      <c r="C87">
        <v>0</v>
      </c>
      <c r="D87">
        <v>13500</v>
      </c>
      <c r="E87">
        <v>13500</v>
      </c>
      <c r="F87" t="s">
        <v>23</v>
      </c>
      <c r="G87" t="s">
        <v>54</v>
      </c>
      <c r="H87" t="s">
        <v>42</v>
      </c>
      <c r="I87" t="str">
        <f t="shared" si="2"/>
        <v/>
      </c>
    </row>
    <row r="88" spans="1:9" x14ac:dyDescent="0.25">
      <c r="A88" s="1">
        <v>45744</v>
      </c>
      <c r="B88" t="s">
        <v>26</v>
      </c>
      <c r="C88">
        <v>-370</v>
      </c>
      <c r="D88">
        <v>0</v>
      </c>
      <c r="E88">
        <v>370</v>
      </c>
      <c r="F88" t="s">
        <v>26</v>
      </c>
      <c r="G88" t="s">
        <v>53</v>
      </c>
      <c r="H88" t="s">
        <v>41</v>
      </c>
      <c r="I88" t="str">
        <f t="shared" si="2"/>
        <v>Recurring</v>
      </c>
    </row>
    <row r="89" spans="1:9" x14ac:dyDescent="0.25">
      <c r="A89" s="1">
        <v>45745</v>
      </c>
      <c r="B89" t="s">
        <v>13</v>
      </c>
      <c r="C89">
        <v>-163</v>
      </c>
      <c r="D89">
        <v>0</v>
      </c>
      <c r="E89">
        <v>163</v>
      </c>
      <c r="F89" t="s">
        <v>14</v>
      </c>
      <c r="G89" t="s">
        <v>49</v>
      </c>
      <c r="H89" t="s">
        <v>41</v>
      </c>
      <c r="I89" t="str">
        <f t="shared" si="2"/>
        <v>Recurring</v>
      </c>
    </row>
    <row r="90" spans="1:9" x14ac:dyDescent="0.25">
      <c r="A90" s="1">
        <v>45746</v>
      </c>
      <c r="B90" t="s">
        <v>47</v>
      </c>
      <c r="C90">
        <v>-130</v>
      </c>
      <c r="D90">
        <v>0</v>
      </c>
      <c r="E90">
        <v>130</v>
      </c>
      <c r="F90" t="s">
        <v>22</v>
      </c>
      <c r="G90" t="s">
        <v>47</v>
      </c>
      <c r="H90" t="s">
        <v>41</v>
      </c>
      <c r="I90" t="str">
        <f t="shared" si="2"/>
        <v>Recurring</v>
      </c>
    </row>
    <row r="91" spans="1:9" x14ac:dyDescent="0.25">
      <c r="A91" s="1">
        <v>45747</v>
      </c>
      <c r="B91" t="s">
        <v>26</v>
      </c>
      <c r="C91">
        <v>-370</v>
      </c>
      <c r="D91">
        <v>0</v>
      </c>
      <c r="E91">
        <v>370</v>
      </c>
      <c r="F91" t="s">
        <v>26</v>
      </c>
      <c r="G91" t="s">
        <v>53</v>
      </c>
      <c r="H91" t="s">
        <v>41</v>
      </c>
      <c r="I91" t="str">
        <f t="shared" si="2"/>
        <v>Recurring</v>
      </c>
    </row>
    <row r="92" spans="1:9" x14ac:dyDescent="0.25">
      <c r="A92" s="1">
        <v>45748</v>
      </c>
      <c r="B92" t="s">
        <v>48</v>
      </c>
      <c r="C92">
        <v>0</v>
      </c>
      <c r="D92">
        <v>20900</v>
      </c>
      <c r="E92">
        <v>20900</v>
      </c>
      <c r="F92" t="s">
        <v>48</v>
      </c>
      <c r="G92" t="s">
        <v>48</v>
      </c>
      <c r="H92" t="s">
        <v>42</v>
      </c>
      <c r="I92" t="str">
        <f t="shared" si="2"/>
        <v/>
      </c>
    </row>
    <row r="93" spans="1:9" x14ac:dyDescent="0.25">
      <c r="A93" s="1">
        <v>45749</v>
      </c>
      <c r="B93" t="s">
        <v>13</v>
      </c>
      <c r="C93">
        <v>-500</v>
      </c>
      <c r="D93">
        <v>0</v>
      </c>
      <c r="E93">
        <v>500</v>
      </c>
      <c r="F93" t="s">
        <v>14</v>
      </c>
      <c r="G93" t="s">
        <v>49</v>
      </c>
      <c r="H93" t="s">
        <v>41</v>
      </c>
      <c r="I93" t="str">
        <f t="shared" si="2"/>
        <v>Recurring</v>
      </c>
    </row>
    <row r="94" spans="1:9" x14ac:dyDescent="0.25">
      <c r="A94" s="1">
        <v>45750</v>
      </c>
      <c r="B94" t="s">
        <v>47</v>
      </c>
      <c r="C94">
        <v>-3500</v>
      </c>
      <c r="D94">
        <v>0</v>
      </c>
      <c r="E94">
        <v>3500</v>
      </c>
      <c r="F94" t="s">
        <v>22</v>
      </c>
      <c r="G94" t="s">
        <v>47</v>
      </c>
      <c r="H94" t="s">
        <v>41</v>
      </c>
      <c r="I94" t="str">
        <f t="shared" si="2"/>
        <v>Recurring</v>
      </c>
    </row>
    <row r="95" spans="1:9" x14ac:dyDescent="0.25">
      <c r="A95" s="1">
        <v>45751</v>
      </c>
      <c r="B95" t="s">
        <v>47</v>
      </c>
      <c r="C95">
        <v>-43</v>
      </c>
      <c r="D95">
        <v>0</v>
      </c>
      <c r="E95">
        <v>43</v>
      </c>
      <c r="F95" t="s">
        <v>22</v>
      </c>
      <c r="G95" t="s">
        <v>47</v>
      </c>
      <c r="H95" t="s">
        <v>41</v>
      </c>
      <c r="I95" t="str">
        <f t="shared" si="2"/>
        <v>Recurring</v>
      </c>
    </row>
    <row r="96" spans="1:9" x14ac:dyDescent="0.25">
      <c r="A96" s="1">
        <v>45752</v>
      </c>
      <c r="B96" t="s">
        <v>19</v>
      </c>
      <c r="C96">
        <v>-211</v>
      </c>
      <c r="D96">
        <v>0</v>
      </c>
      <c r="E96">
        <v>211</v>
      </c>
      <c r="F96" t="s">
        <v>20</v>
      </c>
      <c r="G96" t="s">
        <v>49</v>
      </c>
      <c r="H96" t="s">
        <v>41</v>
      </c>
      <c r="I96" t="str">
        <f t="shared" si="2"/>
        <v>Recurring</v>
      </c>
    </row>
    <row r="97" spans="1:9" x14ac:dyDescent="0.25">
      <c r="A97" s="1">
        <v>45753</v>
      </c>
      <c r="B97" t="s">
        <v>29</v>
      </c>
      <c r="C97">
        <v>-10000</v>
      </c>
      <c r="D97">
        <v>0</v>
      </c>
      <c r="E97">
        <v>10000</v>
      </c>
      <c r="F97" t="s">
        <v>29</v>
      </c>
      <c r="G97" t="s">
        <v>46</v>
      </c>
      <c r="H97" t="s">
        <v>41</v>
      </c>
      <c r="I97" t="str">
        <f t="shared" si="2"/>
        <v>One-Off</v>
      </c>
    </row>
    <row r="98" spans="1:9" x14ac:dyDescent="0.25">
      <c r="A98" s="1">
        <v>45754</v>
      </c>
      <c r="B98" t="s">
        <v>29</v>
      </c>
      <c r="C98">
        <v>-860</v>
      </c>
      <c r="D98">
        <v>0</v>
      </c>
      <c r="E98">
        <v>860</v>
      </c>
      <c r="F98" t="s">
        <v>29</v>
      </c>
      <c r="G98" t="s">
        <v>46</v>
      </c>
      <c r="H98" t="s">
        <v>41</v>
      </c>
      <c r="I98" t="str">
        <f t="shared" ref="I98:I102" si="3">IF(H98&lt;&gt;"expenses", "", IF(OR( F98="groceries &amp; foods", F98="petrol", F98="electricity bill", F98="gas", F98="mobile phones", F98="health", F98="clothes", F98="Donation" ), "Recurring", "One-Off"))</f>
        <v>One-Off</v>
      </c>
    </row>
    <row r="99" spans="1:9" x14ac:dyDescent="0.25">
      <c r="A99" s="1">
        <v>45755</v>
      </c>
      <c r="B99" t="s">
        <v>11</v>
      </c>
      <c r="C99">
        <v>-93</v>
      </c>
      <c r="D99">
        <v>0</v>
      </c>
      <c r="E99">
        <v>93</v>
      </c>
      <c r="F99" t="s">
        <v>11</v>
      </c>
      <c r="G99" t="s">
        <v>49</v>
      </c>
      <c r="H99" t="s">
        <v>41</v>
      </c>
      <c r="I99" t="str">
        <f t="shared" si="3"/>
        <v>Recurring</v>
      </c>
    </row>
    <row r="100" spans="1:9" x14ac:dyDescent="0.25">
      <c r="A100" s="1">
        <v>45756</v>
      </c>
      <c r="B100" t="s">
        <v>29</v>
      </c>
      <c r="C100">
        <v>-5500</v>
      </c>
      <c r="D100">
        <v>0</v>
      </c>
      <c r="E100">
        <v>5500</v>
      </c>
      <c r="F100" t="s">
        <v>29</v>
      </c>
      <c r="G100" t="s">
        <v>46</v>
      </c>
      <c r="H100" t="s">
        <v>41</v>
      </c>
      <c r="I100" t="str">
        <f t="shared" si="3"/>
        <v>One-Off</v>
      </c>
    </row>
    <row r="101" spans="1:9" x14ac:dyDescent="0.25">
      <c r="A101" s="1">
        <v>45757</v>
      </c>
      <c r="B101" t="s">
        <v>13</v>
      </c>
      <c r="C101">
        <v>-124</v>
      </c>
      <c r="D101">
        <v>0</v>
      </c>
      <c r="E101">
        <v>124</v>
      </c>
      <c r="F101" t="s">
        <v>14</v>
      </c>
      <c r="G101" t="s">
        <v>49</v>
      </c>
      <c r="H101" t="s">
        <v>41</v>
      </c>
      <c r="I101" t="str">
        <f t="shared" si="3"/>
        <v>Recurring</v>
      </c>
    </row>
    <row r="102" spans="1:9" x14ac:dyDescent="0.25">
      <c r="A102" s="1">
        <v>45758</v>
      </c>
      <c r="B102" t="s">
        <v>16</v>
      </c>
      <c r="C102">
        <v>-1000</v>
      </c>
      <c r="D102">
        <v>0</v>
      </c>
      <c r="E102">
        <v>1000</v>
      </c>
      <c r="F102" t="s">
        <v>30</v>
      </c>
      <c r="G102" t="s">
        <v>49</v>
      </c>
      <c r="H102" t="s">
        <v>41</v>
      </c>
      <c r="I102" t="str">
        <f t="shared" si="3"/>
        <v>Recurring</v>
      </c>
    </row>
    <row r="108" spans="1:9" x14ac:dyDescent="0.25">
      <c r="B108" t="s">
        <v>72</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00902-D366-42B2-9E3A-2CC5560C13FC}">
  <dimension ref="A1:Q22"/>
  <sheetViews>
    <sheetView workbookViewId="0">
      <selection activeCell="K16" sqref="K16"/>
    </sheetView>
  </sheetViews>
  <sheetFormatPr defaultRowHeight="15" x14ac:dyDescent="0.25"/>
  <cols>
    <col min="1" max="1" width="15" bestFit="1" customWidth="1"/>
    <col min="2" max="2" width="13.140625" bestFit="1" customWidth="1"/>
    <col min="3" max="3" width="5.7109375" customWidth="1"/>
    <col min="4" max="4" width="16.5703125" bestFit="1" customWidth="1"/>
    <col min="5" max="5" width="13.140625" bestFit="1" customWidth="1"/>
    <col min="6" max="6" width="5.7109375" customWidth="1"/>
    <col min="7" max="7" width="16.5703125" bestFit="1" customWidth="1"/>
    <col min="8" max="8" width="7.140625" bestFit="1" customWidth="1"/>
    <col min="9" max="9" width="5.7109375" customWidth="1"/>
    <col min="10" max="10" width="15.5703125" bestFit="1" customWidth="1"/>
    <col min="11" max="11" width="7.140625" bestFit="1" customWidth="1"/>
    <col min="12" max="12" width="5.7109375" customWidth="1"/>
    <col min="13" max="13" width="13.140625" bestFit="1" customWidth="1"/>
    <col min="14" max="14" width="16" bestFit="1" customWidth="1"/>
    <col min="15" max="16" width="7.5703125" bestFit="1" customWidth="1"/>
    <col min="17" max="17" width="11.28515625" bestFit="1" customWidth="1"/>
  </cols>
  <sheetData>
    <row r="1" spans="1:17" x14ac:dyDescent="0.25">
      <c r="A1" s="4" t="s">
        <v>6</v>
      </c>
      <c r="B1" t="s">
        <v>81</v>
      </c>
      <c r="D1" s="4" t="s">
        <v>6</v>
      </c>
      <c r="E1" t="s">
        <v>81</v>
      </c>
      <c r="G1" s="4" t="s">
        <v>82</v>
      </c>
      <c r="H1" t="s">
        <v>81</v>
      </c>
      <c r="J1" s="4" t="s">
        <v>6</v>
      </c>
      <c r="K1" t="s">
        <v>81</v>
      </c>
      <c r="M1" s="4" t="s">
        <v>79</v>
      </c>
      <c r="N1" s="4" t="s">
        <v>6</v>
      </c>
    </row>
    <row r="2" spans="1:17" x14ac:dyDescent="0.25">
      <c r="D2" s="4" t="s">
        <v>82</v>
      </c>
      <c r="E2" t="s">
        <v>81</v>
      </c>
      <c r="M2" s="4" t="s">
        <v>78</v>
      </c>
      <c r="N2" t="s">
        <v>41</v>
      </c>
      <c r="O2" t="s">
        <v>42</v>
      </c>
      <c r="P2" t="s">
        <v>54</v>
      </c>
      <c r="Q2" t="s">
        <v>73</v>
      </c>
    </row>
    <row r="3" spans="1:17" x14ac:dyDescent="0.25">
      <c r="A3" s="4" t="s">
        <v>5</v>
      </c>
      <c r="B3" t="s">
        <v>79</v>
      </c>
      <c r="G3" s="4" t="s">
        <v>80</v>
      </c>
      <c r="H3" t="s">
        <v>85</v>
      </c>
      <c r="J3" s="4" t="s">
        <v>82</v>
      </c>
      <c r="K3" t="s">
        <v>85</v>
      </c>
      <c r="M3" s="5" t="s">
        <v>74</v>
      </c>
      <c r="N3" s="6">
        <v>21463</v>
      </c>
      <c r="O3" s="6">
        <v>48900</v>
      </c>
      <c r="P3" s="6"/>
      <c r="Q3" s="6">
        <v>70363</v>
      </c>
    </row>
    <row r="4" spans="1:17" x14ac:dyDescent="0.25">
      <c r="A4" s="5" t="s">
        <v>51</v>
      </c>
      <c r="B4" s="6">
        <v>866</v>
      </c>
      <c r="D4" s="4" t="s">
        <v>5</v>
      </c>
      <c r="E4" t="s">
        <v>79</v>
      </c>
      <c r="G4" s="5" t="s">
        <v>26</v>
      </c>
      <c r="H4" s="6">
        <v>9</v>
      </c>
      <c r="I4" s="6"/>
      <c r="J4" s="5" t="s">
        <v>84</v>
      </c>
      <c r="K4" s="6">
        <v>28</v>
      </c>
      <c r="M4" s="5" t="s">
        <v>75</v>
      </c>
      <c r="N4" s="6">
        <v>8057</v>
      </c>
      <c r="O4" s="6">
        <v>52919</v>
      </c>
      <c r="P4" s="6">
        <v>17820</v>
      </c>
      <c r="Q4" s="6">
        <v>78796</v>
      </c>
    </row>
    <row r="5" spans="1:17" x14ac:dyDescent="0.25">
      <c r="A5" s="5" t="s">
        <v>53</v>
      </c>
      <c r="B5" s="6">
        <v>10318</v>
      </c>
      <c r="D5" s="5" t="s">
        <v>26</v>
      </c>
      <c r="E5" s="6">
        <v>10168</v>
      </c>
      <c r="G5" s="5" t="s">
        <v>7</v>
      </c>
      <c r="H5" s="6">
        <v>2</v>
      </c>
      <c r="I5" s="6"/>
      <c r="J5" s="5" t="s">
        <v>83</v>
      </c>
      <c r="K5" s="6">
        <v>59</v>
      </c>
      <c r="M5" s="5" t="s">
        <v>76</v>
      </c>
      <c r="N5" s="6">
        <v>22842</v>
      </c>
      <c r="O5" s="6">
        <v>34600</v>
      </c>
      <c r="P5" s="6"/>
      <c r="Q5" s="6">
        <v>57442</v>
      </c>
    </row>
    <row r="6" spans="1:17" x14ac:dyDescent="0.25">
      <c r="A6" s="5" t="s">
        <v>49</v>
      </c>
      <c r="B6" s="6">
        <v>12823</v>
      </c>
      <c r="D6" s="5" t="s">
        <v>7</v>
      </c>
      <c r="E6" s="6">
        <v>48000</v>
      </c>
      <c r="G6" s="5" t="s">
        <v>18</v>
      </c>
      <c r="H6" s="6">
        <v>2</v>
      </c>
      <c r="I6" s="6"/>
      <c r="J6" s="5" t="s">
        <v>73</v>
      </c>
      <c r="K6" s="6">
        <v>87</v>
      </c>
      <c r="M6" s="5" t="s">
        <v>77</v>
      </c>
      <c r="N6" s="6">
        <v>21831</v>
      </c>
      <c r="O6" s="6">
        <v>20900</v>
      </c>
      <c r="P6" s="6"/>
      <c r="Q6" s="6">
        <v>42731</v>
      </c>
    </row>
    <row r="7" spans="1:17" x14ac:dyDescent="0.25">
      <c r="A7" s="5" t="s">
        <v>46</v>
      </c>
      <c r="B7" s="6">
        <v>18610</v>
      </c>
      <c r="D7" s="5" t="s">
        <v>18</v>
      </c>
      <c r="E7" s="6">
        <v>866</v>
      </c>
      <c r="G7" s="5" t="s">
        <v>11</v>
      </c>
      <c r="H7" s="6">
        <v>12</v>
      </c>
      <c r="I7" s="6"/>
      <c r="M7" s="5" t="s">
        <v>73</v>
      </c>
      <c r="N7" s="6">
        <v>74193</v>
      </c>
      <c r="O7" s="6">
        <v>157319</v>
      </c>
      <c r="P7" s="6">
        <v>17820</v>
      </c>
      <c r="Q7" s="6">
        <v>249332</v>
      </c>
    </row>
    <row r="8" spans="1:17" x14ac:dyDescent="0.25">
      <c r="A8" s="5" t="s">
        <v>47</v>
      </c>
      <c r="B8" s="6">
        <v>4292</v>
      </c>
      <c r="D8" s="5" t="s">
        <v>11</v>
      </c>
      <c r="E8" s="6">
        <v>1160</v>
      </c>
      <c r="G8" s="5" t="s">
        <v>23</v>
      </c>
      <c r="H8" s="6">
        <v>2</v>
      </c>
      <c r="I8" s="6"/>
    </row>
    <row r="9" spans="1:17" x14ac:dyDescent="0.25">
      <c r="A9" s="5" t="s">
        <v>50</v>
      </c>
      <c r="B9" s="6">
        <v>16570</v>
      </c>
      <c r="D9" s="5" t="s">
        <v>23</v>
      </c>
      <c r="E9" s="6">
        <v>31320</v>
      </c>
      <c r="G9" s="5" t="s">
        <v>16</v>
      </c>
      <c r="H9" s="6">
        <v>4</v>
      </c>
    </row>
    <row r="10" spans="1:17" x14ac:dyDescent="0.25">
      <c r="A10" s="5" t="s">
        <v>48</v>
      </c>
      <c r="B10" s="6">
        <v>148536</v>
      </c>
      <c r="D10" s="5" t="s">
        <v>16</v>
      </c>
      <c r="E10" s="6">
        <v>4000</v>
      </c>
      <c r="G10" s="5" t="s">
        <v>14</v>
      </c>
      <c r="H10" s="6">
        <v>12</v>
      </c>
    </row>
    <row r="11" spans="1:17" x14ac:dyDescent="0.25">
      <c r="A11" s="5" t="s">
        <v>54</v>
      </c>
      <c r="B11" s="6">
        <v>31320</v>
      </c>
      <c r="D11" s="5" t="s">
        <v>14</v>
      </c>
      <c r="E11" s="6">
        <v>5099</v>
      </c>
      <c r="G11" s="5" t="s">
        <v>22</v>
      </c>
      <c r="H11" s="6">
        <v>7</v>
      </c>
    </row>
    <row r="12" spans="1:17" x14ac:dyDescent="0.25">
      <c r="A12" s="5" t="s">
        <v>52</v>
      </c>
      <c r="B12" s="6">
        <v>5932</v>
      </c>
      <c r="D12" s="5" t="s">
        <v>22</v>
      </c>
      <c r="E12" s="6">
        <v>4292</v>
      </c>
      <c r="G12" s="5" t="s">
        <v>29</v>
      </c>
      <c r="H12" s="6">
        <v>4</v>
      </c>
    </row>
    <row r="13" spans="1:17" x14ac:dyDescent="0.25">
      <c r="A13" s="5" t="s">
        <v>93</v>
      </c>
      <c r="B13" s="6">
        <v>65</v>
      </c>
      <c r="D13" s="5" t="s">
        <v>29</v>
      </c>
      <c r="E13" s="6">
        <v>18310</v>
      </c>
      <c r="G13" s="5" t="s">
        <v>69</v>
      </c>
      <c r="H13" s="6">
        <v>1</v>
      </c>
    </row>
    <row r="14" spans="1:17" x14ac:dyDescent="0.25">
      <c r="A14" s="5" t="s">
        <v>73</v>
      </c>
      <c r="B14" s="6">
        <v>249332</v>
      </c>
      <c r="D14" s="5" t="s">
        <v>69</v>
      </c>
      <c r="E14" s="6">
        <v>300</v>
      </c>
      <c r="G14" s="5" t="s">
        <v>20</v>
      </c>
      <c r="H14" s="6">
        <v>14</v>
      </c>
    </row>
    <row r="15" spans="1:17" x14ac:dyDescent="0.25">
      <c r="D15" s="5" t="s">
        <v>20</v>
      </c>
      <c r="E15" s="6">
        <v>1748</v>
      </c>
      <c r="G15" s="5" t="s">
        <v>10</v>
      </c>
      <c r="H15" s="6">
        <v>15</v>
      </c>
    </row>
    <row r="16" spans="1:17" x14ac:dyDescent="0.25">
      <c r="D16" s="5" t="s">
        <v>10</v>
      </c>
      <c r="E16" s="6">
        <v>16589</v>
      </c>
      <c r="G16" s="5" t="s">
        <v>48</v>
      </c>
      <c r="H16" s="6">
        <v>9</v>
      </c>
    </row>
    <row r="17" spans="4:8" x14ac:dyDescent="0.25">
      <c r="D17" s="5" t="s">
        <v>48</v>
      </c>
      <c r="E17" s="6">
        <v>95800</v>
      </c>
      <c r="G17" s="5" t="s">
        <v>71</v>
      </c>
      <c r="H17" s="6">
        <v>1</v>
      </c>
    </row>
    <row r="18" spans="4:8" x14ac:dyDescent="0.25">
      <c r="D18" s="5" t="s">
        <v>71</v>
      </c>
      <c r="E18" s="6">
        <v>150</v>
      </c>
      <c r="G18" s="5" t="s">
        <v>8</v>
      </c>
      <c r="H18" s="6">
        <v>2</v>
      </c>
    </row>
    <row r="19" spans="4:8" x14ac:dyDescent="0.25">
      <c r="D19" s="5" t="s">
        <v>8</v>
      </c>
      <c r="E19" s="6">
        <v>5533</v>
      </c>
      <c r="G19" s="5" t="s">
        <v>25</v>
      </c>
      <c r="H19" s="6">
        <v>3</v>
      </c>
    </row>
    <row r="20" spans="4:8" x14ac:dyDescent="0.25">
      <c r="D20" s="5" t="s">
        <v>25</v>
      </c>
      <c r="E20" s="6">
        <v>5932</v>
      </c>
      <c r="G20" s="5" t="s">
        <v>90</v>
      </c>
      <c r="H20" s="6">
        <v>2</v>
      </c>
    </row>
    <row r="21" spans="4:8" x14ac:dyDescent="0.25">
      <c r="D21" s="5" t="s">
        <v>90</v>
      </c>
      <c r="E21" s="6">
        <v>65</v>
      </c>
      <c r="G21" s="5" t="s">
        <v>73</v>
      </c>
      <c r="H21" s="6">
        <v>101</v>
      </c>
    </row>
    <row r="22" spans="4:8" x14ac:dyDescent="0.25">
      <c r="D22" s="5" t="s">
        <v>73</v>
      </c>
      <c r="E22" s="6">
        <v>249332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3374-BAD2-4E24-BC37-CD3EA119A0D6}">
  <dimension ref="C1:Y20"/>
  <sheetViews>
    <sheetView tabSelected="1" zoomScale="70" zoomScaleNormal="70" workbookViewId="0">
      <selection activeCell="W26" sqref="W26"/>
    </sheetView>
  </sheetViews>
  <sheetFormatPr defaultRowHeight="15" x14ac:dyDescent="0.25"/>
  <cols>
    <col min="1" max="17" width="9.140625" style="8"/>
    <col min="18" max="18" width="11.42578125" style="8" customWidth="1"/>
    <col min="19" max="19" width="4.28515625" style="8" customWidth="1"/>
    <col min="20" max="20" width="11.28515625" style="8" bestFit="1" customWidth="1"/>
    <col min="21" max="21" width="2.42578125" style="8" customWidth="1"/>
    <col min="22" max="22" width="9.140625" style="8"/>
    <col min="23" max="23" width="18.140625" style="8" customWidth="1"/>
    <col min="24" max="24" width="3.7109375" style="8" customWidth="1"/>
    <col min="25" max="16384" width="9.140625" style="8"/>
  </cols>
  <sheetData>
    <row r="1" spans="3:25" ht="33" x14ac:dyDescent="0.85">
      <c r="C1" s="9"/>
      <c r="D1" s="17" t="s">
        <v>94</v>
      </c>
      <c r="E1" s="17"/>
      <c r="F1" s="17"/>
      <c r="G1" s="17"/>
      <c r="H1" s="17"/>
      <c r="I1" s="17"/>
    </row>
    <row r="4" spans="3:25" ht="19.5" customHeight="1" x14ac:dyDescent="0.25">
      <c r="R4" s="16" t="s">
        <v>86</v>
      </c>
      <c r="S4" s="12" t="s">
        <v>89</v>
      </c>
      <c r="T4" s="11">
        <f>SUMIF(Data[Category Type], "Income",Data[Amount])</f>
        <v>157319</v>
      </c>
      <c r="V4" s="13"/>
      <c r="W4" s="14" t="s">
        <v>95</v>
      </c>
      <c r="X4" s="12" t="s">
        <v>89</v>
      </c>
      <c r="Y4" s="11">
        <f>SUMIF(Data!F2:F102,"Groceries &amp; foods",Data!E2:E102)</f>
        <v>5099</v>
      </c>
    </row>
    <row r="5" spans="3:25" x14ac:dyDescent="0.25">
      <c r="R5" s="16"/>
      <c r="S5" s="12"/>
      <c r="T5" s="11"/>
      <c r="V5" s="13"/>
      <c r="W5" s="14"/>
      <c r="X5" s="12"/>
      <c r="Y5" s="11"/>
    </row>
    <row r="6" spans="3:25" x14ac:dyDescent="0.25">
      <c r="R6" s="10"/>
      <c r="S6" s="10"/>
      <c r="T6" s="10"/>
    </row>
    <row r="7" spans="3:25" x14ac:dyDescent="0.25">
      <c r="V7" s="13"/>
      <c r="W7" s="15" t="s">
        <v>96</v>
      </c>
      <c r="X7" s="12" t="s">
        <v>89</v>
      </c>
      <c r="Y7" s="11">
        <f>SUMIF(Data!F5:F105,"electricity bill",Data!E5:E105)</f>
        <v>1160</v>
      </c>
    </row>
    <row r="8" spans="3:25" ht="19.5" customHeight="1" x14ac:dyDescent="0.25">
      <c r="R8" s="16" t="s">
        <v>87</v>
      </c>
      <c r="S8" s="12" t="s">
        <v>89</v>
      </c>
      <c r="T8" s="11">
        <f>SUMIF(Data[Category Type], "Expenses",Data[Amount])</f>
        <v>74193</v>
      </c>
      <c r="V8" s="13"/>
      <c r="W8" s="15"/>
      <c r="X8" s="12"/>
      <c r="Y8" s="11"/>
    </row>
    <row r="9" spans="3:25" x14ac:dyDescent="0.25">
      <c r="R9" s="16"/>
      <c r="S9" s="12"/>
      <c r="T9" s="11"/>
    </row>
    <row r="10" spans="3:25" x14ac:dyDescent="0.25">
      <c r="R10" s="10"/>
      <c r="S10" s="10"/>
      <c r="T10" s="10"/>
      <c r="V10" s="13"/>
      <c r="W10" s="14" t="s">
        <v>97</v>
      </c>
      <c r="X10" s="12" t="s">
        <v>89</v>
      </c>
      <c r="Y10" s="11">
        <f>SUMIF(Data!F8:F108,"clothes",Data!E8:E108)</f>
        <v>10168</v>
      </c>
    </row>
    <row r="11" spans="3:25" x14ac:dyDescent="0.25">
      <c r="V11" s="13"/>
      <c r="W11" s="14"/>
      <c r="X11" s="12"/>
      <c r="Y11" s="11"/>
    </row>
    <row r="12" spans="3:25" ht="19.5" customHeight="1" x14ac:dyDescent="0.25">
      <c r="R12" s="16" t="s">
        <v>88</v>
      </c>
      <c r="S12" s="12" t="s">
        <v>89</v>
      </c>
      <c r="T12" s="11">
        <f>SUMIF(Data[Category Type], "Savings",Data[Amount])</f>
        <v>17820</v>
      </c>
    </row>
    <row r="13" spans="3:25" x14ac:dyDescent="0.25">
      <c r="R13" s="16"/>
      <c r="S13" s="12"/>
      <c r="T13" s="11"/>
      <c r="V13" s="13"/>
      <c r="W13" s="14" t="s">
        <v>98</v>
      </c>
      <c r="X13" s="12" t="s">
        <v>89</v>
      </c>
      <c r="Y13" s="11">
        <f>SUMIF(Data!F11:F111,"entertainment",Data!E11:E111)</f>
        <v>65</v>
      </c>
    </row>
    <row r="14" spans="3:25" x14ac:dyDescent="0.25">
      <c r="R14" s="10"/>
      <c r="S14" s="10"/>
      <c r="T14" s="10"/>
      <c r="V14" s="13"/>
      <c r="W14" s="14"/>
      <c r="X14" s="12"/>
      <c r="Y14" s="11"/>
    </row>
    <row r="16" spans="3:25" ht="15" customHeight="1" x14ac:dyDescent="0.25">
      <c r="V16" s="13"/>
      <c r="W16" s="14" t="s">
        <v>99</v>
      </c>
      <c r="X16" s="12" t="s">
        <v>89</v>
      </c>
      <c r="Y16" s="11">
        <f>SUMIFS(Data!E2:E102,Data!F2:F102,"gas")+ SUMIFS(Data!E2:E102,Data!F2:F102,"travelling")</f>
        <v>9932</v>
      </c>
    </row>
    <row r="17" spans="22:25" ht="15" customHeight="1" x14ac:dyDescent="0.25">
      <c r="V17" s="13"/>
      <c r="W17" s="14"/>
      <c r="X17" s="12"/>
      <c r="Y17" s="11"/>
    </row>
    <row r="19" spans="22:25" x14ac:dyDescent="0.25">
      <c r="V19" s="13"/>
      <c r="W19" s="14" t="s">
        <v>100</v>
      </c>
      <c r="X19" s="12" t="s">
        <v>89</v>
      </c>
      <c r="Y19" s="11">
        <f>SUMIF(Data!F17:F117,"house furnishing",Data!E17:E117)</f>
        <v>18310</v>
      </c>
    </row>
    <row r="20" spans="22:25" x14ac:dyDescent="0.25">
      <c r="V20" s="13"/>
      <c r="W20" s="14"/>
      <c r="X20" s="12"/>
      <c r="Y20" s="11"/>
    </row>
  </sheetData>
  <mergeCells count="34">
    <mergeCell ref="S12:S13"/>
    <mergeCell ref="T12:T13"/>
    <mergeCell ref="R12:R13"/>
    <mergeCell ref="D1:I1"/>
    <mergeCell ref="R4:R5"/>
    <mergeCell ref="S4:S5"/>
    <mergeCell ref="T4:T5"/>
    <mergeCell ref="R8:R9"/>
    <mergeCell ref="S8:S9"/>
    <mergeCell ref="T8:T9"/>
    <mergeCell ref="V19:V20"/>
    <mergeCell ref="W4:W5"/>
    <mergeCell ref="W7:W8"/>
    <mergeCell ref="W10:W11"/>
    <mergeCell ref="W13:W14"/>
    <mergeCell ref="W16:W17"/>
    <mergeCell ref="W19:W20"/>
    <mergeCell ref="V4:V5"/>
    <mergeCell ref="V7:V8"/>
    <mergeCell ref="V10:V11"/>
    <mergeCell ref="V13:V14"/>
    <mergeCell ref="V16:V17"/>
    <mergeCell ref="Y19:Y20"/>
    <mergeCell ref="X4:X5"/>
    <mergeCell ref="X7:X8"/>
    <mergeCell ref="X10:X11"/>
    <mergeCell ref="X13:X14"/>
    <mergeCell ref="X16:X17"/>
    <mergeCell ref="X19:X20"/>
    <mergeCell ref="Y4:Y5"/>
    <mergeCell ref="Y7:Y8"/>
    <mergeCell ref="Y10:Y11"/>
    <mergeCell ref="Y13:Y14"/>
    <mergeCell ref="Y16:Y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1C635-9107-473D-8018-77929DF2B4E2}">
  <dimension ref="A1:L14"/>
  <sheetViews>
    <sheetView workbookViewId="0">
      <selection activeCell="H17" sqref="H17"/>
    </sheetView>
  </sheetViews>
  <sheetFormatPr defaultRowHeight="15" x14ac:dyDescent="0.25"/>
  <cols>
    <col min="1" max="1" width="14.28515625" bestFit="1" customWidth="1"/>
    <col min="4" max="4" width="26.5703125" bestFit="1" customWidth="1"/>
    <col min="9" max="9" width="10.85546875" bestFit="1" customWidth="1"/>
  </cols>
  <sheetData>
    <row r="1" spans="1:12" x14ac:dyDescent="0.25">
      <c r="A1" s="18" t="s">
        <v>36</v>
      </c>
      <c r="B1" s="18"/>
      <c r="D1" s="3" t="s">
        <v>39</v>
      </c>
      <c r="E1" s="3"/>
      <c r="I1" s="3"/>
      <c r="J1" s="3" t="s">
        <v>40</v>
      </c>
      <c r="K1" s="3"/>
      <c r="L1" s="3"/>
    </row>
    <row r="2" spans="1:12" x14ac:dyDescent="0.25">
      <c r="A2" s="3" t="s">
        <v>37</v>
      </c>
      <c r="B2" s="3">
        <f>SUMIF(Data[Category Type],"expenses",Data[Amount])</f>
        <v>74193</v>
      </c>
      <c r="D2" s="3" t="s">
        <v>48</v>
      </c>
      <c r="E2" s="3">
        <f>AVERAGEIFS(Data[Amount],Data[Category], "Salary",Data[Category Type],"Income")</f>
        <v>13072.727272727272</v>
      </c>
      <c r="I2" s="3"/>
      <c r="J2" s="3" t="s">
        <v>41</v>
      </c>
      <c r="K2" s="3" t="s">
        <v>42</v>
      </c>
      <c r="L2" s="3" t="s">
        <v>54</v>
      </c>
    </row>
    <row r="3" spans="1:12" x14ac:dyDescent="0.25">
      <c r="A3" s="3" t="s">
        <v>38</v>
      </c>
      <c r="B3" s="3">
        <f>SUMIF(Data[Category Type],"income",Data[Amount])</f>
        <v>157319</v>
      </c>
      <c r="D3" s="3" t="s">
        <v>54</v>
      </c>
      <c r="E3" s="3">
        <f>AVERAGEIFS(Data[Amount],Data[Category], "Savings",Data[Category Type],"Savings")</f>
        <v>17820</v>
      </c>
      <c r="I3" s="3" t="s">
        <v>44</v>
      </c>
      <c r="J3" s="3">
        <f>SUMIFS(Data[Amount],Data[Category Type],"Expenses",Data[Date],"&gt;=2025-01-01",Data[Date],"&gt;=2025-01-31")</f>
        <v>52730</v>
      </c>
      <c r="K3" s="3">
        <f>SUMIFS(Data[Amount],Data[Category Type],"Income",Data[Date],"&gt;=2025-01-01",Data[Date],"&gt;=2025-01-31")</f>
        <v>113419</v>
      </c>
      <c r="L3" s="3">
        <f>SUMIFS(Data[Amount],Data[Category Type],"Savings",Data[Date],"&gt;=2025-01-01",Data[Date],"&gt;=2025-01-31")</f>
        <v>17820</v>
      </c>
    </row>
    <row r="4" spans="1:12" x14ac:dyDescent="0.25">
      <c r="A4" s="3" t="s">
        <v>45</v>
      </c>
      <c r="B4" s="3">
        <f>B2+B3</f>
        <v>231512</v>
      </c>
      <c r="D4" s="3" t="s">
        <v>49</v>
      </c>
      <c r="E4" s="3">
        <f>AVERAGEIFS(Data[Amount],Data[Category], "Living Expenses",Data[Category Type],"Expenses")</f>
        <v>297.76744186046511</v>
      </c>
      <c r="I4" s="3" t="s">
        <v>43</v>
      </c>
      <c r="J4" s="3">
        <f>SUMIFS(Data[Amount],Data[Category Type],"Expenses",Data[Date],"&gt;=2025-02-01",Data[Date],"&gt;=2025-02-28")</f>
        <v>44733</v>
      </c>
      <c r="K4" s="3">
        <f>SUMIFS(Data[Amount],Data[Category Type],"Income",Data[Date],"&gt;=2025-02-01",Data[Date],"&gt;=2025-02-28")</f>
        <v>55500</v>
      </c>
      <c r="L4" s="3">
        <f>SUMIFS(Data[Amount],Data[Category Type],"Savings",Data[Date],"&gt;=2025-02-01",Data[Date],"&gt;=2025-02-28")</f>
        <v>0</v>
      </c>
    </row>
    <row r="5" spans="1:12" x14ac:dyDescent="0.25">
      <c r="D5" s="3" t="s">
        <v>47</v>
      </c>
      <c r="E5" s="3">
        <f>AVERAGEIFS(Data[Amount],Data[Category], "Medical",Data[Category Type],"Expenses")</f>
        <v>613.14285714285711</v>
      </c>
      <c r="I5" s="3" t="s">
        <v>58</v>
      </c>
      <c r="J5" s="3"/>
      <c r="K5" s="3"/>
      <c r="L5" s="3"/>
    </row>
    <row r="6" spans="1:12" x14ac:dyDescent="0.25">
      <c r="D6" s="3" t="s">
        <v>46</v>
      </c>
      <c r="E6" s="3">
        <f>AVERAGEIFS(Data[Amount],Data[Category], "Maintenance",Data[Category Type],"Expenses")</f>
        <v>3722</v>
      </c>
      <c r="I6" s="3" t="s">
        <v>59</v>
      </c>
      <c r="J6" s="3"/>
      <c r="K6" s="3"/>
      <c r="L6" s="3"/>
    </row>
    <row r="7" spans="1:12" x14ac:dyDescent="0.25">
      <c r="D7" s="3" t="s">
        <v>53</v>
      </c>
      <c r="E7" s="3">
        <f>AVERAGEIFS(Data[Amount],Data[Category], "Fashion",Data[Category Type],"Expenses")</f>
        <v>1031.8</v>
      </c>
      <c r="I7" s="3" t="s">
        <v>60</v>
      </c>
      <c r="J7" s="3"/>
      <c r="K7" s="3"/>
      <c r="L7" s="3"/>
    </row>
    <row r="8" spans="1:12" x14ac:dyDescent="0.25">
      <c r="D8" s="3" t="s">
        <v>52</v>
      </c>
      <c r="E8" s="3">
        <f>AVERAGEIFS(Data[Amount],Data[Category], "Transport",Data[Category Type],"Expenses")</f>
        <v>1977.3333333333333</v>
      </c>
      <c r="I8" s="3" t="s">
        <v>61</v>
      </c>
      <c r="J8" s="3"/>
      <c r="K8" s="3"/>
      <c r="L8" s="3"/>
    </row>
    <row r="9" spans="1:12" x14ac:dyDescent="0.25">
      <c r="D9" s="3" t="s">
        <v>51</v>
      </c>
      <c r="E9" s="3">
        <f>AVERAGEIFS(Data[Amount],Data[Category], "Charity",Data[Category Type],"Expenses")</f>
        <v>433</v>
      </c>
      <c r="I9" s="3" t="s">
        <v>62</v>
      </c>
      <c r="J9" s="3"/>
      <c r="K9" s="3"/>
      <c r="L9" s="3"/>
    </row>
    <row r="10" spans="1:12" x14ac:dyDescent="0.25">
      <c r="D10" s="3" t="s">
        <v>50</v>
      </c>
      <c r="E10" s="3">
        <f>AVERAGEIFS(Data[Amount],Data[Category], "Other Expenses",Data[Category Type],"Expenses")</f>
        <v>1183.5714285714287</v>
      </c>
      <c r="I10" s="3" t="s">
        <v>63</v>
      </c>
      <c r="J10" s="3"/>
      <c r="K10" s="3"/>
      <c r="L10" s="3"/>
    </row>
    <row r="11" spans="1:12" x14ac:dyDescent="0.25">
      <c r="I11" s="3" t="s">
        <v>64</v>
      </c>
      <c r="J11" s="3"/>
      <c r="K11" s="3"/>
      <c r="L11" s="3"/>
    </row>
    <row r="12" spans="1:12" x14ac:dyDescent="0.25">
      <c r="I12" s="3" t="s">
        <v>65</v>
      </c>
      <c r="J12" s="3"/>
      <c r="K12" s="3"/>
      <c r="L12" s="3"/>
    </row>
    <row r="13" spans="1:12" x14ac:dyDescent="0.25">
      <c r="I13" s="3" t="s">
        <v>66</v>
      </c>
      <c r="J13" s="3"/>
      <c r="K13" s="3"/>
      <c r="L13" s="3"/>
    </row>
    <row r="14" spans="1:12" x14ac:dyDescent="0.25">
      <c r="I14" s="3" t="s">
        <v>67</v>
      </c>
      <c r="J14" s="3"/>
      <c r="K14" s="3"/>
      <c r="L14" s="3"/>
    </row>
  </sheetData>
  <mergeCells count="1">
    <mergeCell ref="A1:B1"/>
  </mergeCells>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Dashboard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Vanessa Korkor Mensah</cp:lastModifiedBy>
  <dcterms:created xsi:type="dcterms:W3CDTF">2023-02-07T05:45:54Z</dcterms:created>
  <dcterms:modified xsi:type="dcterms:W3CDTF">2025-07-02T10:38:35Z</dcterms:modified>
</cp:coreProperties>
</file>