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F:\TONG HOP\CUTTING PLAN\2021\WALTMART\"/>
    </mc:Choice>
  </mc:AlternateContent>
  <xr:revisionPtr revIDLastSave="0" documentId="13_ncr:1_{501A5ED3-1C6F-4295-B970-239330614B34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NB22100025502-CAM" sheetId="22" r:id="rId1"/>
    <sheet name="NB22100025502-CAM TRIM" sheetId="32" r:id="rId2"/>
    <sheet name="22.11" sheetId="30" r:id="rId3"/>
    <sheet name="FABRIC" sheetId="31" r:id="rId4"/>
  </sheets>
  <definedNames>
    <definedName name="_xlnm.Print_Area" localSheetId="0">'NB22100025502-CAM'!$A$1:$K$64</definedName>
    <definedName name="_xlnm.Print_Area" localSheetId="1">'NB22100025502-CAM TRIM'!$A$1:$K$64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32" l="1"/>
  <c r="H58" i="32"/>
  <c r="H61" i="32"/>
  <c r="G61" i="32"/>
  <c r="F61" i="32"/>
  <c r="E61" i="32"/>
  <c r="D61" i="32"/>
  <c r="I60" i="32"/>
  <c r="G58" i="32"/>
  <c r="G63" i="32" s="1"/>
  <c r="F58" i="32"/>
  <c r="F63" i="32" s="1"/>
  <c r="E58" i="32"/>
  <c r="I57" i="32"/>
  <c r="G56" i="32"/>
  <c r="F56" i="32"/>
  <c r="H55" i="32"/>
  <c r="G55" i="32"/>
  <c r="F55" i="32"/>
  <c r="E55" i="32"/>
  <c r="I55" i="32" s="1"/>
  <c r="D55" i="32"/>
  <c r="I54" i="32"/>
  <c r="E56" i="32" s="1"/>
  <c r="D51" i="32"/>
  <c r="H45" i="32"/>
  <c r="G45" i="32"/>
  <c r="F45" i="32"/>
  <c r="F47" i="32" s="1"/>
  <c r="E45" i="32"/>
  <c r="E47" i="32" s="1"/>
  <c r="D45" i="32"/>
  <c r="I44" i="32"/>
  <c r="H42" i="32"/>
  <c r="H47" i="32" s="1"/>
  <c r="G42" i="32"/>
  <c r="G47" i="32" s="1"/>
  <c r="F42" i="32"/>
  <c r="E42" i="32"/>
  <c r="D42" i="32"/>
  <c r="D47" i="32" s="1"/>
  <c r="I41" i="32"/>
  <c r="H40" i="32"/>
  <c r="G40" i="32"/>
  <c r="D40" i="32"/>
  <c r="H39" i="32"/>
  <c r="G39" i="32"/>
  <c r="F39" i="32"/>
  <c r="F43" i="32" s="1"/>
  <c r="F46" i="32" s="1"/>
  <c r="E39" i="32"/>
  <c r="E43" i="32" s="1"/>
  <c r="E46" i="32" s="1"/>
  <c r="D39" i="32"/>
  <c r="I38" i="32"/>
  <c r="F40" i="32" s="1"/>
  <c r="F35" i="32"/>
  <c r="D35" i="32"/>
  <c r="G31" i="32"/>
  <c r="H29" i="32"/>
  <c r="G29" i="32"/>
  <c r="F29" i="32"/>
  <c r="F31" i="32" s="1"/>
  <c r="E29" i="32"/>
  <c r="D29" i="32"/>
  <c r="I29" i="32" s="1"/>
  <c r="K28" i="32" s="1"/>
  <c r="I28" i="32"/>
  <c r="H26" i="32"/>
  <c r="H31" i="32" s="1"/>
  <c r="G26" i="32"/>
  <c r="F26" i="32"/>
  <c r="E26" i="32"/>
  <c r="E31" i="32" s="1"/>
  <c r="D26" i="32"/>
  <c r="D31" i="32" s="1"/>
  <c r="I25" i="32"/>
  <c r="H23" i="32"/>
  <c r="G23" i="32"/>
  <c r="G27" i="32" s="1"/>
  <c r="G30" i="32" s="1"/>
  <c r="F23" i="32"/>
  <c r="F27" i="32" s="1"/>
  <c r="F30" i="32" s="1"/>
  <c r="E23" i="32"/>
  <c r="D23" i="32"/>
  <c r="I23" i="32" s="1"/>
  <c r="I22" i="32"/>
  <c r="H24" i="32" s="1"/>
  <c r="H13" i="32"/>
  <c r="H15" i="32" s="1"/>
  <c r="G13" i="32"/>
  <c r="G15" i="32" s="1"/>
  <c r="F13" i="32"/>
  <c r="E13" i="32"/>
  <c r="D13" i="32"/>
  <c r="I13" i="32" s="1"/>
  <c r="K12" i="32" s="1"/>
  <c r="I12" i="32"/>
  <c r="H10" i="32"/>
  <c r="G10" i="32"/>
  <c r="F10" i="32"/>
  <c r="F15" i="32" s="1"/>
  <c r="E10" i="32"/>
  <c r="I10" i="32" s="1"/>
  <c r="D10" i="32"/>
  <c r="I9" i="32"/>
  <c r="F8" i="32"/>
  <c r="H11" i="32"/>
  <c r="H14" i="32" s="1"/>
  <c r="G7" i="32"/>
  <c r="G11" i="32" s="1"/>
  <c r="G14" i="32" s="1"/>
  <c r="F7" i="32"/>
  <c r="E7" i="32"/>
  <c r="D7" i="32"/>
  <c r="D11" i="32" s="1"/>
  <c r="I6" i="32"/>
  <c r="E8" i="32" s="1"/>
  <c r="H61" i="22"/>
  <c r="G61" i="22"/>
  <c r="F61" i="22"/>
  <c r="F63" i="22" s="1"/>
  <c r="E61" i="22"/>
  <c r="D61" i="22"/>
  <c r="I61" i="22" s="1"/>
  <c r="K60" i="22" s="1"/>
  <c r="I60" i="22"/>
  <c r="H58" i="22"/>
  <c r="H63" i="22" s="1"/>
  <c r="G58" i="22"/>
  <c r="G63" i="22" s="1"/>
  <c r="F58" i="22"/>
  <c r="E58" i="22"/>
  <c r="E63" i="22" s="1"/>
  <c r="D58" i="22"/>
  <c r="D63" i="22" s="1"/>
  <c r="I57" i="22"/>
  <c r="H56" i="22"/>
  <c r="D56" i="22"/>
  <c r="H55" i="22"/>
  <c r="G55" i="22"/>
  <c r="F55" i="22"/>
  <c r="F59" i="22" s="1"/>
  <c r="F62" i="22" s="1"/>
  <c r="E55" i="22"/>
  <c r="D55" i="22"/>
  <c r="I55" i="22" s="1"/>
  <c r="I54" i="22"/>
  <c r="G56" i="22" s="1"/>
  <c r="F51" i="22"/>
  <c r="H45" i="22"/>
  <c r="G45" i="22"/>
  <c r="F45" i="22"/>
  <c r="F47" i="22" s="1"/>
  <c r="E45" i="22"/>
  <c r="D45" i="22"/>
  <c r="I45" i="22" s="1"/>
  <c r="K44" i="22" s="1"/>
  <c r="I44" i="22"/>
  <c r="H42" i="22"/>
  <c r="H47" i="22" s="1"/>
  <c r="G42" i="22"/>
  <c r="G47" i="22" s="1"/>
  <c r="F42" i="22"/>
  <c r="E42" i="22"/>
  <c r="E47" i="22" s="1"/>
  <c r="D42" i="22"/>
  <c r="D47" i="22" s="1"/>
  <c r="I41" i="22"/>
  <c r="H40" i="22"/>
  <c r="F40" i="22"/>
  <c r="D40" i="22"/>
  <c r="H39" i="22"/>
  <c r="G39" i="22"/>
  <c r="F39" i="22"/>
  <c r="F43" i="22" s="1"/>
  <c r="F46" i="22" s="1"/>
  <c r="E39" i="22"/>
  <c r="D39" i="22"/>
  <c r="I39" i="22" s="1"/>
  <c r="I38" i="22"/>
  <c r="G40" i="22" s="1"/>
  <c r="F35" i="22"/>
  <c r="H29" i="22"/>
  <c r="G29" i="22"/>
  <c r="F29" i="22"/>
  <c r="E29" i="22"/>
  <c r="D29" i="22"/>
  <c r="I29" i="22" s="1"/>
  <c r="K28" i="22" s="1"/>
  <c r="I28" i="22"/>
  <c r="H26" i="22"/>
  <c r="H31" i="22" s="1"/>
  <c r="G26" i="22"/>
  <c r="G31" i="22" s="1"/>
  <c r="F26" i="22"/>
  <c r="F31" i="22" s="1"/>
  <c r="E26" i="22"/>
  <c r="E31" i="22" s="1"/>
  <c r="D26" i="22"/>
  <c r="D31" i="22" s="1"/>
  <c r="I25" i="22"/>
  <c r="H24" i="22"/>
  <c r="F24" i="22"/>
  <c r="D24" i="22"/>
  <c r="H23" i="22"/>
  <c r="G23" i="22"/>
  <c r="F23" i="22"/>
  <c r="F27" i="22" s="1"/>
  <c r="F30" i="22" s="1"/>
  <c r="E23" i="22"/>
  <c r="D23" i="22"/>
  <c r="I23" i="22" s="1"/>
  <c r="I22" i="22"/>
  <c r="G24" i="22" s="1"/>
  <c r="F19" i="22"/>
  <c r="H7" i="22"/>
  <c r="I15" i="22"/>
  <c r="E15" i="22"/>
  <c r="F15" i="22"/>
  <c r="G15" i="22"/>
  <c r="H15" i="22"/>
  <c r="D15" i="22"/>
  <c r="E7" i="22"/>
  <c r="F7" i="22"/>
  <c r="G7" i="22"/>
  <c r="D7" i="22"/>
  <c r="H59" i="32" l="1"/>
  <c r="H62" i="32" s="1"/>
  <c r="D58" i="32"/>
  <c r="I58" i="32" s="1"/>
  <c r="D63" i="32"/>
  <c r="H63" i="32"/>
  <c r="E63" i="32"/>
  <c r="I40" i="32"/>
  <c r="K57" i="32"/>
  <c r="D14" i="32"/>
  <c r="I15" i="32"/>
  <c r="K9" i="32"/>
  <c r="K15" i="32" s="1"/>
  <c r="D15" i="32"/>
  <c r="E24" i="32"/>
  <c r="I26" i="32"/>
  <c r="E59" i="32"/>
  <c r="E62" i="32" s="1"/>
  <c r="D3" i="32"/>
  <c r="I7" i="32"/>
  <c r="G8" i="32"/>
  <c r="E11" i="32"/>
  <c r="E14" i="32" s="1"/>
  <c r="E15" i="32"/>
  <c r="F24" i="32"/>
  <c r="D27" i="32"/>
  <c r="H27" i="32"/>
  <c r="H30" i="32" s="1"/>
  <c r="E40" i="32"/>
  <c r="I42" i="32"/>
  <c r="G43" i="32"/>
  <c r="G46" i="32" s="1"/>
  <c r="F51" i="32"/>
  <c r="D56" i="32"/>
  <c r="H56" i="32"/>
  <c r="F59" i="32"/>
  <c r="F62" i="32" s="1"/>
  <c r="I61" i="32"/>
  <c r="K60" i="32" s="1"/>
  <c r="F3" i="32"/>
  <c r="D8" i="32"/>
  <c r="H8" i="32"/>
  <c r="F11" i="32"/>
  <c r="F14" i="32" s="1"/>
  <c r="D19" i="32"/>
  <c r="G24" i="32"/>
  <c r="E27" i="32"/>
  <c r="E30" i="32" s="1"/>
  <c r="D43" i="32"/>
  <c r="H43" i="32"/>
  <c r="H46" i="32" s="1"/>
  <c r="G59" i="32"/>
  <c r="G62" i="32" s="1"/>
  <c r="F19" i="32"/>
  <c r="D24" i="32"/>
  <c r="I39" i="32"/>
  <c r="I45" i="32"/>
  <c r="K44" i="32" s="1"/>
  <c r="E56" i="22"/>
  <c r="I58" i="22"/>
  <c r="G59" i="22"/>
  <c r="G62" i="22" s="1"/>
  <c r="F56" i="22"/>
  <c r="I56" i="22" s="1"/>
  <c r="D59" i="22"/>
  <c r="H59" i="22"/>
  <c r="H62" i="22" s="1"/>
  <c r="D51" i="22"/>
  <c r="E59" i="22"/>
  <c r="E62" i="22" s="1"/>
  <c r="I40" i="22"/>
  <c r="E40" i="22"/>
  <c r="I42" i="22"/>
  <c r="G43" i="22"/>
  <c r="G46" i="22" s="1"/>
  <c r="D43" i="22"/>
  <c r="H43" i="22"/>
  <c r="H46" i="22" s="1"/>
  <c r="D35" i="22"/>
  <c r="E43" i="22"/>
  <c r="E46" i="22" s="1"/>
  <c r="E24" i="22"/>
  <c r="I24" i="22" s="1"/>
  <c r="I26" i="22"/>
  <c r="G27" i="22"/>
  <c r="G30" i="22" s="1"/>
  <c r="D27" i="22"/>
  <c r="H27" i="22"/>
  <c r="H30" i="22" s="1"/>
  <c r="D19" i="22"/>
  <c r="E27" i="22"/>
  <c r="E30" i="22" s="1"/>
  <c r="D59" i="32" l="1"/>
  <c r="D62" i="32" s="1"/>
  <c r="I62" i="32" s="1"/>
  <c r="I8" i="32"/>
  <c r="I47" i="32"/>
  <c r="K41" i="32"/>
  <c r="K47" i="32" s="1"/>
  <c r="I11" i="32"/>
  <c r="K16" i="32"/>
  <c r="J16" i="32" s="1"/>
  <c r="I56" i="32"/>
  <c r="I14" i="32"/>
  <c r="I24" i="32"/>
  <c r="I43" i="32"/>
  <c r="D46" i="32"/>
  <c r="I46" i="32" s="1"/>
  <c r="J15" i="32"/>
  <c r="K63" i="32"/>
  <c r="K64" i="32" s="1"/>
  <c r="J64" i="32" s="1"/>
  <c r="D30" i="32"/>
  <c r="I30" i="32" s="1"/>
  <c r="I27" i="32"/>
  <c r="I31" i="32"/>
  <c r="K25" i="32"/>
  <c r="K31" i="32" s="1"/>
  <c r="J31" i="32" s="1"/>
  <c r="I63" i="32"/>
  <c r="I63" i="22"/>
  <c r="K57" i="22"/>
  <c r="K63" i="22" s="1"/>
  <c r="I59" i="22"/>
  <c r="D62" i="22"/>
  <c r="I62" i="22" s="1"/>
  <c r="I47" i="22"/>
  <c r="K41" i="22"/>
  <c r="K47" i="22" s="1"/>
  <c r="I43" i="22"/>
  <c r="D46" i="22"/>
  <c r="I46" i="22" s="1"/>
  <c r="I27" i="22"/>
  <c r="D30" i="22"/>
  <c r="I30" i="22" s="1"/>
  <c r="I31" i="22"/>
  <c r="K25" i="22"/>
  <c r="K31" i="22" s="1"/>
  <c r="I59" i="32" l="1"/>
  <c r="K32" i="32"/>
  <c r="J32" i="32" s="1"/>
  <c r="J63" i="32"/>
  <c r="J47" i="32"/>
  <c r="K48" i="32"/>
  <c r="J48" i="32" s="1"/>
  <c r="J63" i="22"/>
  <c r="K64" i="22"/>
  <c r="J64" i="22" s="1"/>
  <c r="J47" i="22"/>
  <c r="K48" i="22"/>
  <c r="J48" i="22" s="1"/>
  <c r="J31" i="22"/>
  <c r="K32" i="22"/>
  <c r="J32" i="22" s="1"/>
  <c r="T53" i="30" l="1"/>
  <c r="S53" i="30"/>
  <c r="R53" i="30"/>
  <c r="Q53" i="30"/>
  <c r="U53" i="30" s="1"/>
  <c r="P53" i="30"/>
  <c r="T52" i="30"/>
  <c r="T54" i="30" s="1"/>
  <c r="S52" i="30"/>
  <c r="S54" i="30" s="1"/>
  <c r="R52" i="30"/>
  <c r="R54" i="30" s="1"/>
  <c r="Q52" i="30"/>
  <c r="Q54" i="30" s="1"/>
  <c r="P52" i="30"/>
  <c r="P54" i="30" s="1"/>
  <c r="Y50" i="30"/>
  <c r="T49" i="30"/>
  <c r="S49" i="30"/>
  <c r="R49" i="30"/>
  <c r="Q49" i="30"/>
  <c r="P49" i="30"/>
  <c r="U49" i="30" s="1"/>
  <c r="T48" i="30"/>
  <c r="S48" i="30"/>
  <c r="R48" i="30"/>
  <c r="Q48" i="30"/>
  <c r="P48" i="30"/>
  <c r="U48" i="30" s="1"/>
  <c r="T47" i="30"/>
  <c r="S47" i="30"/>
  <c r="R47" i="30"/>
  <c r="Q47" i="30"/>
  <c r="P47" i="30"/>
  <c r="U47" i="30" s="1"/>
  <c r="T46" i="30"/>
  <c r="S46" i="30"/>
  <c r="R46" i="30"/>
  <c r="Q46" i="30"/>
  <c r="U46" i="30" s="1"/>
  <c r="P46" i="30"/>
  <c r="T45" i="30"/>
  <c r="S45" i="30"/>
  <c r="R45" i="30"/>
  <c r="Q45" i="30"/>
  <c r="P45" i="30"/>
  <c r="U45" i="30" s="1"/>
  <c r="T44" i="30"/>
  <c r="S44" i="30"/>
  <c r="R44" i="30"/>
  <c r="Q44" i="30"/>
  <c r="P44" i="30"/>
  <c r="U44" i="30" s="1"/>
  <c r="T43" i="30"/>
  <c r="S43" i="30"/>
  <c r="R43" i="30"/>
  <c r="Q43" i="30"/>
  <c r="P43" i="30"/>
  <c r="U43" i="30" s="1"/>
  <c r="E43" i="30"/>
  <c r="Y42" i="30"/>
  <c r="T41" i="30"/>
  <c r="S41" i="30"/>
  <c r="R41" i="30"/>
  <c r="Q41" i="30"/>
  <c r="U41" i="30" s="1"/>
  <c r="P41" i="30"/>
  <c r="T40" i="30"/>
  <c r="S40" i="30"/>
  <c r="R40" i="30"/>
  <c r="Q40" i="30"/>
  <c r="U40" i="30" s="1"/>
  <c r="P40" i="30"/>
  <c r="T39" i="30"/>
  <c r="S39" i="30"/>
  <c r="R39" i="30"/>
  <c r="Q39" i="30"/>
  <c r="P39" i="30"/>
  <c r="U39" i="30" s="1"/>
  <c r="T38" i="30"/>
  <c r="S38" i="30"/>
  <c r="R38" i="30"/>
  <c r="Q38" i="30"/>
  <c r="P38" i="30"/>
  <c r="U38" i="30" s="1"/>
  <c r="T37" i="30"/>
  <c r="S37" i="30"/>
  <c r="R37" i="30"/>
  <c r="Q37" i="30"/>
  <c r="U37" i="30" s="1"/>
  <c r="P37" i="30"/>
  <c r="T36" i="30"/>
  <c r="S36" i="30"/>
  <c r="R36" i="30"/>
  <c r="Q36" i="30"/>
  <c r="P36" i="30"/>
  <c r="U36" i="30" s="1"/>
  <c r="T35" i="30"/>
  <c r="S35" i="30"/>
  <c r="R35" i="30"/>
  <c r="Q35" i="30"/>
  <c r="U35" i="30" s="1"/>
  <c r="P35" i="30"/>
  <c r="E35" i="30"/>
  <c r="Y34" i="30"/>
  <c r="T33" i="30"/>
  <c r="S33" i="30"/>
  <c r="R33" i="30"/>
  <c r="Q33" i="30"/>
  <c r="P33" i="30"/>
  <c r="U33" i="30" s="1"/>
  <c r="T32" i="30"/>
  <c r="S32" i="30"/>
  <c r="R32" i="30"/>
  <c r="Q32" i="30"/>
  <c r="P32" i="30"/>
  <c r="U32" i="30" s="1"/>
  <c r="T31" i="30"/>
  <c r="S31" i="30"/>
  <c r="R31" i="30"/>
  <c r="Q31" i="30"/>
  <c r="U31" i="30" s="1"/>
  <c r="P31" i="30"/>
  <c r="T30" i="30"/>
  <c r="S30" i="30"/>
  <c r="R30" i="30"/>
  <c r="Q30" i="30"/>
  <c r="U30" i="30" s="1"/>
  <c r="P30" i="30"/>
  <c r="T29" i="30"/>
  <c r="S29" i="30"/>
  <c r="R29" i="30"/>
  <c r="Q29" i="30"/>
  <c r="P29" i="30"/>
  <c r="U29" i="30" s="1"/>
  <c r="T28" i="30"/>
  <c r="S28" i="30"/>
  <c r="R28" i="30"/>
  <c r="Q28" i="30"/>
  <c r="U28" i="30" s="1"/>
  <c r="P28" i="30"/>
  <c r="T27" i="30"/>
  <c r="S27" i="30"/>
  <c r="R27" i="30"/>
  <c r="Q27" i="30"/>
  <c r="P27" i="30"/>
  <c r="U27" i="30" s="1"/>
  <c r="E27" i="30"/>
  <c r="Y26" i="30"/>
  <c r="L26" i="30"/>
  <c r="T25" i="30" s="1"/>
  <c r="S25" i="30"/>
  <c r="R25" i="30"/>
  <c r="Q25" i="30"/>
  <c r="T24" i="30"/>
  <c r="S24" i="30"/>
  <c r="R24" i="30"/>
  <c r="Q24" i="30"/>
  <c r="P24" i="30"/>
  <c r="U24" i="30" s="1"/>
  <c r="T23" i="30"/>
  <c r="S23" i="30"/>
  <c r="R23" i="30"/>
  <c r="Q23" i="30"/>
  <c r="P23" i="30"/>
  <c r="U23" i="30" s="1"/>
  <c r="T22" i="30"/>
  <c r="S22" i="30"/>
  <c r="R22" i="30"/>
  <c r="Q22" i="30"/>
  <c r="U22" i="30" s="1"/>
  <c r="P22" i="30"/>
  <c r="T21" i="30"/>
  <c r="S21" i="30"/>
  <c r="R21" i="30"/>
  <c r="Q21" i="30"/>
  <c r="U21" i="30" s="1"/>
  <c r="P21" i="30"/>
  <c r="T20" i="30"/>
  <c r="S20" i="30"/>
  <c r="R20" i="30"/>
  <c r="Q20" i="30"/>
  <c r="U20" i="30" s="1"/>
  <c r="P20" i="30"/>
  <c r="T19" i="30"/>
  <c r="S19" i="30"/>
  <c r="R19" i="30"/>
  <c r="Q19" i="30"/>
  <c r="U19" i="30" s="1"/>
  <c r="P19" i="30"/>
  <c r="E19" i="30"/>
  <c r="T10" i="30"/>
  <c r="S10" i="30"/>
  <c r="R10" i="30"/>
  <c r="Q10" i="30"/>
  <c r="P10" i="30"/>
  <c r="V28" i="30" l="1"/>
  <c r="X33" i="30"/>
  <c r="V33" i="30"/>
  <c r="V36" i="30"/>
  <c r="V22" i="30"/>
  <c r="X22" i="30"/>
  <c r="AD22" i="30"/>
  <c r="AD23" i="30"/>
  <c r="X23" i="30"/>
  <c r="V23" i="30"/>
  <c r="U34" i="30"/>
  <c r="V27" i="30"/>
  <c r="V30" i="30"/>
  <c r="X30" i="30"/>
  <c r="X37" i="30"/>
  <c r="V37" i="30"/>
  <c r="X38" i="30"/>
  <c r="V38" i="30"/>
  <c r="V41" i="30"/>
  <c r="X41" i="30"/>
  <c r="V45" i="30"/>
  <c r="X45" i="30"/>
  <c r="X49" i="30"/>
  <c r="V49" i="30"/>
  <c r="V19" i="30"/>
  <c r="AD19" i="30"/>
  <c r="X24" i="30"/>
  <c r="V24" i="30"/>
  <c r="AD24" i="30"/>
  <c r="V31" i="30"/>
  <c r="X31" i="30"/>
  <c r="X32" i="30"/>
  <c r="V32" i="30"/>
  <c r="W32" i="30"/>
  <c r="V39" i="30"/>
  <c r="X39" i="30"/>
  <c r="V20" i="30"/>
  <c r="AD20" i="30"/>
  <c r="V29" i="30"/>
  <c r="X29" i="30"/>
  <c r="U42" i="30"/>
  <c r="W36" i="30" s="1"/>
  <c r="V35" i="30"/>
  <c r="U50" i="30"/>
  <c r="W43" i="30"/>
  <c r="V43" i="30"/>
  <c r="V46" i="30"/>
  <c r="X46" i="30"/>
  <c r="W46" i="30"/>
  <c r="W47" i="30"/>
  <c r="V47" i="30"/>
  <c r="X47" i="30"/>
  <c r="AD21" i="30"/>
  <c r="V21" i="30"/>
  <c r="X21" i="30"/>
  <c r="V40" i="30"/>
  <c r="X40" i="30"/>
  <c r="W44" i="30"/>
  <c r="V44" i="30"/>
  <c r="X48" i="30"/>
  <c r="V48" i="30"/>
  <c r="W48" i="30"/>
  <c r="P25" i="30"/>
  <c r="U25" i="30" s="1"/>
  <c r="U26" i="30" s="1"/>
  <c r="AH26" i="30" l="1"/>
  <c r="Z23" i="30"/>
  <c r="AA23" i="30" s="1"/>
  <c r="Z25" i="30"/>
  <c r="AA25" i="30" s="1"/>
  <c r="Z21" i="30"/>
  <c r="AA21" i="30" s="1"/>
  <c r="U52" i="30"/>
  <c r="AI26" i="30"/>
  <c r="Z24" i="30"/>
  <c r="AA24" i="30" s="1"/>
  <c r="Z20" i="30"/>
  <c r="AA20" i="30" s="1"/>
  <c r="Z19" i="30"/>
  <c r="AA19" i="30" s="1"/>
  <c r="AG26" i="30"/>
  <c r="AG52" i="30" s="1"/>
  <c r="Z22" i="30"/>
  <c r="AA22" i="30" s="1"/>
  <c r="W23" i="30"/>
  <c r="W19" i="30"/>
  <c r="W21" i="30"/>
  <c r="W20" i="30"/>
  <c r="W22" i="30"/>
  <c r="W24" i="30"/>
  <c r="AE20" i="30"/>
  <c r="AE19" i="30"/>
  <c r="AD26" i="30"/>
  <c r="AE24" i="30" s="1"/>
  <c r="W41" i="30"/>
  <c r="Z33" i="30"/>
  <c r="AA33" i="30" s="1"/>
  <c r="Z29" i="30"/>
  <c r="AA29" i="30" s="1"/>
  <c r="AI34" i="30"/>
  <c r="Z30" i="30"/>
  <c r="AA30" i="30" s="1"/>
  <c r="AH34" i="30"/>
  <c r="Z31" i="30"/>
  <c r="AA31" i="30" s="1"/>
  <c r="AG34" i="30"/>
  <c r="Z32" i="30"/>
  <c r="AA32" i="30" s="1"/>
  <c r="Z28" i="30"/>
  <c r="AA28" i="30" s="1"/>
  <c r="Z27" i="30"/>
  <c r="AA27" i="30" s="1"/>
  <c r="AE23" i="30"/>
  <c r="Z49" i="30"/>
  <c r="AA49" i="30" s="1"/>
  <c r="Z45" i="30"/>
  <c r="AA45" i="30" s="1"/>
  <c r="AI50" i="30"/>
  <c r="AH50" i="30"/>
  <c r="Z47" i="30"/>
  <c r="AA47" i="30" s="1"/>
  <c r="Z46" i="30"/>
  <c r="AA46" i="30" s="1"/>
  <c r="Z43" i="30"/>
  <c r="AA43" i="30" s="1"/>
  <c r="AG50" i="30"/>
  <c r="Z48" i="30"/>
  <c r="AA48" i="30" s="1"/>
  <c r="Z44" i="30"/>
  <c r="AA44" i="30" s="1"/>
  <c r="W39" i="30"/>
  <c r="W49" i="30"/>
  <c r="W45" i="30"/>
  <c r="W38" i="30"/>
  <c r="W33" i="30"/>
  <c r="AD25" i="30"/>
  <c r="AE25" i="30" s="1"/>
  <c r="W25" i="30"/>
  <c r="X25" i="30"/>
  <c r="V25" i="30"/>
  <c r="V26" i="30" s="1"/>
  <c r="V52" i="30" s="1"/>
  <c r="W37" i="30"/>
  <c r="V34" i="30"/>
  <c r="AE22" i="30"/>
  <c r="AE21" i="30"/>
  <c r="AH42" i="30"/>
  <c r="Z39" i="30"/>
  <c r="AA39" i="30" s="1"/>
  <c r="AG42" i="30"/>
  <c r="Z36" i="30"/>
  <c r="AA36" i="30" s="1"/>
  <c r="Z41" i="30"/>
  <c r="AA41" i="30" s="1"/>
  <c r="Z37" i="30"/>
  <c r="AA37" i="30" s="1"/>
  <c r="AI42" i="30"/>
  <c r="Z38" i="30"/>
  <c r="AA38" i="30" s="1"/>
  <c r="Z35" i="30"/>
  <c r="AA35" i="30" s="1"/>
  <c r="Z40" i="30"/>
  <c r="AA40" i="30" s="1"/>
  <c r="W40" i="30"/>
  <c r="V42" i="30"/>
  <c r="V50" i="30"/>
  <c r="W35" i="30"/>
  <c r="W29" i="30"/>
  <c r="W31" i="30"/>
  <c r="W30" i="30"/>
  <c r="W27" i="30"/>
  <c r="W28" i="30"/>
  <c r="AI52" i="30" l="1"/>
  <c r="AH52" i="30"/>
  <c r="D10" i="22" l="1"/>
  <c r="D11" i="22" l="1"/>
  <c r="H13" i="22"/>
  <c r="G13" i="22"/>
  <c r="F13" i="22"/>
  <c r="E13" i="22"/>
  <c r="D13" i="22"/>
  <c r="I12" i="22"/>
  <c r="H10" i="22"/>
  <c r="G10" i="22"/>
  <c r="F10" i="22"/>
  <c r="E10" i="22"/>
  <c r="I9" i="22"/>
  <c r="I6" i="22"/>
  <c r="I7" i="22" l="1"/>
  <c r="D8" i="22"/>
  <c r="F3" i="22"/>
  <c r="H8" i="22"/>
  <c r="F8" i="22"/>
  <c r="I10" i="22"/>
  <c r="F11" i="22"/>
  <c r="F14" i="22" s="1"/>
  <c r="I13" i="22"/>
  <c r="K12" i="22" s="1"/>
  <c r="H11" i="22"/>
  <c r="H14" i="22" s="1"/>
  <c r="G8" i="22"/>
  <c r="E11" i="22"/>
  <c r="E14" i="22" s="1"/>
  <c r="D3" i="22"/>
  <c r="E8" i="22"/>
  <c r="G11" i="22"/>
  <c r="G14" i="22" s="1"/>
  <c r="I8" i="22" l="1"/>
  <c r="I11" i="22"/>
  <c r="D14" i="22"/>
  <c r="K9" i="22"/>
  <c r="K15" i="22" s="1"/>
  <c r="I14" i="22" l="1"/>
  <c r="J15" i="22"/>
  <c r="K16" i="22"/>
  <c r="J16" i="2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강민한과장(Hans Kang)</author>
  </authors>
  <commentList>
    <comment ref="P14" authorId="0" shapeId="0" xr:uid="{5B65F4A8-2B5F-4B81-BAED-A509496142E8}">
      <text>
        <r>
          <rPr>
            <b/>
            <sz val="11"/>
            <color indexed="81"/>
            <rFont val="Tahoma"/>
            <family val="2"/>
          </rPr>
          <t>[10/20]
 3/28 -&gt; 4/04</t>
        </r>
        <r>
          <rPr>
            <b/>
            <sz val="11"/>
            <color indexed="81"/>
            <rFont val="돋움"/>
            <family val="3"/>
            <charset val="129"/>
          </rPr>
          <t>로</t>
        </r>
        <r>
          <rPr>
            <b/>
            <sz val="11"/>
            <color indexed="81"/>
            <rFont val="Tahoma"/>
            <family val="2"/>
          </rPr>
          <t xml:space="preserve"> 1</t>
        </r>
        <r>
          <rPr>
            <b/>
            <sz val="11"/>
            <color indexed="81"/>
            <rFont val="돋움"/>
            <family val="3"/>
            <charset val="129"/>
          </rPr>
          <t>주</t>
        </r>
        <r>
          <rPr>
            <b/>
            <sz val="11"/>
            <color indexed="81"/>
            <rFont val="Tahoma"/>
            <family val="2"/>
          </rPr>
          <t xml:space="preserve"> extension </t>
        </r>
        <r>
          <rPr>
            <b/>
            <sz val="11"/>
            <color indexed="81"/>
            <rFont val="돋움"/>
            <family val="3"/>
            <charset val="129"/>
          </rPr>
          <t>받음</t>
        </r>
      </text>
    </comment>
    <comment ref="Q14" authorId="0" shapeId="0" xr:uid="{74A98C92-D54C-4C95-A6B1-A67D466DE949}">
      <text>
        <r>
          <rPr>
            <b/>
            <sz val="11"/>
            <color indexed="81"/>
            <rFont val="Tahoma"/>
            <family val="2"/>
          </rPr>
          <t>[10/20]
 3/28 -&gt; 4/04</t>
        </r>
        <r>
          <rPr>
            <b/>
            <sz val="11"/>
            <color indexed="81"/>
            <rFont val="돋움"/>
            <family val="3"/>
            <charset val="129"/>
          </rPr>
          <t>로</t>
        </r>
        <r>
          <rPr>
            <b/>
            <sz val="11"/>
            <color indexed="81"/>
            <rFont val="Tahoma"/>
            <family val="2"/>
          </rPr>
          <t xml:space="preserve"> 1</t>
        </r>
        <r>
          <rPr>
            <b/>
            <sz val="11"/>
            <color indexed="81"/>
            <rFont val="돋움"/>
            <family val="3"/>
            <charset val="129"/>
          </rPr>
          <t>주</t>
        </r>
        <r>
          <rPr>
            <b/>
            <sz val="11"/>
            <color indexed="81"/>
            <rFont val="Tahoma"/>
            <family val="2"/>
          </rPr>
          <t xml:space="preserve"> extension </t>
        </r>
        <r>
          <rPr>
            <b/>
            <sz val="11"/>
            <color indexed="81"/>
            <rFont val="돋움"/>
            <family val="3"/>
            <charset val="129"/>
          </rPr>
          <t>받음</t>
        </r>
      </text>
    </comment>
    <comment ref="R14" authorId="0" shapeId="0" xr:uid="{D6DAC771-7E15-4ED5-A7DD-AFDA83AC47E6}">
      <text>
        <r>
          <rPr>
            <b/>
            <sz val="11"/>
            <color indexed="81"/>
            <rFont val="Tahoma"/>
            <family val="2"/>
          </rPr>
          <t>[10/20]
 3/28 -&gt; 4/04</t>
        </r>
        <r>
          <rPr>
            <b/>
            <sz val="11"/>
            <color indexed="81"/>
            <rFont val="돋움"/>
            <family val="3"/>
            <charset val="129"/>
          </rPr>
          <t>로</t>
        </r>
        <r>
          <rPr>
            <b/>
            <sz val="11"/>
            <color indexed="81"/>
            <rFont val="Tahoma"/>
            <family val="2"/>
          </rPr>
          <t xml:space="preserve"> 1</t>
        </r>
        <r>
          <rPr>
            <b/>
            <sz val="11"/>
            <color indexed="81"/>
            <rFont val="돋움"/>
            <family val="3"/>
            <charset val="129"/>
          </rPr>
          <t>주</t>
        </r>
        <r>
          <rPr>
            <b/>
            <sz val="11"/>
            <color indexed="81"/>
            <rFont val="Tahoma"/>
            <family val="2"/>
          </rPr>
          <t xml:space="preserve"> extension </t>
        </r>
        <r>
          <rPr>
            <b/>
            <sz val="11"/>
            <color indexed="81"/>
            <rFont val="돋움"/>
            <family val="3"/>
            <charset val="129"/>
          </rPr>
          <t>받음</t>
        </r>
      </text>
    </comment>
    <comment ref="S14" authorId="0" shapeId="0" xr:uid="{6412EA2F-A416-4329-8B13-FAC9B5D1252F}">
      <text>
        <r>
          <rPr>
            <b/>
            <sz val="11"/>
            <color indexed="81"/>
            <rFont val="Tahoma"/>
            <family val="2"/>
          </rPr>
          <t>[10/20]
 3/28 -&gt; 4/04</t>
        </r>
        <r>
          <rPr>
            <b/>
            <sz val="11"/>
            <color indexed="81"/>
            <rFont val="돋움"/>
            <family val="3"/>
            <charset val="129"/>
          </rPr>
          <t>로</t>
        </r>
        <r>
          <rPr>
            <b/>
            <sz val="11"/>
            <color indexed="81"/>
            <rFont val="Tahoma"/>
            <family val="2"/>
          </rPr>
          <t xml:space="preserve"> 1</t>
        </r>
        <r>
          <rPr>
            <b/>
            <sz val="11"/>
            <color indexed="81"/>
            <rFont val="돋움"/>
            <family val="3"/>
            <charset val="129"/>
          </rPr>
          <t>주</t>
        </r>
        <r>
          <rPr>
            <b/>
            <sz val="11"/>
            <color indexed="81"/>
            <rFont val="Tahoma"/>
            <family val="2"/>
          </rPr>
          <t xml:space="preserve"> extension </t>
        </r>
        <r>
          <rPr>
            <b/>
            <sz val="11"/>
            <color indexed="81"/>
            <rFont val="돋움"/>
            <family val="3"/>
            <charset val="129"/>
          </rPr>
          <t>받음</t>
        </r>
      </text>
    </comment>
    <comment ref="T14" authorId="0" shapeId="0" xr:uid="{8E8C6564-8542-4639-8EE0-7E0F524FEEE8}">
      <text>
        <r>
          <rPr>
            <b/>
            <sz val="11"/>
            <color indexed="81"/>
            <rFont val="Tahoma"/>
            <family val="2"/>
          </rPr>
          <t>[10/20]
 3/28 -&gt; 4/04</t>
        </r>
        <r>
          <rPr>
            <b/>
            <sz val="11"/>
            <color indexed="81"/>
            <rFont val="돋움"/>
            <family val="3"/>
            <charset val="129"/>
          </rPr>
          <t>로</t>
        </r>
        <r>
          <rPr>
            <b/>
            <sz val="11"/>
            <color indexed="81"/>
            <rFont val="Tahoma"/>
            <family val="2"/>
          </rPr>
          <t xml:space="preserve"> 1</t>
        </r>
        <r>
          <rPr>
            <b/>
            <sz val="11"/>
            <color indexed="81"/>
            <rFont val="돋움"/>
            <family val="3"/>
            <charset val="129"/>
          </rPr>
          <t>주</t>
        </r>
        <r>
          <rPr>
            <b/>
            <sz val="11"/>
            <color indexed="81"/>
            <rFont val="Tahoma"/>
            <family val="2"/>
          </rPr>
          <t xml:space="preserve"> extension </t>
        </r>
        <r>
          <rPr>
            <b/>
            <sz val="11"/>
            <color indexed="81"/>
            <rFont val="돋움"/>
            <family val="3"/>
            <charset val="129"/>
          </rPr>
          <t>받음</t>
        </r>
      </text>
    </comment>
  </commentList>
</comments>
</file>

<file path=xl/sharedStrings.xml><?xml version="1.0" encoding="utf-8"?>
<sst xmlns="http://schemas.openxmlformats.org/spreadsheetml/2006/main" count="441" uniqueCount="131">
  <si>
    <t>CUTTING PLAN 1</t>
    <phoneticPr fontId="3" type="noConversion"/>
  </si>
  <si>
    <t xml:space="preserve">오더 수량 </t>
    <phoneticPr fontId="3" type="noConversion"/>
  </si>
  <si>
    <t>본사 요척</t>
    <phoneticPr fontId="3" type="noConversion"/>
  </si>
  <si>
    <t>BODY</t>
    <phoneticPr fontId="3" type="noConversion"/>
  </si>
  <si>
    <t>소요량</t>
    <phoneticPr fontId="3" type="noConversion"/>
  </si>
  <si>
    <t>COLOR</t>
  </si>
  <si>
    <t>DIVICION</t>
  </si>
  <si>
    <t>SIZE</t>
    <phoneticPr fontId="3" type="noConversion"/>
  </si>
  <si>
    <t>XS</t>
    <phoneticPr fontId="3" type="noConversion"/>
  </si>
  <si>
    <t>S</t>
    <phoneticPr fontId="3" type="noConversion"/>
  </si>
  <si>
    <t>M</t>
    <phoneticPr fontId="3" type="noConversion"/>
  </si>
  <si>
    <t>L</t>
    <phoneticPr fontId="3" type="noConversion"/>
  </si>
  <si>
    <t>XL</t>
    <phoneticPr fontId="3" type="noConversion"/>
  </si>
  <si>
    <t>QTY</t>
  </si>
  <si>
    <t>ORDER</t>
  </si>
  <si>
    <t>RATIO.1</t>
  </si>
  <si>
    <t>RATIO.2</t>
  </si>
  <si>
    <t>TTL:</t>
    <phoneticPr fontId="3" type="noConversion"/>
  </si>
  <si>
    <t>과부족</t>
    <phoneticPr fontId="3" type="noConversion"/>
  </si>
  <si>
    <t>BODY          WIDTH</t>
    <phoneticPr fontId="3" type="noConversion"/>
  </si>
  <si>
    <t>BRILLIANT RED</t>
    <phoneticPr fontId="4" type="noConversion"/>
  </si>
  <si>
    <t>74"</t>
    <phoneticPr fontId="4" type="noConversion"/>
  </si>
  <si>
    <t>72"</t>
    <phoneticPr fontId="4" type="noConversion"/>
  </si>
  <si>
    <t>STYLE.NO : NB22100025502-CAM</t>
    <phoneticPr fontId="3" type="noConversion"/>
  </si>
  <si>
    <r>
      <t xml:space="preserve">[S2'22] S# </t>
    </r>
    <r>
      <rPr>
        <b/>
        <sz val="18"/>
        <color rgb="FF0000FF"/>
        <rFont val="Verdana"/>
        <family val="2"/>
      </rPr>
      <t xml:space="preserve">NB22100025502-CAM </t>
    </r>
    <r>
      <rPr>
        <b/>
        <sz val="18"/>
        <rFont val="Verdana"/>
        <family val="2"/>
      </rPr>
      <t>-NB CORE SHORT_ CAM orders &lt;</t>
    </r>
    <r>
      <rPr>
        <sz val="18"/>
        <rFont val="Verdana"/>
        <family val="2"/>
      </rPr>
      <t xml:space="preserve">*COO: </t>
    </r>
    <r>
      <rPr>
        <sz val="18"/>
        <color rgb="FF0000FF"/>
        <rFont val="Verdana"/>
        <family val="2"/>
      </rPr>
      <t>VIETNAM</t>
    </r>
    <r>
      <rPr>
        <sz val="18"/>
        <rFont val="Verdana"/>
        <family val="2"/>
      </rPr>
      <t xml:space="preserve"> </t>
    </r>
    <r>
      <rPr>
        <b/>
        <sz val="18"/>
        <rFont val="Verdana"/>
        <family val="2"/>
      </rPr>
      <t>&gt;</t>
    </r>
  </si>
  <si>
    <t>Fine line</t>
    <phoneticPr fontId="4" type="noConversion"/>
  </si>
  <si>
    <t>Country</t>
    <phoneticPr fontId="4" type="noConversion"/>
  </si>
  <si>
    <t>Retail</t>
    <phoneticPr fontId="4" type="noConversion"/>
  </si>
  <si>
    <t>PORT OF LOADING :</t>
    <phoneticPr fontId="4" type="noConversion"/>
  </si>
  <si>
    <t>HAIPHONG</t>
    <phoneticPr fontId="4" type="noConversion"/>
  </si>
  <si>
    <t>Duty</t>
    <phoneticPr fontId="4" type="noConversion"/>
  </si>
  <si>
    <t>Category</t>
    <phoneticPr fontId="4" type="noConversion"/>
  </si>
  <si>
    <r>
      <rPr>
        <b/>
        <sz val="20"/>
        <color rgb="FF0000FF"/>
        <rFont val="Arial"/>
        <family val="2"/>
      </rPr>
      <t>NB22100025502-CAM</t>
    </r>
    <r>
      <rPr>
        <b/>
        <sz val="15"/>
        <rFont val="Arial"/>
        <family val="2"/>
      </rPr>
      <t xml:space="preserve">
(FL# 2415)</t>
    </r>
  </si>
  <si>
    <t>FABRIC</t>
    <phoneticPr fontId="4" type="noConversion"/>
  </si>
  <si>
    <t>COLOR NAME</t>
    <phoneticPr fontId="4" type="noConversion"/>
  </si>
  <si>
    <t>PACK</t>
    <phoneticPr fontId="4" type="noConversion"/>
  </si>
  <si>
    <t>S#</t>
    <phoneticPr fontId="4" type="noConversion"/>
  </si>
  <si>
    <t>FOB</t>
    <phoneticPr fontId="4" type="noConversion"/>
  </si>
  <si>
    <t>NET FOB</t>
  </si>
  <si>
    <t>STORE COST</t>
    <phoneticPr fontId="4" type="noConversion"/>
  </si>
  <si>
    <t>ITEM
NUMBER</t>
    <phoneticPr fontId="4" type="noConversion"/>
  </si>
  <si>
    <t>SIZE</t>
    <phoneticPr fontId="4" type="noConversion"/>
  </si>
  <si>
    <t>Delivery</t>
    <phoneticPr fontId="4" type="noConversion"/>
  </si>
  <si>
    <t>Start date</t>
    <phoneticPr fontId="4" type="noConversion"/>
  </si>
  <si>
    <t xml:space="preserve">TOTAL Q'TY </t>
    <phoneticPr fontId="4" type="noConversion"/>
  </si>
  <si>
    <t>Cancel date</t>
    <phoneticPr fontId="4" type="noConversion"/>
  </si>
  <si>
    <t>TYPE</t>
  </si>
  <si>
    <t>PO#</t>
  </si>
  <si>
    <t>DES</t>
  </si>
  <si>
    <t>GUATEMALA DIRECT</t>
  </si>
  <si>
    <t xml:space="preserve">EL SALVADOR DIRECT </t>
  </si>
  <si>
    <t>HONDURAS DIRECT</t>
  </si>
  <si>
    <t>NICARAGUA DIRECT</t>
  </si>
  <si>
    <t>COSTA RICA DIRECT</t>
  </si>
  <si>
    <t>IN. Store</t>
    <phoneticPr fontId="4" type="noConversion"/>
  </si>
  <si>
    <t>MAAP</t>
  </si>
  <si>
    <t>AST2</t>
  </si>
  <si>
    <t>REMARK</t>
    <phoneticPr fontId="4" type="noConversion"/>
  </si>
  <si>
    <t>HANGING</t>
    <phoneticPr fontId="4" type="noConversion"/>
  </si>
  <si>
    <t>AST1</t>
    <phoneticPr fontId="4" type="noConversion"/>
  </si>
  <si>
    <t>AST2</t>
    <phoneticPr fontId="4" type="noConversion"/>
  </si>
  <si>
    <t>AST3</t>
    <phoneticPr fontId="4" type="noConversion"/>
  </si>
  <si>
    <t>AST4</t>
    <phoneticPr fontId="4" type="noConversion"/>
  </si>
  <si>
    <t>AST5</t>
    <phoneticPr fontId="4" type="noConversion"/>
  </si>
  <si>
    <t>AMOUNT BY COLOR</t>
  </si>
  <si>
    <t>Q'TY</t>
    <phoneticPr fontId="4" type="noConversion"/>
  </si>
  <si>
    <t>NET FOB</t>
    <phoneticPr fontId="4" type="noConversion"/>
  </si>
  <si>
    <t>SC</t>
    <phoneticPr fontId="4" type="noConversion"/>
  </si>
  <si>
    <t>(%)</t>
    <phoneticPr fontId="4" type="noConversion"/>
  </si>
  <si>
    <t>NB CORE SHORT</t>
  </si>
  <si>
    <t>&gt; Body : 60/40 Cotton/Poly, French Terry, 180gsm</t>
    <phoneticPr fontId="4" type="noConversion"/>
  </si>
  <si>
    <t>BLACK SOOT</t>
    <phoneticPr fontId="4" type="noConversion"/>
  </si>
  <si>
    <t>XS</t>
    <phoneticPr fontId="4" type="noConversion"/>
  </si>
  <si>
    <t>(Vietnam)</t>
    <phoneticPr fontId="4" type="noConversion"/>
  </si>
  <si>
    <t>&gt; Waist band : 60/40 Cotton/Poly, 1x1 Rib, 200gsm</t>
    <phoneticPr fontId="4" type="noConversion"/>
  </si>
  <si>
    <t>NB22100025502-1</t>
  </si>
  <si>
    <t>S</t>
    <phoneticPr fontId="4" type="noConversion"/>
  </si>
  <si>
    <t>&gt; Binding : 60/40 Cotton/Poly, Jersey, 140gsm</t>
    <phoneticPr fontId="4" type="noConversion"/>
  </si>
  <si>
    <t>M</t>
    <phoneticPr fontId="4" type="noConversion"/>
  </si>
  <si>
    <t>L</t>
    <phoneticPr fontId="4" type="noConversion"/>
  </si>
  <si>
    <r>
      <rPr>
        <b/>
        <sz val="12"/>
        <rFont val="Arial"/>
        <family val="2"/>
      </rPr>
      <t>FACTORY</t>
    </r>
    <r>
      <rPr>
        <sz val="12"/>
        <rFont val="Arial"/>
        <family val="2"/>
      </rPr>
      <t xml:space="preserve"> : </t>
    </r>
  </si>
  <si>
    <t>XL</t>
    <phoneticPr fontId="4" type="noConversion"/>
  </si>
  <si>
    <t>(S&amp;H VINA) 36179167</t>
  </si>
  <si>
    <t>XXL</t>
    <phoneticPr fontId="4" type="noConversion"/>
  </si>
  <si>
    <t>XXXL</t>
    <phoneticPr fontId="4" type="noConversion"/>
  </si>
  <si>
    <t>PLM#: 100025502</t>
  </si>
  <si>
    <r>
      <t>FL#</t>
    </r>
    <r>
      <rPr>
        <sz val="12"/>
        <rFont val="Arial"/>
        <family val="2"/>
      </rPr>
      <t xml:space="preserve"> 2415</t>
    </r>
    <phoneticPr fontId="4" type="noConversion"/>
  </si>
  <si>
    <t>LIGHT GREY HEATHER (Fake HTR)</t>
  </si>
  <si>
    <t>NB22100025502-4</t>
  </si>
  <si>
    <t>BRILLIANT RED</t>
  </si>
  <si>
    <t>NB22100025502-3</t>
  </si>
  <si>
    <t>DARK NAVY</t>
  </si>
  <si>
    <t>NB22100025502-2</t>
  </si>
  <si>
    <t>S&amp;H2 FAC</t>
  </si>
  <si>
    <t>TOTAL</t>
    <phoneticPr fontId="4" type="noConversion"/>
  </si>
  <si>
    <t>TOTAL AMOUNT</t>
  </si>
  <si>
    <t>TOTAL CARTON</t>
  </si>
  <si>
    <t xml:space="preserve"> </t>
    <phoneticPr fontId="4" type="noConversion"/>
  </si>
  <si>
    <t>BAL(10%)</t>
    <phoneticPr fontId="3" type="noConversion"/>
  </si>
  <si>
    <t>25/11/2021</t>
    <phoneticPr fontId="4" type="noConversion"/>
  </si>
  <si>
    <t>LIGHT GREY HEATHER (Fake HTR)</t>
    <phoneticPr fontId="4" type="noConversion"/>
  </si>
  <si>
    <t>DARK NAVY</t>
    <phoneticPr fontId="4" type="noConversion"/>
  </si>
  <si>
    <t>BODY</t>
  </si>
  <si>
    <t>Fabric Info.</t>
  </si>
  <si>
    <t>60/40 COTTON/POLYESTER FRENCH TERRY BCI/P(60/40) 30s/1 + BCI/P(60/40) 30s/1 BODY</t>
  </si>
  <si>
    <t>Condition</t>
  </si>
  <si>
    <t>76″ 318g/yd 해(사) (Unit : YDS) SAMIL VINA CO., LTD</t>
  </si>
  <si>
    <t>Remark</t>
  </si>
  <si>
    <t>Shipment</t>
  </si>
  <si>
    <t>01. BLACK SOOT</t>
  </si>
  <si>
    <t>02. DARK NAVY</t>
  </si>
  <si>
    <t>03. BRILLIANT RED</t>
  </si>
  <si>
    <t>04. LIGHT GREY HTR (FAKE HTR)</t>
  </si>
  <si>
    <t>TTL</t>
  </si>
  <si>
    <t>Needed</t>
  </si>
  <si>
    <t>Sewing</t>
  </si>
  <si>
    <t>Container</t>
  </si>
  <si>
    <t>E.T.D</t>
  </si>
  <si>
    <t>E.T.A</t>
  </si>
  <si>
    <t>Balance</t>
  </si>
  <si>
    <t>progress(%)</t>
  </si>
  <si>
    <t>TRIM</t>
  </si>
  <si>
    <t>60/40 COTTON/POLYESTER 1X1 RIB BCI/P(60/40) 30s/1 TRIM (WB)</t>
  </si>
  <si>
    <t>74″ 344g/yd 해(사) (Unit : YDS) SAMIL VINA CO., LTD</t>
  </si>
  <si>
    <t>60/40 COTTON/POLYESTER JERSEY BCI/P(60/40) 30s/1 TRIM (BINDING)</t>
  </si>
  <si>
    <t>64″ 208g/yd 해(사) (Unit : YDS) SAMIL VINA CO., LTD</t>
  </si>
  <si>
    <t>VIVID WHITE 2</t>
  </si>
  <si>
    <t>VIVID WHITE 3</t>
  </si>
  <si>
    <t>VIVID WHITE 4</t>
  </si>
  <si>
    <t>VIVID WHITE1</t>
  </si>
  <si>
    <r>
      <t xml:space="preserve">STYLE.NO : NB22100025502-CAM </t>
    </r>
    <r>
      <rPr>
        <b/>
        <sz val="12"/>
        <color rgb="FFFF0000"/>
        <rFont val="맑은 고딕"/>
        <family val="3"/>
        <charset val="129"/>
        <scheme val="minor"/>
      </rPr>
      <t>TRIM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</si>
</sst>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0">
    <numFmt numFmtId="41" formatCode="_-* #,##0_-;\-* #,##0_-;_-* &quot;-&quot;_-;_-@_-"/>
    <numFmt numFmtId="43" formatCode="_-* #,##0.00_-;\-* #,##0.00_-;_-* &quot;-&quot;??_-;_-@_-"/>
    <numFmt numFmtId="176" formatCode="_(&quot;$&quot;* #,##0.00_);_(&quot;$&quot;* \(#,##0.00\);_(&quot;$&quot;* &quot;-&quot;??_);_(@_)"/>
    <numFmt numFmtId="177" formatCode="mm&quot;월&quot;\ dd&quot;일&quot;"/>
    <numFmt numFmtId="178" formatCode="#,##0.000_ "/>
    <numFmt numFmtId="179" formatCode="#,##0_ "/>
    <numFmt numFmtId="180" formatCode="#,##0;[Red]#,##0"/>
    <numFmt numFmtId="181" formatCode="#,##0_);[Red]\(#,##0\)"/>
    <numFmt numFmtId="182" formatCode="#,##0_ ;[Red]\-#,##0\ "/>
    <numFmt numFmtId="183" formatCode="#,##0.0000;[Red]#,##0.0000"/>
    <numFmt numFmtId="184" formatCode="0.0%"/>
    <numFmt numFmtId="185" formatCode="#,##0.0000_);[Red]\(#,##0.0000\)"/>
    <numFmt numFmtId="186" formatCode="0.000"/>
    <numFmt numFmtId="187" formatCode="#,##0.000;[Red]#,##0.000"/>
    <numFmt numFmtId="188" formatCode="m&quot;/&quot;d&quot;/&quot;yy;@"/>
    <numFmt numFmtId="189" formatCode="m\/dd"/>
    <numFmt numFmtId="190" formatCode="&quot;WK&quot;\ ##"/>
    <numFmt numFmtId="191" formatCode="0.0"/>
    <numFmt numFmtId="192" formatCode="m&quot;/&quot;d;@"/>
    <numFmt numFmtId="193" formatCode="0.0000"/>
    <numFmt numFmtId="194" formatCode="_-* #,##0_-;\-* #,##0_-;_-* &quot;-&quot;??_-;_-@_-"/>
    <numFmt numFmtId="195" formatCode="_-* #,##0.00_-;\-* #,##0.00_-;_-* &quot;-&quot;_-;_-@_-"/>
    <numFmt numFmtId="196" formatCode="_-* #,##0.0_-;\-* #,##0.0_-;_-* &quot;-&quot;_-;_-@_-"/>
    <numFmt numFmtId="197" formatCode="\$#,##0.00"/>
    <numFmt numFmtId="198" formatCode="\$#,##0.0000"/>
    <numFmt numFmtId="199" formatCode="&quot;$&quot;#,##0.0000"/>
    <numFmt numFmtId="200" formatCode="_-\$* #,##0.00_ ;_-\$* \-#,##0.00\ ;_-\$* &quot;-&quot;??_ ;_-@_ "/>
    <numFmt numFmtId="201" formatCode="#,##0\ &quot;pcs&quot;"/>
    <numFmt numFmtId="202" formatCode="\$#,##0.00;[Red]\-\$#,##0.00"/>
    <numFmt numFmtId="207" formatCode="#,##0.000"/>
  </numFmts>
  <fonts count="77">
    <font>
      <sz val="11"/>
      <name val="돋움"/>
      <family val="3"/>
      <charset val="129"/>
    </font>
    <font>
      <sz val="11"/>
      <color theme="1"/>
      <name val="맑은 고딕"/>
      <family val="2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name val="Arial"/>
      <family val="2"/>
      <charset val="238"/>
    </font>
    <font>
      <sz val="11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8"/>
      <name val="맑은 고딕"/>
      <family val="3"/>
      <charset val="129"/>
      <scheme val="minor"/>
    </font>
    <font>
      <sz val="9"/>
      <name val="Arial"/>
      <family val="2"/>
    </font>
    <font>
      <sz val="8"/>
      <name val="굴림체"/>
      <family val="3"/>
      <charset val="129"/>
    </font>
    <font>
      <b/>
      <sz val="12"/>
      <color rgb="FFFF0000"/>
      <name val="맑은 고딕"/>
      <family val="3"/>
      <charset val="129"/>
      <scheme val="minor"/>
    </font>
    <font>
      <b/>
      <sz val="18"/>
      <name val="Verdana"/>
      <family val="2"/>
    </font>
    <font>
      <b/>
      <sz val="18"/>
      <color rgb="FF0000FF"/>
      <name val="Verdana"/>
      <family val="2"/>
    </font>
    <font>
      <sz val="18"/>
      <name val="Verdana"/>
      <family val="2"/>
    </font>
    <font>
      <sz val="18"/>
      <color rgb="FF0000FF"/>
      <name val="Verdana"/>
      <family val="2"/>
    </font>
    <font>
      <b/>
      <sz val="13"/>
      <name val="Arial"/>
      <family val="2"/>
    </font>
    <font>
      <b/>
      <sz val="15"/>
      <color rgb="FFFFFF00"/>
      <name val="Tahoma"/>
      <family val="2"/>
    </font>
    <font>
      <sz val="12"/>
      <color theme="0" tint="-0.34998626667073579"/>
      <name val="Tahoma"/>
      <family val="2"/>
    </font>
    <font>
      <i/>
      <sz val="12"/>
      <color theme="0" tint="-0.499984740745262"/>
      <name val="Tahoma"/>
      <family val="2"/>
    </font>
    <font>
      <sz val="11"/>
      <name val="Tahoma"/>
      <family val="2"/>
    </font>
    <font>
      <sz val="24"/>
      <name val="Arial"/>
      <family val="2"/>
    </font>
    <font>
      <sz val="15"/>
      <name val="Tahoma"/>
      <family val="2"/>
    </font>
    <font>
      <b/>
      <sz val="15"/>
      <name val="Verdana"/>
      <family val="2"/>
    </font>
    <font>
      <sz val="12"/>
      <name val="Tahoma"/>
      <family val="2"/>
    </font>
    <font>
      <sz val="13"/>
      <name val="Tahoma"/>
      <family val="2"/>
    </font>
    <font>
      <b/>
      <i/>
      <sz val="12"/>
      <color theme="0" tint="-0.499984740745262"/>
      <name val="Tahoma"/>
      <family val="2"/>
    </font>
    <font>
      <b/>
      <sz val="23"/>
      <name val="Arial"/>
      <family val="2"/>
    </font>
    <font>
      <sz val="12"/>
      <color rgb="FFFF0000"/>
      <name val="Tahoma"/>
      <family val="2"/>
    </font>
    <font>
      <b/>
      <sz val="12"/>
      <name val="Tahoma"/>
      <family val="2"/>
    </font>
    <font>
      <i/>
      <sz val="12"/>
      <color theme="0" tint="-0.499984740745262"/>
      <name val="Arial"/>
      <family val="2"/>
    </font>
    <font>
      <sz val="12"/>
      <color theme="1" tint="0.34998626667073579"/>
      <name val="Tahoma"/>
      <family val="2"/>
    </font>
    <font>
      <sz val="15"/>
      <color theme="1" tint="0.34998626667073579"/>
      <name val="Tahoma"/>
      <family val="2"/>
    </font>
    <font>
      <sz val="13"/>
      <color theme="1" tint="0.34998626667073579"/>
      <name val="Tahoma"/>
      <family val="2"/>
    </font>
    <font>
      <sz val="12"/>
      <color theme="0" tint="-0.499984740745262"/>
      <name val="Tahoma"/>
      <family val="2"/>
    </font>
    <font>
      <sz val="11"/>
      <name val="Arial"/>
      <family val="2"/>
    </font>
    <font>
      <sz val="15"/>
      <color rgb="FF0000FF"/>
      <name val="Tahoma"/>
      <family val="2"/>
    </font>
    <font>
      <b/>
      <sz val="14"/>
      <name val="Arial"/>
      <family val="2"/>
    </font>
    <font>
      <i/>
      <sz val="12"/>
      <name val="Arial"/>
      <family val="2"/>
    </font>
    <font>
      <b/>
      <sz val="15"/>
      <color theme="0" tint="-0.34998626667073579"/>
      <name val="Tahoma"/>
      <family val="2"/>
    </font>
    <font>
      <b/>
      <sz val="14"/>
      <color theme="0" tint="-0.34998626667073579"/>
      <name val="Arial"/>
      <family val="2"/>
    </font>
    <font>
      <b/>
      <sz val="14"/>
      <color rgb="FFFF0000"/>
      <name val="Arial"/>
      <family val="2"/>
    </font>
    <font>
      <b/>
      <sz val="15"/>
      <name val="Arial"/>
      <family val="2"/>
    </font>
    <font>
      <b/>
      <sz val="20"/>
      <color rgb="FF0000FF"/>
      <name val="Arial"/>
      <family val="2"/>
    </font>
    <font>
      <b/>
      <sz val="12"/>
      <name val="Arial"/>
      <family val="2"/>
    </font>
    <font>
      <sz val="11"/>
      <color theme="0" tint="-0.499984740745262"/>
      <name val="t"/>
      <family val="2"/>
    </font>
    <font>
      <sz val="14"/>
      <name val="Arial"/>
      <family val="2"/>
    </font>
    <font>
      <sz val="12"/>
      <name val="Arial"/>
      <family val="2"/>
    </font>
    <font>
      <b/>
      <sz val="11"/>
      <name val="t"/>
    </font>
    <font>
      <sz val="12"/>
      <name val="Arial Narrow"/>
      <family val="2"/>
    </font>
    <font>
      <b/>
      <sz val="15"/>
      <color rgb="FF0000FF"/>
      <name val="Arial"/>
      <family val="2"/>
    </font>
    <font>
      <sz val="13"/>
      <name val="Arial"/>
      <family val="2"/>
    </font>
    <font>
      <b/>
      <sz val="13"/>
      <name val="Tahoma"/>
      <family val="2"/>
    </font>
    <font>
      <b/>
      <sz val="11"/>
      <name val="Tahoma"/>
      <family val="2"/>
    </font>
    <font>
      <sz val="12"/>
      <color theme="1" tint="0.249977111117893"/>
      <name val="Arial"/>
      <family val="2"/>
    </font>
    <font>
      <b/>
      <i/>
      <sz val="12"/>
      <name val="Arial"/>
      <family val="2"/>
    </font>
    <font>
      <b/>
      <sz val="12"/>
      <color rgb="FF0000FF"/>
      <name val="Arial"/>
      <family val="2"/>
    </font>
    <font>
      <b/>
      <sz val="14"/>
      <color rgb="FF0000FF"/>
      <name val="Tahoma"/>
      <family val="2"/>
    </font>
    <font>
      <b/>
      <sz val="12"/>
      <color theme="0" tint="-0.499984740745262"/>
      <name val="Arial"/>
      <family val="2"/>
    </font>
    <font>
      <sz val="14"/>
      <color rgb="FF990000"/>
      <name val="Tahoma"/>
      <family val="3"/>
      <charset val="129"/>
    </font>
    <font>
      <sz val="12"/>
      <name val="Trebuchet MS"/>
      <family val="2"/>
    </font>
    <font>
      <b/>
      <sz val="11"/>
      <name val="Arial"/>
      <family val="2"/>
    </font>
    <font>
      <sz val="18"/>
      <name val="Arial"/>
      <family val="2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b/>
      <sz val="14"/>
      <name val="굴림체"/>
      <family val="3"/>
      <charset val="129"/>
    </font>
    <font>
      <sz val="8"/>
      <name val="굴림"/>
      <family val="3"/>
      <charset val="129"/>
    </font>
    <font>
      <b/>
      <sz val="9"/>
      <name val="굴림체"/>
      <family val="3"/>
      <charset val="129"/>
    </font>
    <font>
      <sz val="9"/>
      <name val="굴림체"/>
      <family val="3"/>
      <charset val="129"/>
    </font>
    <font>
      <b/>
      <sz val="10"/>
      <name val="굴림체"/>
      <family val="3"/>
      <charset val="129"/>
    </font>
    <font>
      <b/>
      <sz val="8"/>
      <name val="굴림"/>
      <family val="3"/>
      <charset val="129"/>
    </font>
    <font>
      <b/>
      <sz val="8"/>
      <color indexed="10"/>
      <name val="굴림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54"/>
      </patternFill>
    </fill>
    <fill>
      <patternFill patternType="solid">
        <fgColor indexed="22"/>
      </patternFill>
    </fill>
  </fills>
  <borders count="9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ashed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ashed">
        <color indexed="64"/>
      </top>
      <bottom style="hair">
        <color indexed="64"/>
      </bottom>
      <diagonal/>
    </border>
    <border>
      <left style="hair">
        <color indexed="64"/>
      </left>
      <right/>
      <top style="dashed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theme="0" tint="-0.499984740745262"/>
      </left>
      <right style="thin">
        <color theme="0" tint="-0.499984740745262"/>
      </right>
      <top style="thick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n">
        <color theme="0" tint="-0.499984740745262"/>
      </bottom>
      <diagonal/>
    </border>
    <border>
      <left style="dashed">
        <color auto="1"/>
      </left>
      <right style="dashed">
        <color theme="0" tint="-0.499984740745262"/>
      </right>
      <top style="dashed">
        <color auto="1"/>
      </top>
      <bottom style="dashed">
        <color auto="1"/>
      </bottom>
      <diagonal/>
    </border>
    <border>
      <left style="dashed">
        <color theme="0" tint="-0.499984740745262"/>
      </left>
      <right style="dashed">
        <color theme="0" tint="-0.499984740745262"/>
      </right>
      <top style="dashed">
        <color auto="1"/>
      </top>
      <bottom style="dashed">
        <color auto="1"/>
      </bottom>
      <diagonal/>
    </border>
    <border>
      <left style="dashed">
        <color theme="0" tint="-0.499984740745262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dashed">
        <color theme="1" tint="0.499984740745262"/>
      </left>
      <right style="dashed">
        <color theme="1" tint="0.499984740745262"/>
      </right>
      <top style="dashed">
        <color theme="1" tint="0.499984740745262"/>
      </top>
      <bottom/>
      <diagonal/>
    </border>
    <border>
      <left style="thick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ck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ashed">
        <color auto="1"/>
      </left>
      <right style="dashed">
        <color theme="0" tint="-0.499984740745262"/>
      </right>
      <top/>
      <bottom/>
      <diagonal/>
    </border>
    <border>
      <left style="dashed">
        <color theme="0" tint="-0.499984740745262"/>
      </left>
      <right style="dashed">
        <color theme="0" tint="-0.499984740745262"/>
      </right>
      <top/>
      <bottom/>
      <diagonal/>
    </border>
    <border>
      <left style="dashed">
        <color theme="0" tint="-0.499984740745262"/>
      </left>
      <right style="dashed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dashed">
        <color theme="1" tint="0.499984740745262"/>
      </left>
      <right style="dashed">
        <color theme="1" tint="0.499984740745262"/>
      </right>
      <top/>
      <bottom/>
      <diagonal/>
    </border>
    <border>
      <left style="thick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ck">
        <color theme="0" tint="-0.499984740745262"/>
      </bottom>
      <diagonal/>
    </border>
    <border>
      <left style="thin">
        <color theme="0" tint="-0.499984740745262"/>
      </left>
      <right style="thick">
        <color theme="0" tint="-0.499984740745262"/>
      </right>
      <top style="thin">
        <color theme="0" tint="-0.499984740745262"/>
      </top>
      <bottom style="thick">
        <color theme="0" tint="-0.499984740745262"/>
      </bottom>
      <diagonal/>
    </border>
    <border>
      <left style="dashed">
        <color auto="1"/>
      </left>
      <right style="dashed">
        <color theme="0" tint="-0.499984740745262"/>
      </right>
      <top/>
      <bottom style="dashed">
        <color theme="0" tint="-0.34998626667073579"/>
      </bottom>
      <diagonal/>
    </border>
    <border>
      <left style="dashed">
        <color theme="0" tint="-0.499984740745262"/>
      </left>
      <right style="dashed">
        <color theme="0" tint="-0.499984740745262"/>
      </right>
      <top/>
      <bottom style="dashed">
        <color theme="0" tint="-0.34998626667073579"/>
      </bottom>
      <diagonal/>
    </border>
    <border>
      <left style="dashed">
        <color theme="0" tint="-0.499984740745262"/>
      </left>
      <right style="dashed">
        <color auto="1"/>
      </right>
      <top/>
      <bottom style="dashed">
        <color theme="0" tint="-0.34998626667073579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dashed">
        <color theme="1" tint="0.499984740745262"/>
      </left>
      <right style="dashed">
        <color theme="1" tint="0.499984740745262"/>
      </right>
      <top style="dashed">
        <color theme="1" tint="0.499984740745262"/>
      </top>
      <bottom style="dashed">
        <color theme="1" tint="0.499984740745262"/>
      </bottom>
      <diagonal/>
    </border>
    <border>
      <left style="dashed">
        <color auto="1"/>
      </left>
      <right style="dashed">
        <color theme="0" tint="-0.499984740745262"/>
      </right>
      <top style="dashed">
        <color theme="0" tint="-0.34998626667073579"/>
      </top>
      <bottom style="dashed">
        <color theme="0" tint="-0.34998626667073579"/>
      </bottom>
      <diagonal/>
    </border>
    <border>
      <left style="dashed">
        <color theme="0" tint="-0.499984740745262"/>
      </left>
      <right style="dashed">
        <color theme="0" tint="-0.499984740745262"/>
      </right>
      <top style="dashed">
        <color theme="0" tint="-0.34998626667073579"/>
      </top>
      <bottom style="dashed">
        <color theme="0" tint="-0.34998626667073579"/>
      </bottom>
      <diagonal/>
    </border>
    <border>
      <left style="dashed">
        <color theme="0" tint="-0.499984740745262"/>
      </left>
      <right style="dashed">
        <color auto="1"/>
      </right>
      <top style="dashed">
        <color theme="0" tint="-0.34998626667073579"/>
      </top>
      <bottom style="dashed">
        <color theme="0" tint="-0.34998626667073579"/>
      </bottom>
      <diagonal/>
    </border>
    <border>
      <left style="dashed">
        <color auto="1"/>
      </left>
      <right style="dashed">
        <color theme="0" tint="-0.499984740745262"/>
      </right>
      <top style="dashed">
        <color theme="0" tint="-0.34998626667073579"/>
      </top>
      <bottom/>
      <diagonal/>
    </border>
    <border>
      <left style="dashed">
        <color theme="0" tint="-0.499984740745262"/>
      </left>
      <right style="dashed">
        <color theme="0" tint="-0.499984740745262"/>
      </right>
      <top style="dashed">
        <color theme="0" tint="-0.34998626667073579"/>
      </top>
      <bottom/>
      <diagonal/>
    </border>
    <border>
      <left style="dashed">
        <color theme="0" tint="-0.499984740745262"/>
      </left>
      <right style="dashed">
        <color auto="1"/>
      </right>
      <top style="dashed">
        <color theme="0" tint="-0.34998626667073579"/>
      </top>
      <bottom/>
      <diagonal/>
    </border>
    <border>
      <left/>
      <right style="dashed">
        <color theme="0" tint="-0.499984740745262"/>
      </right>
      <top style="dashed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auto="1"/>
      </left>
      <right style="dashed">
        <color theme="0" tint="-0.499984740745262"/>
      </right>
      <top style="dashed">
        <color theme="0" tint="-0.34998626667073579"/>
      </top>
      <bottom style="dashed">
        <color auto="1"/>
      </bottom>
      <diagonal/>
    </border>
    <border>
      <left style="dashed">
        <color theme="0" tint="-0.499984740745262"/>
      </left>
      <right style="dashed">
        <color auto="1"/>
      </right>
      <top style="dashed">
        <color theme="0" tint="-0.34998626667073579"/>
      </top>
      <bottom style="dashed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4">
    <xf numFmtId="0" fontId="0" fillId="0" borderId="0">
      <alignment vertical="center"/>
    </xf>
    <xf numFmtId="0" fontId="2" fillId="0" borderId="0"/>
    <xf numFmtId="0" fontId="1" fillId="0" borderId="0"/>
    <xf numFmtId="176" fontId="5" fillId="0" borderId="0" applyFont="0" applyFill="0" applyBorder="0" applyAlignment="0" applyProtection="0"/>
    <xf numFmtId="0" fontId="5" fillId="0" borderId="0"/>
    <xf numFmtId="0" fontId="1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4" fillId="0" borderId="0" applyAlignment="0">
      <alignment vertical="top" wrapText="1"/>
      <protection locked="0"/>
    </xf>
    <xf numFmtId="0" fontId="6" fillId="0" borderId="0">
      <alignment vertical="center"/>
    </xf>
    <xf numFmtId="0" fontId="15" fillId="0" borderId="0" applyAlignment="0">
      <alignment vertical="top" wrapText="1"/>
      <protection locked="0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334">
    <xf numFmtId="0" fontId="0" fillId="0" borderId="0" xfId="0">
      <alignment vertical="center"/>
    </xf>
    <xf numFmtId="0" fontId="9" fillId="0" borderId="8" xfId="4" applyFont="1" applyBorder="1" applyAlignment="1">
      <alignment horizontal="center" vertical="center"/>
    </xf>
    <xf numFmtId="0" fontId="9" fillId="0" borderId="5" xfId="4" applyFont="1" applyBorder="1" applyAlignment="1">
      <alignment horizontal="center" vertical="center"/>
    </xf>
    <xf numFmtId="0" fontId="9" fillId="0" borderId="9" xfId="4" applyFont="1" applyBorder="1" applyAlignment="1">
      <alignment horizontal="center" vertical="center"/>
    </xf>
    <xf numFmtId="0" fontId="8" fillId="0" borderId="0" xfId="6" applyFont="1" applyAlignment="1">
      <alignment vertical="center"/>
    </xf>
    <xf numFmtId="178" fontId="9" fillId="0" borderId="9" xfId="4" applyNumberFormat="1" applyFont="1" applyBorder="1" applyAlignment="1">
      <alignment horizontal="center" vertical="center"/>
    </xf>
    <xf numFmtId="179" fontId="8" fillId="3" borderId="7" xfId="6" applyNumberFormat="1" applyFont="1" applyFill="1" applyBorder="1" applyAlignment="1">
      <alignment horizontal="center" vertical="center"/>
    </xf>
    <xf numFmtId="179" fontId="9" fillId="0" borderId="3" xfId="4" applyNumberFormat="1" applyFont="1" applyBorder="1" applyAlignment="1">
      <alignment horizontal="center" vertical="center"/>
    </xf>
    <xf numFmtId="179" fontId="11" fillId="0" borderId="3" xfId="4" applyNumberFormat="1" applyFont="1" applyBorder="1" applyAlignment="1">
      <alignment horizontal="center" vertical="center"/>
    </xf>
    <xf numFmtId="179" fontId="9" fillId="0" borderId="11" xfId="4" applyNumberFormat="1" applyFont="1" applyBorder="1" applyAlignment="1">
      <alignment horizontal="center" vertical="center"/>
    </xf>
    <xf numFmtId="180" fontId="8" fillId="3" borderId="5" xfId="4" applyNumberFormat="1" applyFont="1" applyFill="1" applyBorder="1" applyAlignment="1">
      <alignment horizontal="center" vertical="center"/>
    </xf>
    <xf numFmtId="180" fontId="8" fillId="0" borderId="5" xfId="7" applyNumberFormat="1" applyFont="1" applyBorder="1" applyAlignment="1">
      <alignment horizontal="center" vertical="center"/>
    </xf>
    <xf numFmtId="180" fontId="9" fillId="4" borderId="5" xfId="4" applyNumberFormat="1" applyFont="1" applyFill="1" applyBorder="1" applyAlignment="1">
      <alignment horizontal="center" vertical="center"/>
    </xf>
    <xf numFmtId="180" fontId="8" fillId="2" borderId="5" xfId="4" applyNumberFormat="1" applyFont="1" applyFill="1" applyBorder="1" applyAlignment="1">
      <alignment vertical="center"/>
    </xf>
    <xf numFmtId="180" fontId="8" fillId="2" borderId="5" xfId="4" applyNumberFormat="1" applyFont="1" applyFill="1" applyBorder="1" applyAlignment="1">
      <alignment horizontal="center" vertical="center"/>
    </xf>
    <xf numFmtId="182" fontId="8" fillId="2" borderId="5" xfId="4" applyNumberFormat="1" applyFont="1" applyFill="1" applyBorder="1" applyAlignment="1">
      <alignment horizontal="center" vertical="center"/>
    </xf>
    <xf numFmtId="183" fontId="8" fillId="2" borderId="5" xfId="4" applyNumberFormat="1" applyFont="1" applyFill="1" applyBorder="1" applyAlignment="1">
      <alignment horizontal="center" vertical="center"/>
    </xf>
    <xf numFmtId="0" fontId="8" fillId="3" borderId="0" xfId="6" applyFont="1" applyFill="1" applyAlignment="1">
      <alignment horizontal="center" vertical="center"/>
    </xf>
    <xf numFmtId="184" fontId="9" fillId="3" borderId="13" xfId="6" applyNumberFormat="1" applyFont="1" applyFill="1" applyBorder="1" applyAlignment="1">
      <alignment horizontal="center" vertical="center"/>
    </xf>
    <xf numFmtId="179" fontId="9" fillId="3" borderId="13" xfId="6" applyNumberFormat="1" applyFont="1" applyFill="1" applyBorder="1" applyAlignment="1">
      <alignment horizontal="center" vertical="center"/>
    </xf>
    <xf numFmtId="181" fontId="8" fillId="2" borderId="5" xfId="8" applyNumberFormat="1" applyFont="1" applyFill="1" applyBorder="1" applyAlignment="1">
      <alignment horizontal="center"/>
    </xf>
    <xf numFmtId="180" fontId="8" fillId="0" borderId="5" xfId="6" applyNumberFormat="1" applyFont="1" applyBorder="1" applyAlignment="1">
      <alignment horizontal="center" vertical="center"/>
    </xf>
    <xf numFmtId="180" fontId="8" fillId="0" borderId="5" xfId="4" applyNumberFormat="1" applyFont="1" applyBorder="1" applyAlignment="1">
      <alignment horizontal="center" vertical="center"/>
    </xf>
    <xf numFmtId="180" fontId="9" fillId="2" borderId="5" xfId="4" applyNumberFormat="1" applyFont="1" applyFill="1" applyBorder="1" applyAlignment="1">
      <alignment horizontal="center" vertical="center"/>
    </xf>
    <xf numFmtId="180" fontId="8" fillId="4" borderId="5" xfId="4" applyNumberFormat="1" applyFont="1" applyFill="1" applyBorder="1" applyAlignment="1">
      <alignment horizontal="center" vertical="center"/>
    </xf>
    <xf numFmtId="0" fontId="9" fillId="2" borderId="3" xfId="4" applyFont="1" applyFill="1" applyBorder="1" applyAlignment="1">
      <alignment horizontal="center" vertical="center"/>
    </xf>
    <xf numFmtId="186" fontId="9" fillId="0" borderId="5" xfId="4" applyNumberFormat="1" applyFont="1" applyBorder="1" applyAlignment="1">
      <alignment horizontal="center" vertical="center"/>
    </xf>
    <xf numFmtId="187" fontId="8" fillId="0" borderId="5" xfId="4" applyNumberFormat="1" applyFont="1" applyBorder="1" applyAlignment="1">
      <alignment horizontal="center" vertical="center"/>
    </xf>
    <xf numFmtId="180" fontId="8" fillId="4" borderId="5" xfId="4" applyNumberFormat="1" applyFont="1" applyFill="1" applyBorder="1" applyAlignment="1">
      <alignment horizontal="center" vertical="center"/>
    </xf>
    <xf numFmtId="180" fontId="8" fillId="0" borderId="5" xfId="4" applyNumberFormat="1" applyFont="1" applyBorder="1" applyAlignment="1">
      <alignment horizontal="center" vertical="center"/>
    </xf>
    <xf numFmtId="180" fontId="9" fillId="2" borderId="5" xfId="4" applyNumberFormat="1" applyFont="1" applyFill="1" applyBorder="1" applyAlignment="1">
      <alignment horizontal="center" vertical="center"/>
    </xf>
    <xf numFmtId="0" fontId="7" fillId="0" borderId="0" xfId="4" applyFont="1" applyAlignment="1">
      <alignment horizontal="center" vertical="center"/>
    </xf>
    <xf numFmtId="0" fontId="7" fillId="0" borderId="2" xfId="4" applyFont="1" applyBorder="1" applyAlignment="1">
      <alignment horizontal="center" vertical="center"/>
    </xf>
    <xf numFmtId="0" fontId="8" fillId="3" borderId="7" xfId="6" applyFont="1" applyFill="1" applyBorder="1" applyAlignment="1">
      <alignment horizontal="center" vertical="center"/>
    </xf>
    <xf numFmtId="0" fontId="8" fillId="3" borderId="10" xfId="6" applyFont="1" applyFill="1" applyBorder="1" applyAlignment="1">
      <alignment horizontal="center" vertical="center"/>
    </xf>
    <xf numFmtId="0" fontId="8" fillId="0" borderId="3" xfId="4" applyFont="1" applyBorder="1" applyAlignment="1">
      <alignment horizontal="center" vertical="center"/>
    </xf>
    <xf numFmtId="0" fontId="8" fillId="0" borderId="4" xfId="4" applyFont="1" applyBorder="1" applyAlignment="1">
      <alignment horizontal="center" vertical="center"/>
    </xf>
    <xf numFmtId="0" fontId="8" fillId="0" borderId="2" xfId="6" applyFont="1" applyBorder="1" applyAlignment="1">
      <alignment horizontal="center" vertical="center"/>
    </xf>
    <xf numFmtId="0" fontId="8" fillId="0" borderId="12" xfId="6" applyFont="1" applyBorder="1" applyAlignment="1">
      <alignment horizontal="center" vertical="center"/>
    </xf>
    <xf numFmtId="0" fontId="9" fillId="2" borderId="5" xfId="4" applyFont="1" applyFill="1" applyBorder="1" applyAlignment="1">
      <alignment horizontal="center" vertical="center" wrapText="1"/>
    </xf>
    <xf numFmtId="180" fontId="9" fillId="2" borderId="3" xfId="4" applyNumberFormat="1" applyFont="1" applyFill="1" applyBorder="1" applyAlignment="1">
      <alignment horizontal="center" vertical="center"/>
    </xf>
    <xf numFmtId="180" fontId="9" fillId="2" borderId="4" xfId="4" applyNumberFormat="1" applyFont="1" applyFill="1" applyBorder="1" applyAlignment="1">
      <alignment horizontal="center" vertical="center"/>
    </xf>
    <xf numFmtId="185" fontId="8" fillId="2" borderId="5" xfId="4" applyNumberFormat="1" applyFont="1" applyFill="1" applyBorder="1" applyAlignment="1">
      <alignment horizontal="center" vertical="center"/>
    </xf>
    <xf numFmtId="177" fontId="8" fillId="2" borderId="5" xfId="4" applyNumberFormat="1" applyFont="1" applyFill="1" applyBorder="1" applyAlignment="1">
      <alignment horizontal="center" vertical="center"/>
    </xf>
    <xf numFmtId="0" fontId="10" fillId="0" borderId="0" xfId="4" applyFont="1" applyBorder="1" applyAlignment="1">
      <alignment horizontal="center" vertical="center"/>
    </xf>
    <xf numFmtId="0" fontId="10" fillId="0" borderId="2" xfId="4" applyFont="1" applyBorder="1" applyAlignment="1">
      <alignment horizontal="center" vertical="center"/>
    </xf>
    <xf numFmtId="180" fontId="8" fillId="0" borderId="5" xfId="4" applyNumberFormat="1" applyFont="1" applyBorder="1" applyAlignment="1">
      <alignment horizontal="center" vertical="center"/>
    </xf>
    <xf numFmtId="180" fontId="12" fillId="2" borderId="3" xfId="4" applyNumberFormat="1" applyFont="1" applyFill="1" applyBorder="1" applyAlignment="1">
      <alignment horizontal="center" vertical="center"/>
    </xf>
    <xf numFmtId="180" fontId="12" fillId="2" borderId="1" xfId="4" applyNumberFormat="1" applyFont="1" applyFill="1" applyBorder="1" applyAlignment="1">
      <alignment horizontal="center" vertical="center"/>
    </xf>
    <xf numFmtId="180" fontId="12" fillId="2" borderId="4" xfId="4" applyNumberFormat="1" applyFont="1" applyFill="1" applyBorder="1" applyAlignment="1">
      <alignment horizontal="center" vertical="center"/>
    </xf>
    <xf numFmtId="180" fontId="13" fillId="2" borderId="5" xfId="4" applyNumberFormat="1" applyFont="1" applyFill="1" applyBorder="1" applyAlignment="1">
      <alignment horizontal="center" wrapText="1"/>
    </xf>
    <xf numFmtId="180" fontId="9" fillId="2" borderId="5" xfId="4" applyNumberFormat="1" applyFont="1" applyFill="1" applyBorder="1" applyAlignment="1">
      <alignment horizontal="center" vertical="center"/>
    </xf>
    <xf numFmtId="181" fontId="8" fillId="2" borderId="5" xfId="4" applyNumberFormat="1" applyFont="1" applyFill="1" applyBorder="1" applyAlignment="1">
      <alignment horizontal="center" vertical="center"/>
    </xf>
    <xf numFmtId="180" fontId="8" fillId="4" borderId="5" xfId="4" applyNumberFormat="1" applyFont="1" applyFill="1" applyBorder="1" applyAlignment="1">
      <alignment horizontal="center" vertical="center"/>
    </xf>
    <xf numFmtId="0" fontId="17" fillId="2" borderId="0" xfId="1" applyFont="1" applyFill="1" applyAlignment="1">
      <alignment horizontal="left" vertical="center"/>
    </xf>
    <xf numFmtId="0" fontId="21" fillId="2" borderId="0" xfId="0" quotePrefix="1" applyFont="1" applyFill="1" applyAlignment="1">
      <alignment horizontal="center" vertical="center"/>
    </xf>
    <xf numFmtId="14" fontId="22" fillId="5" borderId="0" xfId="0" quotePrefix="1" applyNumberFormat="1" applyFont="1" applyFill="1" applyAlignment="1">
      <alignment horizontal="center" vertical="center"/>
    </xf>
    <xf numFmtId="0" fontId="23" fillId="2" borderId="0" xfId="1" applyFont="1" applyFill="1" applyAlignment="1">
      <alignment horizontal="left" vertical="center"/>
    </xf>
    <xf numFmtId="0" fontId="24" fillId="0" borderId="0" xfId="0" quotePrefix="1" applyFont="1" applyAlignment="1">
      <alignment horizontal="center" vertical="center"/>
    </xf>
    <xf numFmtId="14" fontId="24" fillId="0" borderId="0" xfId="0" quotePrefix="1" applyNumberFormat="1" applyFont="1" applyAlignment="1">
      <alignment horizontal="center" vertical="center"/>
    </xf>
    <xf numFmtId="0" fontId="25" fillId="2" borderId="0" xfId="1" applyFont="1" applyFill="1" applyAlignment="1">
      <alignment horizontal="left" vertical="center"/>
    </xf>
    <xf numFmtId="0" fontId="25" fillId="2" borderId="0" xfId="1" applyFont="1" applyFill="1" applyAlignment="1">
      <alignment horizontal="right" vertical="center"/>
    </xf>
    <xf numFmtId="0" fontId="26" fillId="2" borderId="0" xfId="1" applyFont="1" applyFill="1" applyAlignment="1">
      <alignment horizontal="left" vertical="center"/>
    </xf>
    <xf numFmtId="0" fontId="27" fillId="2" borderId="0" xfId="1" applyFont="1" applyFill="1" applyAlignment="1">
      <alignment horizontal="center" vertical="center"/>
    </xf>
    <xf numFmtId="0" fontId="28" fillId="2" borderId="0" xfId="1" applyFont="1" applyFill="1" applyAlignment="1">
      <alignment horizontal="left" vertical="center"/>
    </xf>
    <xf numFmtId="0" fontId="28" fillId="0" borderId="0" xfId="1" applyFont="1" applyAlignment="1">
      <alignment horizontal="left" vertical="center"/>
    </xf>
    <xf numFmtId="0" fontId="29" fillId="2" borderId="0" xfId="1" applyFont="1" applyFill="1" applyAlignment="1">
      <alignment horizontal="left" vertical="center"/>
    </xf>
    <xf numFmtId="14" fontId="30" fillId="0" borderId="0" xfId="1" applyNumberFormat="1" applyFont="1" applyAlignment="1">
      <alignment horizontal="center" vertical="center"/>
    </xf>
    <xf numFmtId="0" fontId="31" fillId="0" borderId="0" xfId="0" quotePrefix="1" applyFont="1" applyAlignment="1">
      <alignment horizontal="center" vertical="center"/>
    </xf>
    <xf numFmtId="0" fontId="32" fillId="0" borderId="0" xfId="1" applyFont="1" applyAlignment="1">
      <alignment vertical="center" wrapText="1"/>
    </xf>
    <xf numFmtId="188" fontId="29" fillId="0" borderId="0" xfId="1" applyNumberFormat="1" applyFont="1" applyAlignment="1">
      <alignment vertical="center" wrapText="1"/>
    </xf>
    <xf numFmtId="0" fontId="33" fillId="2" borderId="0" xfId="1" applyFont="1" applyFill="1" applyAlignment="1">
      <alignment horizontal="right" vertical="center"/>
    </xf>
    <xf numFmtId="0" fontId="33" fillId="0" borderId="0" xfId="0" quotePrefix="1" applyFont="1" applyAlignment="1">
      <alignment horizontal="center" vertical="center"/>
    </xf>
    <xf numFmtId="0" fontId="34" fillId="2" borderId="0" xfId="1" applyFont="1" applyFill="1" applyAlignment="1">
      <alignment horizontal="left" vertical="center"/>
    </xf>
    <xf numFmtId="0" fontId="35" fillId="0" borderId="0" xfId="0" quotePrefix="1" applyFont="1" applyAlignment="1">
      <alignment horizontal="right" vertical="center"/>
    </xf>
    <xf numFmtId="0" fontId="36" fillId="0" borderId="0" xfId="1" applyFont="1" applyAlignment="1">
      <alignment vertical="center" wrapText="1"/>
    </xf>
    <xf numFmtId="14" fontId="36" fillId="0" borderId="0" xfId="1" applyNumberFormat="1" applyFont="1" applyAlignment="1">
      <alignment vertical="center" wrapText="1"/>
    </xf>
    <xf numFmtId="0" fontId="37" fillId="2" borderId="0" xfId="1" applyFont="1" applyFill="1" applyAlignment="1">
      <alignment horizontal="right" vertical="center"/>
    </xf>
    <xf numFmtId="189" fontId="38" fillId="2" borderId="0" xfId="1" applyNumberFormat="1" applyFont="1" applyFill="1" applyAlignment="1">
      <alignment horizontal="center" vertical="center"/>
    </xf>
    <xf numFmtId="0" fontId="39" fillId="2" borderId="0" xfId="1" applyFont="1" applyFill="1" applyAlignment="1">
      <alignment horizontal="left" vertical="center"/>
    </xf>
    <xf numFmtId="10" fontId="28" fillId="0" borderId="0" xfId="1" applyNumberFormat="1" applyFont="1" applyAlignment="1">
      <alignment horizontal="left" vertical="center"/>
    </xf>
    <xf numFmtId="0" fontId="37" fillId="2" borderId="0" xfId="1" applyFont="1" applyFill="1" applyAlignment="1">
      <alignment horizontal="center" vertical="center"/>
    </xf>
    <xf numFmtId="0" fontId="28" fillId="3" borderId="0" xfId="1" applyFont="1" applyFill="1" applyAlignment="1">
      <alignment horizontal="left" vertical="center"/>
    </xf>
    <xf numFmtId="0" fontId="40" fillId="2" borderId="0" xfId="1" applyFont="1" applyFill="1" applyAlignment="1">
      <alignment horizontal="left" vertical="center"/>
    </xf>
    <xf numFmtId="0" fontId="41" fillId="2" borderId="0" xfId="1" applyFont="1" applyFill="1" applyAlignment="1">
      <alignment vertical="center"/>
    </xf>
    <xf numFmtId="0" fontId="41" fillId="2" borderId="0" xfId="1" applyFont="1" applyFill="1" applyAlignment="1">
      <alignment horizontal="right" vertical="center"/>
    </xf>
    <xf numFmtId="190" fontId="41" fillId="0" borderId="0" xfId="1" applyNumberFormat="1" applyFont="1" applyAlignment="1">
      <alignment horizontal="center" vertical="center" wrapText="1"/>
    </xf>
    <xf numFmtId="14" fontId="42" fillId="0" borderId="0" xfId="1" applyNumberFormat="1" applyFont="1" applyAlignment="1">
      <alignment horizontal="right" vertical="center" wrapText="1"/>
    </xf>
    <xf numFmtId="0" fontId="43" fillId="0" borderId="0" xfId="1" applyFont="1" applyAlignment="1">
      <alignment horizontal="right" vertical="center" wrapText="1"/>
    </xf>
    <xf numFmtId="14" fontId="35" fillId="0" borderId="0" xfId="1" applyNumberFormat="1" applyFont="1" applyAlignment="1">
      <alignment horizontal="right" vertical="center" wrapText="1"/>
    </xf>
    <xf numFmtId="190" fontId="44" fillId="2" borderId="0" xfId="1" applyNumberFormat="1" applyFont="1" applyFill="1" applyAlignment="1">
      <alignment horizontal="center" vertical="center" wrapText="1"/>
    </xf>
    <xf numFmtId="0" fontId="45" fillId="2" borderId="0" xfId="1" applyFont="1" applyFill="1" applyAlignment="1">
      <alignment horizontal="center" vertical="center"/>
    </xf>
    <xf numFmtId="190" fontId="41" fillId="0" borderId="14" xfId="1" applyNumberFormat="1" applyFont="1" applyBorder="1" applyAlignment="1">
      <alignment horizontal="center" vertical="center" wrapText="1"/>
    </xf>
    <xf numFmtId="0" fontId="46" fillId="2" borderId="0" xfId="1" applyFont="1" applyFill="1" applyAlignment="1">
      <alignment horizontal="center" vertical="center"/>
    </xf>
    <xf numFmtId="49" fontId="47" fillId="6" borderId="15" xfId="1" applyNumberFormat="1" applyFont="1" applyFill="1" applyBorder="1" applyAlignment="1">
      <alignment horizontal="center" vertical="center" wrapText="1"/>
    </xf>
    <xf numFmtId="49" fontId="49" fillId="6" borderId="16" xfId="1" applyNumberFormat="1" applyFont="1" applyFill="1" applyBorder="1" applyAlignment="1">
      <alignment horizontal="center" vertical="center"/>
    </xf>
    <xf numFmtId="49" fontId="49" fillId="6" borderId="16" xfId="0" applyNumberFormat="1" applyFont="1" applyFill="1" applyBorder="1" applyAlignment="1">
      <alignment horizontal="center" vertical="center" wrapText="1"/>
    </xf>
    <xf numFmtId="49" fontId="34" fillId="6" borderId="17" xfId="0" applyNumberFormat="1" applyFont="1" applyFill="1" applyBorder="1" applyAlignment="1">
      <alignment horizontal="center" vertical="center" wrapText="1"/>
    </xf>
    <xf numFmtId="49" fontId="49" fillId="6" borderId="17" xfId="0" applyNumberFormat="1" applyFont="1" applyFill="1" applyBorder="1" applyAlignment="1">
      <alignment horizontal="center" vertical="center" wrapText="1"/>
    </xf>
    <xf numFmtId="0" fontId="49" fillId="6" borderId="6" xfId="0" applyFont="1" applyFill="1" applyBorder="1" applyAlignment="1">
      <alignment horizontal="center" vertical="center" wrapText="1"/>
    </xf>
    <xf numFmtId="0" fontId="49" fillId="6" borderId="0" xfId="0" applyFont="1" applyFill="1" applyAlignment="1">
      <alignment horizontal="center" vertical="center" wrapText="1"/>
    </xf>
    <xf numFmtId="0" fontId="49" fillId="6" borderId="18" xfId="0" applyFont="1" applyFill="1" applyBorder="1" applyAlignment="1">
      <alignment horizontal="center" vertical="center" wrapText="1"/>
    </xf>
    <xf numFmtId="0" fontId="49" fillId="6" borderId="19" xfId="0" applyFont="1" applyFill="1" applyBorder="1" applyAlignment="1">
      <alignment horizontal="right" vertical="center" wrapText="1"/>
    </xf>
    <xf numFmtId="0" fontId="49" fillId="6" borderId="0" xfId="0" applyFont="1" applyFill="1" applyAlignment="1">
      <alignment horizontal="right" vertical="center" wrapText="1"/>
    </xf>
    <xf numFmtId="188" fontId="47" fillId="7" borderId="20" xfId="0" applyNumberFormat="1" applyFont="1" applyFill="1" applyBorder="1" applyAlignment="1">
      <alignment horizontal="center" vertical="center" wrapText="1"/>
    </xf>
    <xf numFmtId="49" fontId="49" fillId="6" borderId="21" xfId="1" applyNumberFormat="1" applyFont="1" applyFill="1" applyBorder="1" applyAlignment="1">
      <alignment horizontal="center" vertical="center" wrapText="1"/>
    </xf>
    <xf numFmtId="49" fontId="50" fillId="0" borderId="0" xfId="1" applyNumberFormat="1" applyFont="1" applyAlignment="1">
      <alignment horizontal="left" vertical="center"/>
    </xf>
    <xf numFmtId="0" fontId="35" fillId="0" borderId="0" xfId="1" applyFont="1" applyAlignment="1">
      <alignment horizontal="center" vertical="center" wrapText="1"/>
    </xf>
    <xf numFmtId="49" fontId="35" fillId="0" borderId="0" xfId="1" applyNumberFormat="1" applyFont="1" applyAlignment="1">
      <alignment horizontal="center" vertical="center" wrapText="1"/>
    </xf>
    <xf numFmtId="14" fontId="51" fillId="0" borderId="0" xfId="1" applyNumberFormat="1" applyFont="1" applyAlignment="1">
      <alignment horizontal="left" vertical="center"/>
    </xf>
    <xf numFmtId="14" fontId="27" fillId="0" borderId="0" xfId="1" applyNumberFormat="1" applyFont="1" applyAlignment="1">
      <alignment horizontal="center" vertical="center"/>
    </xf>
    <xf numFmtId="49" fontId="49" fillId="6" borderId="22" xfId="1" applyNumberFormat="1" applyFont="1" applyFill="1" applyBorder="1" applyAlignment="1">
      <alignment horizontal="center" vertical="center" wrapText="1"/>
    </xf>
    <xf numFmtId="49" fontId="49" fillId="6" borderId="23" xfId="1" applyNumberFormat="1" applyFont="1" applyFill="1" applyBorder="1" applyAlignment="1">
      <alignment horizontal="center" vertical="center"/>
    </xf>
    <xf numFmtId="49" fontId="49" fillId="6" borderId="23" xfId="0" applyNumberFormat="1" applyFont="1" applyFill="1" applyBorder="1" applyAlignment="1">
      <alignment horizontal="center" vertical="center" wrapText="1"/>
    </xf>
    <xf numFmtId="49" fontId="34" fillId="6" borderId="1" xfId="0" applyNumberFormat="1" applyFont="1" applyFill="1" applyBorder="1" applyAlignment="1">
      <alignment horizontal="center" vertical="center" wrapText="1"/>
    </xf>
    <xf numFmtId="49" fontId="49" fillId="6" borderId="1" xfId="0" applyNumberFormat="1" applyFont="1" applyFill="1" applyBorder="1" applyAlignment="1">
      <alignment horizontal="center" vertical="center" wrapText="1"/>
    </xf>
    <xf numFmtId="188" fontId="42" fillId="7" borderId="24" xfId="0" applyNumberFormat="1" applyFont="1" applyFill="1" applyBorder="1" applyAlignment="1">
      <alignment horizontal="center" vertical="center" wrapText="1"/>
    </xf>
    <xf numFmtId="49" fontId="49" fillId="6" borderId="25" xfId="1" applyNumberFormat="1" applyFont="1" applyFill="1" applyBorder="1" applyAlignment="1">
      <alignment horizontal="center" vertical="center" wrapText="1"/>
    </xf>
    <xf numFmtId="49" fontId="50" fillId="0" borderId="0" xfId="1" applyNumberFormat="1" applyFont="1" applyAlignment="1">
      <alignment horizontal="left" vertical="top"/>
    </xf>
    <xf numFmtId="49" fontId="51" fillId="0" borderId="0" xfId="1" applyNumberFormat="1" applyFont="1" applyAlignment="1">
      <alignment horizontal="left" vertical="center"/>
    </xf>
    <xf numFmtId="49" fontId="27" fillId="0" borderId="0" xfId="1" applyNumberFormat="1" applyFont="1" applyAlignment="1">
      <alignment horizontal="center" vertical="center"/>
    </xf>
    <xf numFmtId="49" fontId="49" fillId="6" borderId="26" xfId="1" applyNumberFormat="1" applyFont="1" applyFill="1" applyBorder="1" applyAlignment="1">
      <alignment horizontal="center" vertical="center"/>
    </xf>
    <xf numFmtId="49" fontId="49" fillId="6" borderId="26" xfId="0" applyNumberFormat="1" applyFont="1" applyFill="1" applyBorder="1" applyAlignment="1">
      <alignment horizontal="center" vertical="center" wrapText="1"/>
    </xf>
    <xf numFmtId="0" fontId="49" fillId="6" borderId="27" xfId="0" applyFont="1" applyFill="1" applyBorder="1" applyAlignment="1">
      <alignment horizontal="right" vertical="center" wrapText="1"/>
    </xf>
    <xf numFmtId="0" fontId="49" fillId="6" borderId="28" xfId="0" applyFont="1" applyFill="1" applyBorder="1" applyAlignment="1">
      <alignment horizontal="right" vertical="center" wrapText="1"/>
    </xf>
    <xf numFmtId="0" fontId="49" fillId="6" borderId="29" xfId="0" applyFont="1" applyFill="1" applyBorder="1" applyAlignment="1">
      <alignment horizontal="right" vertical="center" wrapText="1"/>
    </xf>
    <xf numFmtId="49" fontId="52" fillId="7" borderId="30" xfId="0" applyNumberFormat="1" applyFont="1" applyFill="1" applyBorder="1" applyAlignment="1">
      <alignment horizontal="center" vertical="center"/>
    </xf>
    <xf numFmtId="49" fontId="53" fillId="0" borderId="0" xfId="1" applyNumberFormat="1" applyFont="1" applyAlignment="1">
      <alignment horizontal="left" vertical="top"/>
    </xf>
    <xf numFmtId="49" fontId="51" fillId="0" borderId="0" xfId="1" applyNumberFormat="1" applyFont="1" applyAlignment="1">
      <alignment horizontal="left" vertical="center" shrinkToFit="1"/>
    </xf>
    <xf numFmtId="191" fontId="27" fillId="0" borderId="0" xfId="1" applyNumberFormat="1" applyFont="1" applyAlignment="1">
      <alignment horizontal="center" vertical="center" shrinkToFit="1"/>
    </xf>
    <xf numFmtId="0" fontId="49" fillId="6" borderId="31" xfId="0" applyFont="1" applyFill="1" applyBorder="1" applyAlignment="1">
      <alignment horizontal="right" vertical="center" wrapText="1"/>
    </xf>
    <xf numFmtId="0" fontId="49" fillId="6" borderId="32" xfId="0" applyFont="1" applyFill="1" applyBorder="1" applyAlignment="1">
      <alignment horizontal="right" vertical="center" wrapText="1"/>
    </xf>
    <xf numFmtId="49" fontId="21" fillId="7" borderId="33" xfId="0" applyNumberFormat="1" applyFont="1" applyFill="1" applyBorder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49" fillId="6" borderId="34" xfId="0" applyFont="1" applyFill="1" applyBorder="1" applyAlignment="1">
      <alignment horizontal="right" vertical="center" wrapText="1"/>
    </xf>
    <xf numFmtId="0" fontId="49" fillId="6" borderId="35" xfId="0" applyFont="1" applyFill="1" applyBorder="1" applyAlignment="1">
      <alignment horizontal="right" vertical="center" wrapText="1"/>
    </xf>
    <xf numFmtId="49" fontId="54" fillId="7" borderId="36" xfId="0" applyNumberFormat="1" applyFont="1" applyFill="1" applyBorder="1" applyAlignment="1">
      <alignment horizontal="center" vertical="center" shrinkToFit="1"/>
    </xf>
    <xf numFmtId="0" fontId="49" fillId="3" borderId="37" xfId="0" applyFont="1" applyFill="1" applyBorder="1" applyAlignment="1">
      <alignment horizontal="right" vertical="center" wrapText="1"/>
    </xf>
    <xf numFmtId="0" fontId="49" fillId="3" borderId="38" xfId="0" applyFont="1" applyFill="1" applyBorder="1" applyAlignment="1">
      <alignment horizontal="right" vertical="center" wrapText="1"/>
    </xf>
    <xf numFmtId="0" fontId="49" fillId="3" borderId="39" xfId="0" applyFont="1" applyFill="1" applyBorder="1" applyAlignment="1">
      <alignment horizontal="right" vertical="center" wrapText="1"/>
    </xf>
    <xf numFmtId="14" fontId="55" fillId="7" borderId="40" xfId="0" applyNumberFormat="1" applyFont="1" applyFill="1" applyBorder="1" applyAlignment="1">
      <alignment horizontal="center" vertical="center" shrinkToFit="1"/>
    </xf>
    <xf numFmtId="0" fontId="49" fillId="6" borderId="6" xfId="0" applyFont="1" applyFill="1" applyBorder="1" applyAlignment="1">
      <alignment horizontal="right" vertical="center" wrapText="1"/>
    </xf>
    <xf numFmtId="14" fontId="56" fillId="7" borderId="22" xfId="0" applyNumberFormat="1" applyFont="1" applyFill="1" applyBorder="1" applyAlignment="1">
      <alignment horizontal="center" vertical="center" wrapText="1"/>
    </xf>
    <xf numFmtId="0" fontId="57" fillId="0" borderId="0" xfId="1" applyFont="1" applyAlignment="1">
      <alignment horizontal="right" vertical="center" indent="1"/>
    </xf>
    <xf numFmtId="38" fontId="56" fillId="0" borderId="0" xfId="1" applyNumberFormat="1" applyFont="1" applyAlignment="1">
      <alignment horizontal="right" vertical="center"/>
    </xf>
    <xf numFmtId="10" fontId="52" fillId="0" borderId="0" xfId="13" applyNumberFormat="1" applyFont="1" applyBorder="1" applyAlignment="1">
      <alignment horizontal="right" vertical="center"/>
    </xf>
    <xf numFmtId="192" fontId="51" fillId="0" borderId="0" xfId="1" applyNumberFormat="1" applyFont="1" applyAlignment="1">
      <alignment horizontal="center" vertical="center"/>
    </xf>
    <xf numFmtId="0" fontId="49" fillId="6" borderId="41" xfId="0" applyFont="1" applyFill="1" applyBorder="1" applyAlignment="1">
      <alignment horizontal="right" vertical="center" wrapText="1"/>
    </xf>
    <xf numFmtId="189" fontId="49" fillId="7" borderId="33" xfId="0" quotePrefix="1" applyNumberFormat="1" applyFont="1" applyFill="1" applyBorder="1" applyAlignment="1">
      <alignment horizontal="center" vertical="center"/>
    </xf>
    <xf numFmtId="38" fontId="21" fillId="0" borderId="42" xfId="1" applyNumberFormat="1" applyFont="1" applyBorder="1" applyAlignment="1">
      <alignment horizontal="right" vertical="center"/>
    </xf>
    <xf numFmtId="10" fontId="58" fillId="0" borderId="0" xfId="13" applyNumberFormat="1" applyFont="1" applyBorder="1" applyAlignment="1">
      <alignment horizontal="right" vertical="center"/>
    </xf>
    <xf numFmtId="49" fontId="49" fillId="6" borderId="43" xfId="1" applyNumberFormat="1" applyFont="1" applyFill="1" applyBorder="1" applyAlignment="1">
      <alignment horizontal="center" vertical="center" wrapText="1"/>
    </xf>
    <xf numFmtId="49" fontId="49" fillId="6" borderId="44" xfId="1" applyNumberFormat="1" applyFont="1" applyFill="1" applyBorder="1" applyAlignment="1">
      <alignment horizontal="center" vertical="center"/>
    </xf>
    <xf numFmtId="49" fontId="49" fillId="6" borderId="44" xfId="0" applyNumberFormat="1" applyFont="1" applyFill="1" applyBorder="1" applyAlignment="1">
      <alignment horizontal="center" vertical="center" wrapText="1"/>
    </xf>
    <xf numFmtId="49" fontId="34" fillId="6" borderId="45" xfId="0" applyNumberFormat="1" applyFont="1" applyFill="1" applyBorder="1" applyAlignment="1">
      <alignment horizontal="center" vertical="center" wrapText="1"/>
    </xf>
    <xf numFmtId="49" fontId="49" fillId="6" borderId="45" xfId="0" applyNumberFormat="1" applyFont="1" applyFill="1" applyBorder="1" applyAlignment="1">
      <alignment horizontal="center" vertical="center" wrapText="1"/>
    </xf>
    <xf numFmtId="0" fontId="52" fillId="6" borderId="46" xfId="0" applyFont="1" applyFill="1" applyBorder="1" applyAlignment="1">
      <alignment horizontal="center" vertical="center" wrapText="1"/>
    </xf>
    <xf numFmtId="0" fontId="49" fillId="6" borderId="47" xfId="0" applyFont="1" applyFill="1" applyBorder="1" applyAlignment="1">
      <alignment horizontal="center" vertical="center" wrapText="1"/>
    </xf>
    <xf numFmtId="0" fontId="52" fillId="6" borderId="47" xfId="0" applyFont="1" applyFill="1" applyBorder="1" applyAlignment="1">
      <alignment horizontal="center" vertical="center" wrapText="1"/>
    </xf>
    <xf numFmtId="0" fontId="52" fillId="6" borderId="48" xfId="0" applyFont="1" applyFill="1" applyBorder="1" applyAlignment="1">
      <alignment horizontal="center" vertical="center" wrapText="1"/>
    </xf>
    <xf numFmtId="189" fontId="49" fillId="7" borderId="49" xfId="0" quotePrefix="1" applyNumberFormat="1" applyFont="1" applyFill="1" applyBorder="1" applyAlignment="1">
      <alignment horizontal="center" vertical="center"/>
    </xf>
    <xf numFmtId="49" fontId="49" fillId="6" borderId="50" xfId="1" applyNumberFormat="1" applyFont="1" applyFill="1" applyBorder="1" applyAlignment="1">
      <alignment horizontal="center" vertical="center" wrapText="1"/>
    </xf>
    <xf numFmtId="49" fontId="49" fillId="8" borderId="0" xfId="1" applyNumberFormat="1" applyFont="1" applyFill="1" applyAlignment="1">
      <alignment horizontal="center" vertical="center" wrapText="1"/>
    </xf>
    <xf numFmtId="192" fontId="30" fillId="9" borderId="51" xfId="1" applyNumberFormat="1" applyFont="1" applyFill="1" applyBorder="1" applyAlignment="1">
      <alignment horizontal="center" vertical="center"/>
    </xf>
    <xf numFmtId="192" fontId="56" fillId="9" borderId="52" xfId="1" applyNumberFormat="1" applyFont="1" applyFill="1" applyBorder="1" applyAlignment="1">
      <alignment horizontal="center" vertical="center"/>
    </xf>
    <xf numFmtId="192" fontId="58" fillId="10" borderId="53" xfId="1" applyNumberFormat="1" applyFont="1" applyFill="1" applyBorder="1" applyAlignment="1">
      <alignment horizontal="center" vertical="center"/>
    </xf>
    <xf numFmtId="192" fontId="58" fillId="10" borderId="54" xfId="1" applyNumberFormat="1" applyFont="1" applyFill="1" applyBorder="1" applyAlignment="1">
      <alignment horizontal="center" vertical="center"/>
    </xf>
    <xf numFmtId="192" fontId="58" fillId="10" borderId="55" xfId="1" applyNumberFormat="1" applyFont="1" applyFill="1" applyBorder="1" applyAlignment="1">
      <alignment horizontal="center" vertical="center"/>
    </xf>
    <xf numFmtId="0" fontId="49" fillId="0" borderId="15" xfId="1" applyFont="1" applyBorder="1" applyAlignment="1">
      <alignment horizontal="center" vertical="center"/>
    </xf>
    <xf numFmtId="0" fontId="52" fillId="0" borderId="1" xfId="0" applyFont="1" applyBorder="1" applyAlignment="1">
      <alignment horizontal="left" vertical="center"/>
    </xf>
    <xf numFmtId="0" fontId="42" fillId="0" borderId="1" xfId="0" applyFont="1" applyBorder="1" applyAlignment="1">
      <alignment vertical="center" wrapText="1" shrinkToFit="1"/>
    </xf>
    <xf numFmtId="0" fontId="52" fillId="2" borderId="1" xfId="0" applyFont="1" applyFill="1" applyBorder="1" applyAlignment="1">
      <alignment horizontal="left" vertical="center" wrapText="1" shrinkToFit="1"/>
    </xf>
    <xf numFmtId="193" fontId="52" fillId="2" borderId="1" xfId="0" applyNumberFormat="1" applyFont="1" applyFill="1" applyBorder="1" applyAlignment="1">
      <alignment horizontal="center" vertical="center" wrapText="1" shrinkToFit="1"/>
    </xf>
    <xf numFmtId="2" fontId="52" fillId="2" borderId="1" xfId="0" applyNumberFormat="1" applyFont="1" applyFill="1" applyBorder="1" applyAlignment="1">
      <alignment horizontal="center" vertical="center" wrapText="1" shrinkToFit="1"/>
    </xf>
    <xf numFmtId="0" fontId="29" fillId="2" borderId="23" xfId="0" applyFont="1" applyFill="1" applyBorder="1" applyAlignment="1">
      <alignment horizontal="center" vertical="center" wrapText="1" shrinkToFit="1"/>
    </xf>
    <xf numFmtId="0" fontId="52" fillId="0" borderId="16" xfId="0" applyFont="1" applyBorder="1" applyAlignment="1">
      <alignment horizontal="center" vertical="center"/>
    </xf>
    <xf numFmtId="0" fontId="52" fillId="0" borderId="56" xfId="0" applyFont="1" applyBorder="1" applyAlignment="1">
      <alignment horizontal="center" vertical="center"/>
    </xf>
    <xf numFmtId="0" fontId="52" fillId="0" borderId="57" xfId="0" applyFont="1" applyBorder="1" applyAlignment="1">
      <alignment horizontal="center" vertical="center"/>
    </xf>
    <xf numFmtId="0" fontId="52" fillId="0" borderId="58" xfId="0" applyFont="1" applyBorder="1" applyAlignment="1">
      <alignment horizontal="center" vertical="center"/>
    </xf>
    <xf numFmtId="194" fontId="52" fillId="0" borderId="20" xfId="12" applyNumberFormat="1" applyFont="1" applyFill="1" applyBorder="1" applyAlignment="1">
      <alignment horizontal="center" vertical="center"/>
    </xf>
    <xf numFmtId="41" fontId="42" fillId="0" borderId="59" xfId="12" applyFont="1" applyBorder="1" applyAlignment="1">
      <alignment horizontal="left" vertical="center"/>
    </xf>
    <xf numFmtId="176" fontId="52" fillId="0" borderId="26" xfId="12" applyNumberFormat="1" applyFont="1" applyFill="1" applyBorder="1" applyAlignment="1">
      <alignment horizontal="right" vertical="center"/>
    </xf>
    <xf numFmtId="9" fontId="59" fillId="0" borderId="0" xfId="13" applyFont="1" applyFill="1" applyBorder="1" applyAlignment="1">
      <alignment horizontal="right" vertical="center"/>
    </xf>
    <xf numFmtId="195" fontId="35" fillId="0" borderId="0" xfId="12" applyNumberFormat="1" applyFont="1" applyFill="1" applyBorder="1" applyAlignment="1">
      <alignment horizontal="left" vertical="center"/>
    </xf>
    <xf numFmtId="1" fontId="60" fillId="0" borderId="60" xfId="12" applyNumberFormat="1" applyFont="1" applyFill="1" applyBorder="1" applyAlignment="1">
      <alignment horizontal="center" vertical="center"/>
    </xf>
    <xf numFmtId="194" fontId="35" fillId="0" borderId="0" xfId="12" applyNumberFormat="1" applyFont="1" applyFill="1" applyBorder="1" applyAlignment="1">
      <alignment horizontal="left" vertical="center"/>
    </xf>
    <xf numFmtId="196" fontId="35" fillId="0" borderId="0" xfId="12" applyNumberFormat="1" applyFont="1" applyFill="1" applyBorder="1" applyAlignment="1">
      <alignment horizontal="left" vertical="center"/>
    </xf>
    <xf numFmtId="192" fontId="57" fillId="0" borderId="61" xfId="1" applyNumberFormat="1" applyFont="1" applyBorder="1" applyAlignment="1">
      <alignment horizontal="right" vertical="center" indent="1"/>
    </xf>
    <xf numFmtId="38" fontId="56" fillId="0" borderId="62" xfId="1" applyNumberFormat="1" applyFont="1" applyBorder="1" applyAlignment="1">
      <alignment horizontal="right" vertical="center"/>
    </xf>
    <xf numFmtId="10" fontId="52" fillId="0" borderId="0" xfId="13" applyNumberFormat="1" applyFont="1" applyAlignment="1">
      <alignment horizontal="right" vertical="center"/>
    </xf>
    <xf numFmtId="0" fontId="25" fillId="0" borderId="63" xfId="1" applyFont="1" applyBorder="1" applyAlignment="1">
      <alignment horizontal="left" vertical="center"/>
    </xf>
    <xf numFmtId="0" fontId="25" fillId="0" borderId="64" xfId="1" applyFont="1" applyBorder="1" applyAlignment="1">
      <alignment horizontal="left" vertical="center"/>
    </xf>
    <xf numFmtId="0" fontId="25" fillId="0" borderId="65" xfId="1" applyFont="1" applyBorder="1" applyAlignment="1">
      <alignment horizontal="right" vertical="center"/>
    </xf>
    <xf numFmtId="0" fontId="61" fillId="0" borderId="22" xfId="1" applyFont="1" applyBorder="1" applyAlignment="1">
      <alignment horizontal="center" vertical="center"/>
    </xf>
    <xf numFmtId="0" fontId="49" fillId="2" borderId="1" xfId="0" applyFont="1" applyFill="1" applyBorder="1" applyAlignment="1">
      <alignment horizontal="left" vertical="center" wrapText="1" shrinkToFit="1"/>
    </xf>
    <xf numFmtId="0" fontId="29" fillId="2" borderId="26" xfId="0" applyFont="1" applyFill="1" applyBorder="1" applyAlignment="1">
      <alignment horizontal="center" vertical="center" wrapText="1" shrinkToFit="1"/>
    </xf>
    <xf numFmtId="0" fontId="52" fillId="0" borderId="26" xfId="0" applyFont="1" applyBorder="1" applyAlignment="1">
      <alignment horizontal="center" vertical="center"/>
    </xf>
    <xf numFmtId="0" fontId="52" fillId="0" borderId="41" xfId="0" applyFont="1" applyBorder="1" applyAlignment="1">
      <alignment horizontal="center" vertical="center"/>
    </xf>
    <xf numFmtId="0" fontId="52" fillId="0" borderId="31" xfId="0" applyFont="1" applyBorder="1" applyAlignment="1">
      <alignment horizontal="center" vertical="center"/>
    </xf>
    <xf numFmtId="0" fontId="52" fillId="0" borderId="32" xfId="0" applyFont="1" applyBorder="1" applyAlignment="1">
      <alignment horizontal="center" vertical="center"/>
    </xf>
    <xf numFmtId="194" fontId="52" fillId="0" borderId="33" xfId="12" applyNumberFormat="1" applyFont="1" applyFill="1" applyBorder="1" applyAlignment="1">
      <alignment horizontal="center" vertical="center"/>
    </xf>
    <xf numFmtId="41" fontId="42" fillId="0" borderId="66" xfId="12" applyFont="1" applyBorder="1" applyAlignment="1">
      <alignment horizontal="left" vertical="center"/>
    </xf>
    <xf numFmtId="1" fontId="60" fillId="0" borderId="67" xfId="12" applyNumberFormat="1" applyFont="1" applyFill="1" applyBorder="1" applyAlignment="1">
      <alignment horizontal="center" vertical="center"/>
    </xf>
    <xf numFmtId="0" fontId="49" fillId="0" borderId="22" xfId="1" applyFont="1" applyBorder="1" applyAlignment="1">
      <alignment horizontal="left" vertical="center"/>
    </xf>
    <xf numFmtId="0" fontId="62" fillId="0" borderId="1" xfId="0" applyFont="1" applyBorder="1" applyAlignment="1">
      <alignment horizontal="left" vertical="center" wrapText="1" shrinkToFit="1"/>
    </xf>
    <xf numFmtId="0" fontId="57" fillId="0" borderId="61" xfId="1" applyFont="1" applyBorder="1" applyAlignment="1">
      <alignment horizontal="right" vertical="center" indent="1"/>
    </xf>
    <xf numFmtId="49" fontId="29" fillId="0" borderId="22" xfId="1" applyNumberFormat="1" applyFont="1" applyBorder="1" applyAlignment="1">
      <alignment horizontal="left" vertical="center"/>
    </xf>
    <xf numFmtId="0" fontId="61" fillId="0" borderId="1" xfId="0" applyFont="1" applyBorder="1" applyAlignment="1">
      <alignment vertical="center" wrapText="1" shrinkToFit="1"/>
    </xf>
    <xf numFmtId="0" fontId="49" fillId="2" borderId="1" xfId="0" applyFont="1" applyFill="1" applyBorder="1" applyAlignment="1">
      <alignment vertical="center" wrapText="1" shrinkToFit="1"/>
    </xf>
    <xf numFmtId="0" fontId="52" fillId="0" borderId="22" xfId="1" applyFont="1" applyBorder="1" applyAlignment="1">
      <alignment horizontal="left" vertical="center"/>
    </xf>
    <xf numFmtId="197" fontId="42" fillId="0" borderId="1" xfId="0" applyNumberFormat="1" applyFont="1" applyBorder="1" applyAlignment="1">
      <alignment horizontal="left" vertical="center" wrapText="1" shrinkToFit="1"/>
    </xf>
    <xf numFmtId="197" fontId="49" fillId="2" borderId="1" xfId="0" applyNumberFormat="1" applyFont="1" applyFill="1" applyBorder="1" applyAlignment="1">
      <alignment horizontal="left" vertical="center" wrapText="1" shrinkToFit="1"/>
    </xf>
    <xf numFmtId="0" fontId="57" fillId="0" borderId="68" xfId="1" applyFont="1" applyBorder="1" applyAlignment="1">
      <alignment horizontal="right" vertical="center" indent="1"/>
    </xf>
    <xf numFmtId="38" fontId="56" fillId="0" borderId="69" xfId="1" applyNumberFormat="1" applyFont="1" applyBorder="1" applyAlignment="1">
      <alignment horizontal="right" vertical="center"/>
    </xf>
    <xf numFmtId="0" fontId="25" fillId="0" borderId="70" xfId="1" applyFont="1" applyBorder="1" applyAlignment="1">
      <alignment horizontal="left" vertical="center"/>
    </xf>
    <xf numFmtId="0" fontId="25" fillId="0" borderId="71" xfId="1" applyFont="1" applyBorder="1" applyAlignment="1">
      <alignment horizontal="left" vertical="center"/>
    </xf>
    <xf numFmtId="0" fontId="25" fillId="0" borderId="72" xfId="1" applyFont="1" applyBorder="1" applyAlignment="1">
      <alignment horizontal="right" vertical="center"/>
    </xf>
    <xf numFmtId="198" fontId="42" fillId="0" borderId="1" xfId="0" applyNumberFormat="1" applyFont="1" applyBorder="1" applyAlignment="1">
      <alignment horizontal="left" vertical="center" wrapText="1" shrinkToFit="1"/>
    </xf>
    <xf numFmtId="198" fontId="49" fillId="2" borderId="1" xfId="0" applyNumberFormat="1" applyFont="1" applyFill="1" applyBorder="1" applyAlignment="1">
      <alignment horizontal="left" vertical="center" wrapText="1" shrinkToFit="1"/>
    </xf>
    <xf numFmtId="198" fontId="49" fillId="2" borderId="23" xfId="0" applyNumberFormat="1" applyFont="1" applyFill="1" applyBorder="1" applyAlignment="1">
      <alignment horizontal="left" vertical="center" wrapText="1" shrinkToFit="1"/>
    </xf>
    <xf numFmtId="0" fontId="29" fillId="11" borderId="73" xfId="0" applyFont="1" applyFill="1" applyBorder="1" applyAlignment="1">
      <alignment horizontal="center" vertical="center" wrapText="1" shrinkToFit="1"/>
    </xf>
    <xf numFmtId="0" fontId="52" fillId="12" borderId="73" xfId="0" applyFont="1" applyFill="1" applyBorder="1" applyAlignment="1">
      <alignment horizontal="center" vertical="center"/>
    </xf>
    <xf numFmtId="0" fontId="52" fillId="12" borderId="74" xfId="0" applyFont="1" applyFill="1" applyBorder="1" applyAlignment="1">
      <alignment horizontal="center" vertical="center"/>
    </xf>
    <xf numFmtId="0" fontId="52" fillId="12" borderId="34" xfId="0" applyFont="1" applyFill="1" applyBorder="1" applyAlignment="1">
      <alignment horizontal="center" vertical="center"/>
    </xf>
    <xf numFmtId="0" fontId="52" fillId="12" borderId="35" xfId="0" applyFont="1" applyFill="1" applyBorder="1" applyAlignment="1">
      <alignment horizontal="center" vertical="center"/>
    </xf>
    <xf numFmtId="194" fontId="42" fillId="12" borderId="24" xfId="12" applyNumberFormat="1" applyFont="1" applyFill="1" applyBorder="1" applyAlignment="1">
      <alignment horizontal="center" vertical="center"/>
    </xf>
    <xf numFmtId="41" fontId="42" fillId="11" borderId="75" xfId="12" applyFont="1" applyFill="1" applyBorder="1" applyAlignment="1">
      <alignment horizontal="left" vertical="center"/>
    </xf>
    <xf numFmtId="176" fontId="52" fillId="8" borderId="26" xfId="12" applyNumberFormat="1" applyFont="1" applyFill="1" applyBorder="1" applyAlignment="1">
      <alignment horizontal="right" vertical="center"/>
    </xf>
    <xf numFmtId="41" fontId="59" fillId="0" borderId="0" xfId="12" applyFont="1" applyFill="1" applyBorder="1" applyAlignment="1">
      <alignment horizontal="left" vertical="center"/>
    </xf>
    <xf numFmtId="41" fontId="63" fillId="0" borderId="0" xfId="12" applyFont="1" applyFill="1" applyBorder="1" applyAlignment="1">
      <alignment horizontal="left" vertical="center"/>
    </xf>
    <xf numFmtId="41" fontId="49" fillId="10" borderId="76" xfId="12" applyFont="1" applyFill="1" applyBorder="1" applyAlignment="1">
      <alignment horizontal="center" vertical="center"/>
    </xf>
    <xf numFmtId="41" fontId="35" fillId="0" borderId="0" xfId="12" applyFont="1" applyFill="1" applyBorder="1" applyAlignment="1">
      <alignment horizontal="left" vertical="center"/>
    </xf>
    <xf numFmtId="38" fontId="51" fillId="0" borderId="0" xfId="1" applyNumberFormat="1" applyFont="1" applyAlignment="1">
      <alignment horizontal="right" vertical="center"/>
    </xf>
    <xf numFmtId="43" fontId="25" fillId="0" borderId="77" xfId="1" applyNumberFormat="1" applyFont="1" applyBorder="1" applyAlignment="1">
      <alignment horizontal="left" vertical="center"/>
    </xf>
    <xf numFmtId="43" fontId="25" fillId="0" borderId="78" xfId="1" applyNumberFormat="1" applyFont="1" applyBorder="1" applyAlignment="1">
      <alignment horizontal="left" vertical="center"/>
    </xf>
    <xf numFmtId="10" fontId="25" fillId="0" borderId="79" xfId="13" applyNumberFormat="1" applyFont="1" applyBorder="1" applyAlignment="1">
      <alignment horizontal="right" vertical="center"/>
    </xf>
    <xf numFmtId="0" fontId="40" fillId="0" borderId="0" xfId="1" applyFont="1" applyAlignment="1">
      <alignment horizontal="left" vertical="center"/>
    </xf>
    <xf numFmtId="0" fontId="42" fillId="0" borderId="73" xfId="0" applyFont="1" applyBorder="1" applyAlignment="1">
      <alignment vertical="center" wrapText="1" shrinkToFit="1"/>
    </xf>
    <xf numFmtId="0" fontId="52" fillId="2" borderId="73" xfId="0" applyFont="1" applyFill="1" applyBorder="1" applyAlignment="1">
      <alignment horizontal="left" vertical="center" wrapText="1" shrinkToFit="1"/>
    </xf>
    <xf numFmtId="0" fontId="25" fillId="0" borderId="0" xfId="1" applyFont="1" applyAlignment="1">
      <alignment horizontal="left" vertical="center"/>
    </xf>
    <xf numFmtId="0" fontId="25" fillId="0" borderId="0" xfId="1" applyFont="1" applyAlignment="1">
      <alignment horizontal="right" vertical="center"/>
    </xf>
    <xf numFmtId="0" fontId="25" fillId="0" borderId="80" xfId="1" applyFont="1" applyBorder="1" applyAlignment="1">
      <alignment horizontal="left" vertical="center"/>
    </xf>
    <xf numFmtId="0" fontId="25" fillId="0" borderId="81" xfId="1" applyFont="1" applyBorder="1" applyAlignment="1">
      <alignment horizontal="left" vertical="center"/>
    </xf>
    <xf numFmtId="0" fontId="25" fillId="0" borderId="82" xfId="1" applyFont="1" applyBorder="1" applyAlignment="1">
      <alignment horizontal="right" vertical="center"/>
    </xf>
    <xf numFmtId="0" fontId="52" fillId="2" borderId="1" xfId="0" applyFont="1" applyFill="1" applyBorder="1" applyAlignment="1">
      <alignment horizontal="center" vertical="center" wrapText="1" shrinkToFit="1"/>
    </xf>
    <xf numFmtId="0" fontId="49" fillId="0" borderId="1" xfId="0" applyFont="1" applyBorder="1" applyAlignment="1">
      <alignment horizontal="left" vertical="center"/>
    </xf>
    <xf numFmtId="0" fontId="40" fillId="0" borderId="22" xfId="1" applyFont="1" applyBorder="1" applyAlignment="1">
      <alignment horizontal="left" vertical="center"/>
    </xf>
    <xf numFmtId="0" fontId="49" fillId="0" borderId="1" xfId="1" applyFont="1" applyBorder="1" applyAlignment="1">
      <alignment horizontal="left" vertical="center"/>
    </xf>
    <xf numFmtId="0" fontId="64" fillId="0" borderId="1" xfId="0" applyFont="1" applyBorder="1" applyAlignment="1">
      <alignment vertical="center" wrapText="1" shrinkToFit="1"/>
    </xf>
    <xf numFmtId="0" fontId="52" fillId="0" borderId="1" xfId="1" applyFont="1" applyBorder="1" applyAlignment="1">
      <alignment vertical="center"/>
    </xf>
    <xf numFmtId="0" fontId="52" fillId="0" borderId="1" xfId="1" applyFont="1" applyBorder="1" applyAlignment="1">
      <alignment horizontal="left" vertical="center"/>
    </xf>
    <xf numFmtId="198" fontId="42" fillId="0" borderId="23" xfId="0" applyNumberFormat="1" applyFont="1" applyBorder="1" applyAlignment="1">
      <alignment horizontal="left" vertical="center" wrapText="1" shrinkToFit="1"/>
    </xf>
    <xf numFmtId="0" fontId="29" fillId="11" borderId="26" xfId="0" applyFont="1" applyFill="1" applyBorder="1" applyAlignment="1">
      <alignment horizontal="center" vertical="center" wrapText="1" shrinkToFit="1"/>
    </xf>
    <xf numFmtId="0" fontId="52" fillId="12" borderId="26" xfId="0" applyFont="1" applyFill="1" applyBorder="1" applyAlignment="1">
      <alignment horizontal="center" vertical="center"/>
    </xf>
    <xf numFmtId="0" fontId="52" fillId="12" borderId="41" xfId="0" applyFont="1" applyFill="1" applyBorder="1" applyAlignment="1">
      <alignment horizontal="center" vertical="center"/>
    </xf>
    <xf numFmtId="0" fontId="52" fillId="12" borderId="31" xfId="0" applyFont="1" applyFill="1" applyBorder="1" applyAlignment="1">
      <alignment horizontal="center" vertical="center"/>
    </xf>
    <xf numFmtId="0" fontId="52" fillId="12" borderId="32" xfId="0" applyFont="1" applyFill="1" applyBorder="1" applyAlignment="1">
      <alignment horizontal="center" vertical="center"/>
    </xf>
    <xf numFmtId="194" fontId="42" fillId="12" borderId="33" xfId="12" applyNumberFormat="1" applyFont="1" applyFill="1" applyBorder="1" applyAlignment="1">
      <alignment horizontal="center" vertical="center"/>
    </xf>
    <xf numFmtId="41" fontId="42" fillId="11" borderId="66" xfId="12" applyFont="1" applyFill="1" applyBorder="1" applyAlignment="1">
      <alignment horizontal="left" vertical="center"/>
    </xf>
    <xf numFmtId="0" fontId="49" fillId="0" borderId="22" xfId="1" applyFont="1" applyBorder="1" applyAlignment="1">
      <alignment horizontal="center" vertical="center"/>
    </xf>
    <xf numFmtId="176" fontId="52" fillId="8" borderId="73" xfId="12" applyNumberFormat="1" applyFont="1" applyFill="1" applyBorder="1" applyAlignment="1">
      <alignment horizontal="right" vertical="center"/>
    </xf>
    <xf numFmtId="198" fontId="42" fillId="13" borderId="8" xfId="0" applyNumberFormat="1" applyFont="1" applyFill="1" applyBorder="1" applyAlignment="1">
      <alignment horizontal="center" vertical="center" wrapText="1" shrinkToFit="1"/>
    </xf>
    <xf numFmtId="198" fontId="42" fillId="13" borderId="13" xfId="0" applyNumberFormat="1" applyFont="1" applyFill="1" applyBorder="1" applyAlignment="1">
      <alignment horizontal="center" vertical="center" wrapText="1" shrinkToFit="1"/>
    </xf>
    <xf numFmtId="198" fontId="42" fillId="13" borderId="9" xfId="0" applyNumberFormat="1" applyFont="1" applyFill="1" applyBorder="1" applyAlignment="1">
      <alignment horizontal="center" vertical="center" wrapText="1" shrinkToFit="1"/>
    </xf>
    <xf numFmtId="176" fontId="52" fillId="13" borderId="5" xfId="12" applyNumberFormat="1" applyFont="1" applyFill="1" applyBorder="1" applyAlignment="1">
      <alignment horizontal="right" vertical="center"/>
    </xf>
    <xf numFmtId="41" fontId="49" fillId="10" borderId="0" xfId="12" applyFont="1" applyFill="1" applyBorder="1" applyAlignment="1">
      <alignment horizontal="center" vertical="center"/>
    </xf>
    <xf numFmtId="43" fontId="25" fillId="0" borderId="80" xfId="1" applyNumberFormat="1" applyFont="1" applyBorder="1" applyAlignment="1">
      <alignment horizontal="left" vertical="center"/>
    </xf>
    <xf numFmtId="43" fontId="25" fillId="0" borderId="83" xfId="1" applyNumberFormat="1" applyFont="1" applyBorder="1" applyAlignment="1">
      <alignment horizontal="left" vertical="center"/>
    </xf>
    <xf numFmtId="10" fontId="25" fillId="0" borderId="82" xfId="13" applyNumberFormat="1" applyFont="1" applyBorder="1" applyAlignment="1">
      <alignment horizontal="right" vertical="center"/>
    </xf>
    <xf numFmtId="199" fontId="65" fillId="0" borderId="43" xfId="1" applyNumberFormat="1" applyFont="1" applyBorder="1" applyAlignment="1">
      <alignment horizontal="left" vertical="center"/>
    </xf>
    <xf numFmtId="198" fontId="40" fillId="0" borderId="45" xfId="1" applyNumberFormat="1" applyFont="1" applyBorder="1" applyAlignment="1">
      <alignment horizontal="left" vertical="center"/>
    </xf>
    <xf numFmtId="0" fontId="51" fillId="14" borderId="84" xfId="0" applyFont="1" applyFill="1" applyBorder="1" applyAlignment="1">
      <alignment horizontal="left" vertical="center"/>
    </xf>
    <xf numFmtId="0" fontId="51" fillId="14" borderId="84" xfId="0" applyFont="1" applyFill="1" applyBorder="1" applyAlignment="1">
      <alignment horizontal="center" vertical="center"/>
    </xf>
    <xf numFmtId="0" fontId="29" fillId="14" borderId="84" xfId="0" applyFont="1" applyFill="1" applyBorder="1" applyAlignment="1">
      <alignment horizontal="center" vertical="center"/>
    </xf>
    <xf numFmtId="0" fontId="42" fillId="14" borderId="7" xfId="0" applyFont="1" applyFill="1" applyBorder="1" applyAlignment="1">
      <alignment horizontal="center" vertical="center"/>
    </xf>
    <xf numFmtId="0" fontId="42" fillId="14" borderId="85" xfId="0" applyFont="1" applyFill="1" applyBorder="1" applyAlignment="1">
      <alignment horizontal="center" vertical="center"/>
    </xf>
    <xf numFmtId="41" fontId="42" fillId="14" borderId="86" xfId="12" applyFont="1" applyFill="1" applyBorder="1" applyAlignment="1">
      <alignment horizontal="right" vertical="center"/>
    </xf>
    <xf numFmtId="176" fontId="60" fillId="13" borderId="23" xfId="12" applyNumberFormat="1" applyFont="1" applyFill="1" applyBorder="1" applyAlignment="1">
      <alignment horizontal="right" vertical="center"/>
    </xf>
    <xf numFmtId="41" fontId="35" fillId="0" borderId="0" xfId="12" applyFont="1" applyFill="1" applyBorder="1" applyAlignment="1">
      <alignment horizontal="center" vertical="center"/>
    </xf>
    <xf numFmtId="0" fontId="66" fillId="0" borderId="0" xfId="1" applyFont="1" applyAlignment="1">
      <alignment horizontal="left" vertical="center"/>
    </xf>
    <xf numFmtId="200" fontId="58" fillId="0" borderId="87" xfId="1" applyNumberFormat="1" applyFont="1" applyBorder="1" applyAlignment="1">
      <alignment horizontal="right" vertical="center"/>
    </xf>
    <xf numFmtId="9" fontId="58" fillId="0" borderId="88" xfId="13" applyFont="1" applyBorder="1" applyAlignment="1">
      <alignment horizontal="right" vertical="center"/>
    </xf>
    <xf numFmtId="0" fontId="40" fillId="0" borderId="0" xfId="1" applyFont="1" applyAlignment="1">
      <alignment horizontal="center" vertical="center"/>
    </xf>
    <xf numFmtId="0" fontId="29" fillId="0" borderId="0" xfId="1" applyFont="1" applyAlignment="1">
      <alignment horizontal="center" vertical="center"/>
    </xf>
    <xf numFmtId="0" fontId="40" fillId="0" borderId="5" xfId="0" applyFont="1" applyBorder="1" applyAlignment="1">
      <alignment horizontal="center" vertical="center"/>
    </xf>
    <xf numFmtId="200" fontId="40" fillId="0" borderId="5" xfId="1" applyNumberFormat="1" applyFont="1" applyBorder="1" applyAlignment="1">
      <alignment horizontal="right" vertical="center"/>
    </xf>
    <xf numFmtId="200" fontId="66" fillId="0" borderId="5" xfId="1" applyNumberFormat="1" applyFont="1" applyBorder="1" applyAlignment="1">
      <alignment horizontal="right" vertical="center"/>
    </xf>
    <xf numFmtId="200" fontId="49" fillId="0" borderId="0" xfId="1" applyNumberFormat="1" applyFont="1" applyAlignment="1">
      <alignment horizontal="right" vertical="center"/>
    </xf>
    <xf numFmtId="3" fontId="35" fillId="0" borderId="0" xfId="1" applyNumberFormat="1" applyFont="1" applyAlignment="1">
      <alignment horizontal="center" vertical="center"/>
    </xf>
    <xf numFmtId="0" fontId="25" fillId="0" borderId="0" xfId="1" applyFont="1" applyAlignment="1">
      <alignment horizontal="center" vertical="center"/>
    </xf>
    <xf numFmtId="0" fontId="66" fillId="15" borderId="5" xfId="0" applyFont="1" applyFill="1" applyBorder="1" applyAlignment="1">
      <alignment horizontal="center" vertical="center"/>
    </xf>
    <xf numFmtId="1" fontId="40" fillId="15" borderId="5" xfId="1" applyNumberFormat="1" applyFont="1" applyFill="1" applyBorder="1" applyAlignment="1">
      <alignment horizontal="right" vertical="center"/>
    </xf>
    <xf numFmtId="0" fontId="67" fillId="0" borderId="0" xfId="1" applyFont="1" applyAlignment="1">
      <alignment horizontal="left" vertical="center"/>
    </xf>
    <xf numFmtId="0" fontId="29" fillId="0" borderId="0" xfId="1" applyFont="1" applyAlignment="1">
      <alignment horizontal="left" vertical="center"/>
    </xf>
    <xf numFmtId="201" fontId="52" fillId="0" borderId="0" xfId="1" applyNumberFormat="1" applyFont="1" applyAlignment="1">
      <alignment horizontal="right" vertical="center"/>
    </xf>
    <xf numFmtId="202" fontId="67" fillId="0" borderId="0" xfId="1" applyNumberFormat="1" applyFont="1" applyAlignment="1">
      <alignment horizontal="left" vertical="center"/>
    </xf>
    <xf numFmtId="202" fontId="35" fillId="0" borderId="0" xfId="1" applyNumberFormat="1" applyFont="1" applyAlignment="1">
      <alignment horizontal="center" vertical="center"/>
    </xf>
    <xf numFmtId="202" fontId="35" fillId="0" borderId="0" xfId="1" applyNumberFormat="1" applyFont="1" applyAlignment="1">
      <alignment horizontal="left" vertical="center"/>
    </xf>
    <xf numFmtId="9" fontId="66" fillId="0" borderId="0" xfId="13" applyFont="1" applyBorder="1" applyAlignment="1">
      <alignment horizontal="left" vertical="center"/>
    </xf>
    <xf numFmtId="9" fontId="35" fillId="0" borderId="0" xfId="13" applyFont="1" applyFill="1" applyBorder="1" applyAlignment="1">
      <alignment horizontal="center" vertical="center"/>
    </xf>
    <xf numFmtId="9" fontId="35" fillId="0" borderId="0" xfId="13" applyFont="1" applyFill="1" applyBorder="1" applyAlignment="1">
      <alignment horizontal="left" vertical="center"/>
    </xf>
    <xf numFmtId="9" fontId="40" fillId="0" borderId="0" xfId="13" applyFont="1" applyAlignment="1">
      <alignment horizontal="left" vertical="center"/>
    </xf>
    <xf numFmtId="9" fontId="35" fillId="0" borderId="0" xfId="13" applyFont="1" applyFill="1" applyAlignment="1">
      <alignment horizontal="center" vertical="center"/>
    </xf>
    <xf numFmtId="9" fontId="35" fillId="0" borderId="0" xfId="13" applyFont="1" applyFill="1" applyAlignment="1">
      <alignment horizontal="left" vertical="center"/>
    </xf>
    <xf numFmtId="43" fontId="40" fillId="0" borderId="0" xfId="1" applyNumberFormat="1" applyFont="1" applyAlignment="1">
      <alignment horizontal="left" vertical="center"/>
    </xf>
    <xf numFmtId="0" fontId="35" fillId="0" borderId="0" xfId="1" applyFont="1" applyAlignment="1">
      <alignment horizontal="center" vertical="center"/>
    </xf>
    <xf numFmtId="0" fontId="35" fillId="0" borderId="0" xfId="1" applyFont="1" applyAlignment="1">
      <alignment horizontal="left" vertical="center"/>
    </xf>
    <xf numFmtId="3" fontId="75" fillId="0" borderId="89" xfId="9" applyNumberFormat="1" applyFont="1" applyBorder="1" applyAlignment="1" applyProtection="1">
      <alignment horizontal="right" vertical="center"/>
    </xf>
    <xf numFmtId="3" fontId="76" fillId="17" borderId="89" xfId="9" applyNumberFormat="1" applyFont="1" applyFill="1" applyBorder="1" applyAlignment="1" applyProtection="1">
      <alignment horizontal="center" vertical="center"/>
    </xf>
    <xf numFmtId="0" fontId="71" fillId="0" borderId="89" xfId="9" applyFont="1" applyBorder="1" applyAlignment="1" applyProtection="1">
      <alignment horizontal="center" vertical="center"/>
    </xf>
    <xf numFmtId="0" fontId="71" fillId="0" borderId="89" xfId="9" applyFont="1" applyBorder="1" applyAlignment="1" applyProtection="1">
      <alignment horizontal="left" vertical="center"/>
    </xf>
    <xf numFmtId="207" fontId="71" fillId="0" borderId="89" xfId="9" applyNumberFormat="1" applyFont="1" applyBorder="1" applyAlignment="1" applyProtection="1">
      <alignment horizontal="center" vertical="center"/>
    </xf>
    <xf numFmtId="0" fontId="74" fillId="0" borderId="89" xfId="9" applyFont="1" applyBorder="1" applyAlignment="1" applyProtection="1">
      <alignment horizontal="center" vertical="center" wrapText="1"/>
    </xf>
    <xf numFmtId="0" fontId="74" fillId="17" borderId="89" xfId="9" applyFont="1" applyFill="1" applyBorder="1" applyAlignment="1" applyProtection="1">
      <alignment horizontal="center" vertical="center" wrapText="1"/>
    </xf>
    <xf numFmtId="3" fontId="75" fillId="0" borderId="89" xfId="9" applyNumberFormat="1" applyFont="1" applyBorder="1" applyAlignment="1" applyProtection="1">
      <alignment horizontal="right" vertical="center"/>
    </xf>
    <xf numFmtId="3" fontId="75" fillId="17" borderId="89" xfId="9" applyNumberFormat="1" applyFont="1" applyFill="1" applyBorder="1" applyAlignment="1" applyProtection="1">
      <alignment horizontal="right" vertical="center"/>
    </xf>
    <xf numFmtId="0" fontId="74" fillId="17" borderId="89" xfId="9" applyFont="1" applyFill="1" applyBorder="1" applyAlignment="1" applyProtection="1">
      <alignment horizontal="center" vertical="center"/>
    </xf>
    <xf numFmtId="3" fontId="71" fillId="0" borderId="89" xfId="9" applyNumberFormat="1" applyFont="1" applyBorder="1" applyAlignment="1" applyProtection="1">
      <alignment horizontal="right" vertical="center"/>
    </xf>
    <xf numFmtId="3" fontId="71" fillId="17" borderId="89" xfId="9" applyNumberFormat="1" applyFont="1" applyFill="1" applyBorder="1" applyAlignment="1" applyProtection="1">
      <alignment horizontal="right" vertical="center"/>
    </xf>
    <xf numFmtId="3" fontId="76" fillId="17" borderId="89" xfId="9" applyNumberFormat="1" applyFont="1" applyFill="1" applyBorder="1" applyAlignment="1" applyProtection="1">
      <alignment horizontal="right" vertical="center"/>
    </xf>
    <xf numFmtId="3" fontId="75" fillId="17" borderId="89" xfId="9" applyNumberFormat="1" applyFont="1" applyFill="1" applyBorder="1" applyAlignment="1" applyProtection="1">
      <alignment horizontal="center" vertical="center"/>
    </xf>
    <xf numFmtId="0" fontId="74" fillId="17" borderId="89" xfId="9" applyFont="1" applyFill="1" applyBorder="1" applyAlignment="1" applyProtection="1">
      <alignment horizontal="center" vertical="center"/>
    </xf>
    <xf numFmtId="0" fontId="70" fillId="0" borderId="89" xfId="9" applyFont="1" applyBorder="1" applyAlignment="1" applyProtection="1">
      <alignment horizontal="center" vertical="center"/>
    </xf>
    <xf numFmtId="0" fontId="14" fillId="0" borderId="89" xfId="9" applyBorder="1" applyAlignment="1" applyProtection="1">
      <alignment horizontal="left" vertical="top"/>
    </xf>
    <xf numFmtId="0" fontId="74" fillId="0" borderId="89" xfId="9" applyFont="1" applyBorder="1" applyAlignment="1" applyProtection="1">
      <alignment horizontal="left" vertical="center"/>
    </xf>
    <xf numFmtId="0" fontId="75" fillId="0" borderId="89" xfId="9" applyFont="1" applyBorder="1" applyAlignment="1" applyProtection="1">
      <alignment horizontal="center" vertical="center"/>
    </xf>
    <xf numFmtId="0" fontId="74" fillId="0" borderId="89" xfId="9" applyFont="1" applyBorder="1" applyAlignment="1" applyProtection="1">
      <alignment horizontal="center" vertical="center"/>
    </xf>
    <xf numFmtId="0" fontId="71" fillId="0" borderId="89" xfId="9" applyFont="1" applyBorder="1" applyAlignment="1" applyProtection="1">
      <alignment horizontal="center" vertical="center"/>
    </xf>
    <xf numFmtId="0" fontId="71" fillId="17" borderId="89" xfId="9" applyFont="1" applyFill="1" applyBorder="1" applyAlignment="1" applyProtection="1">
      <alignment horizontal="center" vertical="center"/>
    </xf>
    <xf numFmtId="207" fontId="71" fillId="0" borderId="89" xfId="9" applyNumberFormat="1" applyFont="1" applyBorder="1" applyAlignment="1" applyProtection="1">
      <alignment horizontal="center" vertical="center"/>
    </xf>
    <xf numFmtId="0" fontId="70" fillId="16" borderId="89" xfId="9" applyFont="1" applyFill="1" applyBorder="1" applyAlignment="1" applyProtection="1">
      <alignment horizontal="center" vertical="center"/>
    </xf>
    <xf numFmtId="0" fontId="71" fillId="0" borderId="89" xfId="9" applyFont="1" applyBorder="1" applyAlignment="1" applyProtection="1">
      <alignment horizontal="left" vertical="center"/>
    </xf>
    <xf numFmtId="0" fontId="72" fillId="0" borderId="89" xfId="9" applyFont="1" applyBorder="1" applyAlignment="1" applyProtection="1">
      <alignment horizontal="center" vertical="center"/>
    </xf>
    <xf numFmtId="0" fontId="73" fillId="0" borderId="89" xfId="9" applyFont="1" applyBorder="1" applyAlignment="1" applyProtection="1">
      <alignment horizontal="left" vertical="center"/>
    </xf>
  </cellXfs>
  <cellStyles count="14">
    <cellStyle name="Comma [0]" xfId="12" builtinId="6"/>
    <cellStyle name="Currency 2" xfId="3" xr:uid="{00000000-0005-0000-0000-000002000000}"/>
    <cellStyle name="Normal" xfId="0" builtinId="0"/>
    <cellStyle name="Normal 2" xfId="4" xr:uid="{00000000-0005-0000-0000-000004000000}"/>
    <cellStyle name="Normal 2 2" xfId="9" xr:uid="{00000000-0005-0000-0000-000005000000}"/>
    <cellStyle name="Normal 2 3" xfId="11" xr:uid="{4C9B50F9-E8FF-476A-9EE7-F5690DC6D7AD}"/>
    <cellStyle name="Normal 3" xfId="5" xr:uid="{00000000-0005-0000-0000-000006000000}"/>
    <cellStyle name="Normal 4" xfId="2" xr:uid="{00000000-0005-0000-0000-000007000000}"/>
    <cellStyle name="Normal 5" xfId="10" xr:uid="{91999AB2-AEBA-4629-9873-02523B78DE67}"/>
    <cellStyle name="Percent" xfId="13" builtinId="5"/>
    <cellStyle name="Percent 2" xfId="7" xr:uid="{00000000-0005-0000-0000-000008000000}"/>
    <cellStyle name="백분율 2" xfId="8" xr:uid="{00000000-0005-0000-0000-000009000000}"/>
    <cellStyle name="표준 2" xfId="6" xr:uid="{00000000-0005-0000-0000-00000A000000}"/>
    <cellStyle name="표준_Spring'07 KIDS 오더 RECAP" xfId="1" xr:uid="{00000000-0005-0000-0000-00000B000000}"/>
  </cellStyles>
  <dxfs count="0"/>
  <tableStyles count="0" defaultTableStyle="TableStyleMedium2" defaultPivotStyle="PivotStyleLight16"/>
  <colors>
    <mruColors>
      <color rgb="FFFF00FF"/>
      <color rgb="FFCC00FF"/>
      <color rgb="FF0000FF"/>
      <color rgb="FFFF9933"/>
      <color rgb="FF45F927"/>
      <color rgb="FFFF99FF"/>
      <color rgb="FF30F055"/>
      <color rgb="FFCCFFCC"/>
      <color rgb="FFFF33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image" Target="../media/image2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828675</xdr:colOff>
      <xdr:row>6</xdr:row>
      <xdr:rowOff>22662</xdr:rowOff>
    </xdr:from>
    <xdr:to>
      <xdr:col>0</xdr:col>
      <xdr:colOff>1733550</xdr:colOff>
      <xdr:row>12</xdr:row>
      <xdr:rowOff>20222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A6557739-F7DA-4253-B4C7-EF11A23E06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289487"/>
          <a:ext cx="904875" cy="10453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828675</xdr:colOff>
      <xdr:row>21</xdr:row>
      <xdr:rowOff>76200</xdr:rowOff>
    </xdr:from>
    <xdr:to>
      <xdr:col>0</xdr:col>
      <xdr:colOff>1695450</xdr:colOff>
      <xdr:row>27</xdr:row>
      <xdr:rowOff>11017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745FB847-4CFE-4DDE-A5FB-F26E856E5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3981450"/>
          <a:ext cx="866775" cy="9635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762001</xdr:colOff>
      <xdr:row>37</xdr:row>
      <xdr:rowOff>133351</xdr:rowOff>
    </xdr:from>
    <xdr:to>
      <xdr:col>0</xdr:col>
      <xdr:colOff>1743075</xdr:colOff>
      <xdr:row>43</xdr:row>
      <xdr:rowOff>68167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6DF24BF-2327-4496-82F0-AFA7E595B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1" y="6829426"/>
          <a:ext cx="981074" cy="9635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809626</xdr:colOff>
      <xdr:row>54</xdr:row>
      <xdr:rowOff>4166</xdr:rowOff>
    </xdr:from>
    <xdr:to>
      <xdr:col>0</xdr:col>
      <xdr:colOff>1762126</xdr:colOff>
      <xdr:row>59</xdr:row>
      <xdr:rowOff>158934</xdr:rowOff>
    </xdr:to>
    <xdr:pic>
      <xdr:nvPicPr>
        <xdr:cNvPr id="10" name="Picture 7">
          <a:extLst>
            <a:ext uri="{FF2B5EF4-FFF2-40B4-BE49-F238E27FC236}">
              <a16:creationId xmlns:a16="http://schemas.microsoft.com/office/drawing/2014/main" id="{54BC899D-7AFA-40F1-8041-61A81364F3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6" y="9662516"/>
          <a:ext cx="952500" cy="10120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828675</xdr:colOff>
      <xdr:row>6</xdr:row>
      <xdr:rowOff>22662</xdr:rowOff>
    </xdr:from>
    <xdr:to>
      <xdr:col>0</xdr:col>
      <xdr:colOff>1733550</xdr:colOff>
      <xdr:row>12</xdr:row>
      <xdr:rowOff>20222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79AD51-B9E5-4AD7-B5DD-A22E1E2E3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251387"/>
          <a:ext cx="904875" cy="10453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828675</xdr:colOff>
      <xdr:row>21</xdr:row>
      <xdr:rowOff>76200</xdr:rowOff>
    </xdr:from>
    <xdr:to>
      <xdr:col>0</xdr:col>
      <xdr:colOff>1695450</xdr:colOff>
      <xdr:row>27</xdr:row>
      <xdr:rowOff>11017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D7CE8F-7EBB-4B1E-9290-C4002D842F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3962400"/>
          <a:ext cx="866775" cy="9635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762001</xdr:colOff>
      <xdr:row>37</xdr:row>
      <xdr:rowOff>133351</xdr:rowOff>
    </xdr:from>
    <xdr:to>
      <xdr:col>0</xdr:col>
      <xdr:colOff>1743075</xdr:colOff>
      <xdr:row>43</xdr:row>
      <xdr:rowOff>68167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BB2EB4-0AC0-4D2F-96DE-549069484A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1" y="6810376"/>
          <a:ext cx="981074" cy="9635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809626</xdr:colOff>
      <xdr:row>54</xdr:row>
      <xdr:rowOff>4166</xdr:rowOff>
    </xdr:from>
    <xdr:to>
      <xdr:col>0</xdr:col>
      <xdr:colOff>1762126</xdr:colOff>
      <xdr:row>59</xdr:row>
      <xdr:rowOff>158934</xdr:rowOff>
    </xdr:to>
    <xdr:pic>
      <xdr:nvPicPr>
        <xdr:cNvPr id="5" name="Picture 7">
          <a:extLst>
            <a:ext uri="{FF2B5EF4-FFF2-40B4-BE49-F238E27FC236}">
              <a16:creationId xmlns:a16="http://schemas.microsoft.com/office/drawing/2014/main" id="{13BA4D04-3363-489C-8524-49AB16E5B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6" y="9643466"/>
          <a:ext cx="952500" cy="10120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623454</xdr:colOff>
      <xdr:row>28</xdr:row>
      <xdr:rowOff>161925</xdr:rowOff>
    </xdr:from>
    <xdr:to>
      <xdr:col>2</xdr:col>
      <xdr:colOff>1490229</xdr:colOff>
      <xdr:row>32</xdr:row>
      <xdr:rowOff>145728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50CFF4AB-4C08-43D6-906A-961F31886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7079" y="7905750"/>
          <a:ext cx="866775" cy="9744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634711</xdr:colOff>
      <xdr:row>21</xdr:row>
      <xdr:rowOff>20782</xdr:rowOff>
    </xdr:from>
    <xdr:to>
      <xdr:col>2</xdr:col>
      <xdr:colOff>1501486</xdr:colOff>
      <xdr:row>25</xdr:row>
      <xdr:rowOff>31479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55149776-71B7-4DD2-B1CD-8D20B9A8BC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8336" y="5831032"/>
          <a:ext cx="866775" cy="10012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419100</xdr:colOff>
      <xdr:row>37</xdr:row>
      <xdr:rowOff>2597</xdr:rowOff>
    </xdr:from>
    <xdr:to>
      <xdr:col>2</xdr:col>
      <xdr:colOff>1400175</xdr:colOff>
      <xdr:row>40</xdr:row>
      <xdr:rowOff>234050</xdr:rowOff>
    </xdr:to>
    <xdr:pic>
      <xdr:nvPicPr>
        <xdr:cNvPr id="4" name="Picture 6">
          <a:extLst>
            <a:ext uri="{FF2B5EF4-FFF2-40B4-BE49-F238E27FC236}">
              <a16:creationId xmlns:a16="http://schemas.microsoft.com/office/drawing/2014/main" id="{ECBD796D-C1BE-48FF-AC2E-458CEBC2C7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" y="9975272"/>
          <a:ext cx="981075" cy="9744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377537</xdr:colOff>
      <xdr:row>45</xdr:row>
      <xdr:rowOff>15587</xdr:rowOff>
    </xdr:from>
    <xdr:to>
      <xdr:col>2</xdr:col>
      <xdr:colOff>1396712</xdr:colOff>
      <xdr:row>49</xdr:row>
      <xdr:rowOff>118731</xdr:rowOff>
    </xdr:to>
    <xdr:pic>
      <xdr:nvPicPr>
        <xdr:cNvPr id="5" name="Picture 7">
          <a:extLst>
            <a:ext uri="{FF2B5EF4-FFF2-40B4-BE49-F238E27FC236}">
              <a16:creationId xmlns:a16="http://schemas.microsoft.com/office/drawing/2014/main" id="{767FDCAC-56CE-4792-A369-4738C9B448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162" y="11969462"/>
          <a:ext cx="1019175" cy="10937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EE3BB-0DAF-4219-ADC0-B2D6A7B10485}">
  <sheetPr>
    <tabColor rgb="FFFF0000"/>
  </sheetPr>
  <dimension ref="A1:M64"/>
  <sheetViews>
    <sheetView zoomScaleNormal="100" zoomScaleSheetLayoutView="82" workbookViewId="0">
      <selection activeCell="Q27" sqref="Q27"/>
    </sheetView>
  </sheetViews>
  <sheetFormatPr defaultRowHeight="13.5"/>
  <cols>
    <col min="1" max="1" width="31" style="4" customWidth="1"/>
    <col min="2" max="2" width="10.21875" style="4" customWidth="1"/>
    <col min="3" max="3" width="8.33203125" style="4" customWidth="1"/>
    <col min="4" max="8" width="9" style="4" customWidth="1"/>
    <col min="9" max="9" width="10" style="4" customWidth="1"/>
    <col min="10" max="11" width="11.33203125" style="4" customWidth="1"/>
    <col min="12" max="20" width="8.88671875" style="4"/>
    <col min="21" max="21" width="11.21875" style="4" customWidth="1"/>
    <col min="22" max="16384" width="8.88671875" style="4"/>
  </cols>
  <sheetData>
    <row r="1" spans="1:13" ht="18.75" customHeight="1">
      <c r="A1" s="31" t="s">
        <v>0</v>
      </c>
      <c r="B1" s="31"/>
      <c r="C1" s="32"/>
      <c r="D1" s="33" t="s">
        <v>1</v>
      </c>
      <c r="E1" s="35" t="s">
        <v>2</v>
      </c>
      <c r="F1" s="1" t="s">
        <v>3</v>
      </c>
      <c r="G1" s="2"/>
      <c r="H1" s="3"/>
      <c r="I1" s="37"/>
      <c r="J1" s="39" t="s">
        <v>19</v>
      </c>
      <c r="K1" s="43" t="s">
        <v>99</v>
      </c>
    </row>
    <row r="2" spans="1:13" ht="18" customHeight="1">
      <c r="A2" s="31"/>
      <c r="B2" s="31"/>
      <c r="C2" s="32"/>
      <c r="D2" s="34"/>
      <c r="E2" s="36"/>
      <c r="F2" s="26">
        <v>0.30499999999999999</v>
      </c>
      <c r="G2" s="5"/>
      <c r="H2" s="3"/>
      <c r="I2" s="37"/>
      <c r="J2" s="39"/>
      <c r="K2" s="43"/>
    </row>
    <row r="3" spans="1:13" ht="19.5" customHeight="1">
      <c r="A3" s="44" t="s">
        <v>23</v>
      </c>
      <c r="B3" s="44"/>
      <c r="C3" s="45"/>
      <c r="D3" s="6">
        <f>I6</f>
        <v>888</v>
      </c>
      <c r="E3" s="2" t="s">
        <v>4</v>
      </c>
      <c r="F3" s="7">
        <f>F2*I6</f>
        <v>270.83999999999997</v>
      </c>
      <c r="G3" s="8"/>
      <c r="H3" s="9"/>
      <c r="I3" s="38"/>
      <c r="J3" s="25" t="s">
        <v>21</v>
      </c>
      <c r="K3" s="43"/>
    </row>
    <row r="4" spans="1:13">
      <c r="A4" s="46" t="s">
        <v>5</v>
      </c>
      <c r="B4" s="46" t="s">
        <v>6</v>
      </c>
      <c r="C4" s="46"/>
      <c r="D4" s="46" t="s">
        <v>7</v>
      </c>
      <c r="E4" s="46"/>
      <c r="F4" s="46"/>
      <c r="G4" s="46"/>
      <c r="H4" s="46"/>
      <c r="I4" s="46" t="s">
        <v>97</v>
      </c>
      <c r="J4" s="47"/>
      <c r="K4" s="47"/>
    </row>
    <row r="5" spans="1:13">
      <c r="A5" s="46"/>
      <c r="B5" s="46"/>
      <c r="C5" s="46"/>
      <c r="D5" s="10" t="s">
        <v>8</v>
      </c>
      <c r="E5" s="10" t="s">
        <v>9</v>
      </c>
      <c r="F5" s="10" t="s">
        <v>10</v>
      </c>
      <c r="G5" s="10" t="s">
        <v>11</v>
      </c>
      <c r="H5" s="10" t="s">
        <v>12</v>
      </c>
      <c r="I5" s="46"/>
      <c r="J5" s="48"/>
      <c r="K5" s="48"/>
    </row>
    <row r="6" spans="1:13" ht="13.5" customHeight="1">
      <c r="A6" s="50" t="s">
        <v>71</v>
      </c>
      <c r="B6" s="22" t="s">
        <v>13</v>
      </c>
      <c r="C6" s="46" t="s">
        <v>14</v>
      </c>
      <c r="D6" s="12">
        <v>111</v>
      </c>
      <c r="E6" s="12">
        <v>111</v>
      </c>
      <c r="F6" s="12">
        <v>259</v>
      </c>
      <c r="G6" s="12">
        <v>259</v>
      </c>
      <c r="H6" s="12">
        <v>148</v>
      </c>
      <c r="I6" s="21">
        <f>SUM(D6:H6)</f>
        <v>888</v>
      </c>
      <c r="J6" s="48"/>
      <c r="K6" s="48"/>
    </row>
    <row r="7" spans="1:13" ht="13.5" customHeight="1">
      <c r="A7" s="50"/>
      <c r="B7" s="27">
        <v>1.1000000000000001</v>
      </c>
      <c r="C7" s="46"/>
      <c r="D7" s="22">
        <f>D6*$B$7</f>
        <v>122.10000000000001</v>
      </c>
      <c r="E7" s="29">
        <f t="shared" ref="E7:H7" si="0">E6*$B$7</f>
        <v>122.10000000000001</v>
      </c>
      <c r="F7" s="29">
        <f t="shared" si="0"/>
        <v>284.90000000000003</v>
      </c>
      <c r="G7" s="29">
        <f t="shared" si="0"/>
        <v>284.90000000000003</v>
      </c>
      <c r="H7" s="29">
        <f>H6*$B$7</f>
        <v>162.80000000000001</v>
      </c>
      <c r="I7" s="22">
        <f>SUM(D7:H7)</f>
        <v>976.8</v>
      </c>
      <c r="J7" s="48"/>
      <c r="K7" s="48"/>
    </row>
    <row r="8" spans="1:13" ht="13.5" customHeight="1">
      <c r="A8" s="50"/>
      <c r="B8" s="22" t="s">
        <v>98</v>
      </c>
      <c r="C8" s="46"/>
      <c r="D8" s="11">
        <f>D6/I6*100</f>
        <v>12.5</v>
      </c>
      <c r="E8" s="11">
        <f>E6/I6*100</f>
        <v>12.5</v>
      </c>
      <c r="F8" s="11">
        <f>F6/I6*100</f>
        <v>29.166666666666668</v>
      </c>
      <c r="G8" s="11">
        <f>G6/I6*100</f>
        <v>29.166666666666668</v>
      </c>
      <c r="H8" s="11">
        <f>H6/I6*100</f>
        <v>16.666666666666664</v>
      </c>
      <c r="I8" s="11">
        <f>SUM(D8:H8)</f>
        <v>100</v>
      </c>
      <c r="J8" s="49"/>
      <c r="K8" s="49"/>
      <c r="M8" s="4">
        <v>111</v>
      </c>
    </row>
    <row r="9" spans="1:13" ht="13.5" customHeight="1">
      <c r="A9" s="50"/>
      <c r="B9" s="51" t="s">
        <v>15</v>
      </c>
      <c r="C9" s="51">
        <v>41</v>
      </c>
      <c r="D9" s="12">
        <v>3</v>
      </c>
      <c r="E9" s="12">
        <v>3</v>
      </c>
      <c r="F9" s="12">
        <v>7</v>
      </c>
      <c r="G9" s="12">
        <v>7</v>
      </c>
      <c r="H9" s="12">
        <v>4</v>
      </c>
      <c r="I9" s="23">
        <f>SUM(D9:H9)</f>
        <v>24</v>
      </c>
      <c r="J9" s="42"/>
      <c r="K9" s="52">
        <f>J9*I10</f>
        <v>0</v>
      </c>
      <c r="M9" s="4">
        <v>111</v>
      </c>
    </row>
    <row r="10" spans="1:13" ht="15" customHeight="1">
      <c r="A10" s="50"/>
      <c r="B10" s="51"/>
      <c r="C10" s="51"/>
      <c r="D10" s="23">
        <f>D9*C9</f>
        <v>123</v>
      </c>
      <c r="E10" s="23">
        <f>E9*C9</f>
        <v>123</v>
      </c>
      <c r="F10" s="23">
        <f>F9*C9</f>
        <v>287</v>
      </c>
      <c r="G10" s="23">
        <f>C9*G9</f>
        <v>287</v>
      </c>
      <c r="H10" s="23">
        <f>H9*C9</f>
        <v>164</v>
      </c>
      <c r="I10" s="23">
        <f>SUM(D10:H10)</f>
        <v>984</v>
      </c>
      <c r="J10" s="42"/>
      <c r="K10" s="52"/>
      <c r="M10" s="4">
        <v>259</v>
      </c>
    </row>
    <row r="11" spans="1:13" ht="13.5" customHeight="1">
      <c r="A11" s="50"/>
      <c r="B11" s="13"/>
      <c r="C11" s="14"/>
      <c r="D11" s="15">
        <f t="shared" ref="D11:H11" si="1">D10-D7</f>
        <v>0.89999999999999147</v>
      </c>
      <c r="E11" s="15">
        <f t="shared" si="1"/>
        <v>0.89999999999999147</v>
      </c>
      <c r="F11" s="15">
        <f t="shared" si="1"/>
        <v>2.0999999999999659</v>
      </c>
      <c r="G11" s="15">
        <f t="shared" si="1"/>
        <v>2.0999999999999659</v>
      </c>
      <c r="H11" s="15">
        <f t="shared" si="1"/>
        <v>1.1999999999999886</v>
      </c>
      <c r="I11" s="15">
        <f>SUM(D11:H11)</f>
        <v>7.1999999999999034</v>
      </c>
      <c r="J11" s="42"/>
      <c r="K11" s="52"/>
      <c r="M11" s="4">
        <v>259</v>
      </c>
    </row>
    <row r="12" spans="1:13" ht="13.5" customHeight="1">
      <c r="A12" s="50"/>
      <c r="B12" s="40" t="s">
        <v>16</v>
      </c>
      <c r="C12" s="40"/>
      <c r="D12" s="12"/>
      <c r="E12" s="12"/>
      <c r="F12" s="12"/>
      <c r="G12" s="12"/>
      <c r="H12" s="12"/>
      <c r="I12" s="23">
        <f>SUM(D12:H12)</f>
        <v>0</v>
      </c>
      <c r="J12" s="42"/>
      <c r="K12" s="52">
        <f>J12*I13</f>
        <v>0</v>
      </c>
      <c r="M12" s="4">
        <v>148</v>
      </c>
    </row>
    <row r="13" spans="1:13" ht="13.5" customHeight="1">
      <c r="A13" s="50"/>
      <c r="B13" s="41"/>
      <c r="C13" s="41"/>
      <c r="D13" s="23">
        <f>D12*C12</f>
        <v>0</v>
      </c>
      <c r="E13" s="23">
        <f>E12*C12</f>
        <v>0</v>
      </c>
      <c r="F13" s="23">
        <f>F12*C12</f>
        <v>0</v>
      </c>
      <c r="G13" s="23">
        <f>G12*C12</f>
        <v>0</v>
      </c>
      <c r="H13" s="23">
        <f>H12*C12</f>
        <v>0</v>
      </c>
      <c r="I13" s="23">
        <f>SUM(D13:H13)</f>
        <v>0</v>
      </c>
      <c r="J13" s="42"/>
      <c r="K13" s="52"/>
    </row>
    <row r="14" spans="1:13" ht="13.5" customHeight="1">
      <c r="A14" s="50"/>
      <c r="B14" s="13"/>
      <c r="C14" s="14"/>
      <c r="D14" s="15">
        <f t="shared" ref="D14:G14" si="2">D11+D13</f>
        <v>0.89999999999999147</v>
      </c>
      <c r="E14" s="15">
        <f t="shared" si="2"/>
        <v>0.89999999999999147</v>
      </c>
      <c r="F14" s="15">
        <f t="shared" si="2"/>
        <v>2.0999999999999659</v>
      </c>
      <c r="G14" s="15">
        <f t="shared" si="2"/>
        <v>2.0999999999999659</v>
      </c>
      <c r="H14" s="15">
        <f>H11+H13</f>
        <v>1.1999999999999886</v>
      </c>
      <c r="I14" s="15">
        <f>SUM(D14:H14)</f>
        <v>7.1999999999999034</v>
      </c>
      <c r="J14" s="42"/>
      <c r="K14" s="52"/>
    </row>
    <row r="15" spans="1:13">
      <c r="A15" s="50"/>
      <c r="B15" s="53" t="s">
        <v>17</v>
      </c>
      <c r="C15" s="53"/>
      <c r="D15" s="24">
        <f>D10+D13</f>
        <v>123</v>
      </c>
      <c r="E15" s="28">
        <f t="shared" ref="E15:I15" si="3">E10+E13</f>
        <v>123</v>
      </c>
      <c r="F15" s="28">
        <f t="shared" si="3"/>
        <v>287</v>
      </c>
      <c r="G15" s="28">
        <f t="shared" si="3"/>
        <v>287</v>
      </c>
      <c r="H15" s="28">
        <f t="shared" si="3"/>
        <v>164</v>
      </c>
      <c r="I15" s="28">
        <f t="shared" si="3"/>
        <v>984</v>
      </c>
      <c r="J15" s="16">
        <f>K15/I15</f>
        <v>0</v>
      </c>
      <c r="K15" s="20">
        <f>SUM(K9:K14)</f>
        <v>0</v>
      </c>
    </row>
    <row r="16" spans="1:13">
      <c r="I16" s="17" t="s">
        <v>18</v>
      </c>
      <c r="J16" s="18">
        <f>K16/F3</f>
        <v>1</v>
      </c>
      <c r="K16" s="19">
        <f>F3-K15</f>
        <v>270.83999999999997</v>
      </c>
    </row>
    <row r="17" spans="1:11">
      <c r="A17" s="31" t="s">
        <v>0</v>
      </c>
      <c r="B17" s="31"/>
      <c r="C17" s="32"/>
      <c r="D17" s="33" t="s">
        <v>1</v>
      </c>
      <c r="E17" s="35" t="s">
        <v>2</v>
      </c>
      <c r="F17" s="1" t="s">
        <v>3</v>
      </c>
      <c r="G17" s="2"/>
      <c r="H17" s="3"/>
      <c r="I17" s="37"/>
      <c r="J17" s="39" t="s">
        <v>19</v>
      </c>
      <c r="K17" s="43" t="s">
        <v>99</v>
      </c>
    </row>
    <row r="18" spans="1:11" ht="15" customHeight="1">
      <c r="A18" s="31"/>
      <c r="B18" s="31"/>
      <c r="C18" s="32"/>
      <c r="D18" s="34"/>
      <c r="E18" s="36"/>
      <c r="F18" s="26">
        <v>0.30499999999999999</v>
      </c>
      <c r="G18" s="5"/>
      <c r="H18" s="3"/>
      <c r="I18" s="37"/>
      <c r="J18" s="39"/>
      <c r="K18" s="43"/>
    </row>
    <row r="19" spans="1:11" ht="17.25">
      <c r="A19" s="44" t="s">
        <v>23</v>
      </c>
      <c r="B19" s="44"/>
      <c r="C19" s="45"/>
      <c r="D19" s="6">
        <f>I22</f>
        <v>888</v>
      </c>
      <c r="E19" s="2" t="s">
        <v>4</v>
      </c>
      <c r="F19" s="7">
        <f>F18*I22</f>
        <v>270.83999999999997</v>
      </c>
      <c r="G19" s="8"/>
      <c r="H19" s="9"/>
      <c r="I19" s="38"/>
      <c r="J19" s="25" t="s">
        <v>21</v>
      </c>
      <c r="K19" s="43"/>
    </row>
    <row r="20" spans="1:11">
      <c r="A20" s="46" t="s">
        <v>5</v>
      </c>
      <c r="B20" s="46" t="s">
        <v>6</v>
      </c>
      <c r="C20" s="46"/>
      <c r="D20" s="46" t="s">
        <v>7</v>
      </c>
      <c r="E20" s="46"/>
      <c r="F20" s="46"/>
      <c r="G20" s="46"/>
      <c r="H20" s="46"/>
      <c r="I20" s="46" t="s">
        <v>97</v>
      </c>
      <c r="J20" s="47"/>
      <c r="K20" s="47"/>
    </row>
    <row r="21" spans="1:11">
      <c r="A21" s="46"/>
      <c r="B21" s="46"/>
      <c r="C21" s="46"/>
      <c r="D21" s="10" t="s">
        <v>8</v>
      </c>
      <c r="E21" s="10" t="s">
        <v>9</v>
      </c>
      <c r="F21" s="10" t="s">
        <v>10</v>
      </c>
      <c r="G21" s="10" t="s">
        <v>11</v>
      </c>
      <c r="H21" s="10" t="s">
        <v>12</v>
      </c>
      <c r="I21" s="46"/>
      <c r="J21" s="48"/>
      <c r="K21" s="48"/>
    </row>
    <row r="22" spans="1:11">
      <c r="A22" s="50" t="s">
        <v>100</v>
      </c>
      <c r="B22" s="29" t="s">
        <v>13</v>
      </c>
      <c r="C22" s="46" t="s">
        <v>14</v>
      </c>
      <c r="D22" s="12">
        <v>111</v>
      </c>
      <c r="E22" s="12">
        <v>111</v>
      </c>
      <c r="F22" s="12">
        <v>259</v>
      </c>
      <c r="G22" s="12">
        <v>259</v>
      </c>
      <c r="H22" s="12">
        <v>148</v>
      </c>
      <c r="I22" s="21">
        <f>SUM(D22:H22)</f>
        <v>888</v>
      </c>
      <c r="J22" s="48"/>
      <c r="K22" s="48"/>
    </row>
    <row r="23" spans="1:11">
      <c r="A23" s="50"/>
      <c r="B23" s="27">
        <v>1.1000000000000001</v>
      </c>
      <c r="C23" s="46"/>
      <c r="D23" s="29">
        <f>D22*$B$7</f>
        <v>122.10000000000001</v>
      </c>
      <c r="E23" s="29">
        <f t="shared" ref="E23" si="4">E22*$B$7</f>
        <v>122.10000000000001</v>
      </c>
      <c r="F23" s="29">
        <f t="shared" ref="F23" si="5">F22*$B$7</f>
        <v>284.90000000000003</v>
      </c>
      <c r="G23" s="29">
        <f t="shared" ref="G23" si="6">G22*$B$7</f>
        <v>284.90000000000003</v>
      </c>
      <c r="H23" s="29">
        <f>H22*$B$7</f>
        <v>162.80000000000001</v>
      </c>
      <c r="I23" s="29">
        <f>SUM(D23:H23)</f>
        <v>976.8</v>
      </c>
      <c r="J23" s="48"/>
      <c r="K23" s="48"/>
    </row>
    <row r="24" spans="1:11">
      <c r="A24" s="50"/>
      <c r="B24" s="29" t="s">
        <v>98</v>
      </c>
      <c r="C24" s="46"/>
      <c r="D24" s="11">
        <f>D22/I22*100</f>
        <v>12.5</v>
      </c>
      <c r="E24" s="11">
        <f>E22/I22*100</f>
        <v>12.5</v>
      </c>
      <c r="F24" s="11">
        <f>F22/I22*100</f>
        <v>29.166666666666668</v>
      </c>
      <c r="G24" s="11">
        <f>G22/I22*100</f>
        <v>29.166666666666668</v>
      </c>
      <c r="H24" s="11">
        <f>H22/I22*100</f>
        <v>16.666666666666664</v>
      </c>
      <c r="I24" s="11">
        <f>SUM(D24:H24)</f>
        <v>100</v>
      </c>
      <c r="J24" s="49"/>
      <c r="K24" s="49"/>
    </row>
    <row r="25" spans="1:11">
      <c r="A25" s="50"/>
      <c r="B25" s="51" t="s">
        <v>15</v>
      </c>
      <c r="C25" s="51">
        <v>41</v>
      </c>
      <c r="D25" s="12">
        <v>3</v>
      </c>
      <c r="E25" s="12">
        <v>3</v>
      </c>
      <c r="F25" s="12">
        <v>7</v>
      </c>
      <c r="G25" s="12">
        <v>7</v>
      </c>
      <c r="H25" s="12">
        <v>4</v>
      </c>
      <c r="I25" s="30">
        <f>SUM(D25:H25)</f>
        <v>24</v>
      </c>
      <c r="J25" s="42"/>
      <c r="K25" s="52">
        <f>J25*I26</f>
        <v>0</v>
      </c>
    </row>
    <row r="26" spans="1:11">
      <c r="A26" s="50"/>
      <c r="B26" s="51"/>
      <c r="C26" s="51"/>
      <c r="D26" s="30">
        <f>D25*C25</f>
        <v>123</v>
      </c>
      <c r="E26" s="30">
        <f>E25*C25</f>
        <v>123</v>
      </c>
      <c r="F26" s="30">
        <f>F25*C25</f>
        <v>287</v>
      </c>
      <c r="G26" s="30">
        <f>C25*G25</f>
        <v>287</v>
      </c>
      <c r="H26" s="30">
        <f>H25*C25</f>
        <v>164</v>
      </c>
      <c r="I26" s="30">
        <f>SUM(D26:H26)</f>
        <v>984</v>
      </c>
      <c r="J26" s="42"/>
      <c r="K26" s="52"/>
    </row>
    <row r="27" spans="1:11">
      <c r="A27" s="50"/>
      <c r="B27" s="13"/>
      <c r="C27" s="14"/>
      <c r="D27" s="15">
        <f t="shared" ref="D27:H27" si="7">D26-D23</f>
        <v>0.89999999999999147</v>
      </c>
      <c r="E27" s="15">
        <f t="shared" si="7"/>
        <v>0.89999999999999147</v>
      </c>
      <c r="F27" s="15">
        <f t="shared" si="7"/>
        <v>2.0999999999999659</v>
      </c>
      <c r="G27" s="15">
        <f t="shared" si="7"/>
        <v>2.0999999999999659</v>
      </c>
      <c r="H27" s="15">
        <f t="shared" si="7"/>
        <v>1.1999999999999886</v>
      </c>
      <c r="I27" s="15">
        <f>SUM(D27:H27)</f>
        <v>7.1999999999999034</v>
      </c>
      <c r="J27" s="42"/>
      <c r="K27" s="52"/>
    </row>
    <row r="28" spans="1:11">
      <c r="A28" s="50"/>
      <c r="B28" s="40" t="s">
        <v>16</v>
      </c>
      <c r="C28" s="40"/>
      <c r="D28" s="12"/>
      <c r="E28" s="12"/>
      <c r="F28" s="12"/>
      <c r="G28" s="12"/>
      <c r="H28" s="12"/>
      <c r="I28" s="30">
        <f>SUM(D28:H28)</f>
        <v>0</v>
      </c>
      <c r="J28" s="42"/>
      <c r="K28" s="52">
        <f>J28*I29</f>
        <v>0</v>
      </c>
    </row>
    <row r="29" spans="1:11">
      <c r="A29" s="50"/>
      <c r="B29" s="41"/>
      <c r="C29" s="41"/>
      <c r="D29" s="30">
        <f>D28*C28</f>
        <v>0</v>
      </c>
      <c r="E29" s="30">
        <f>E28*C28</f>
        <v>0</v>
      </c>
      <c r="F29" s="30">
        <f>F28*C28</f>
        <v>0</v>
      </c>
      <c r="G29" s="30">
        <f>G28*C28</f>
        <v>0</v>
      </c>
      <c r="H29" s="30">
        <f>H28*C28</f>
        <v>0</v>
      </c>
      <c r="I29" s="30">
        <f>SUM(D29:H29)</f>
        <v>0</v>
      </c>
      <c r="J29" s="42"/>
      <c r="K29" s="52"/>
    </row>
    <row r="30" spans="1:11">
      <c r="A30" s="50"/>
      <c r="B30" s="13"/>
      <c r="C30" s="14"/>
      <c r="D30" s="15">
        <f t="shared" ref="D30:G30" si="8">D27+D29</f>
        <v>0.89999999999999147</v>
      </c>
      <c r="E30" s="15">
        <f t="shared" si="8"/>
        <v>0.89999999999999147</v>
      </c>
      <c r="F30" s="15">
        <f t="shared" si="8"/>
        <v>2.0999999999999659</v>
      </c>
      <c r="G30" s="15">
        <f t="shared" si="8"/>
        <v>2.0999999999999659</v>
      </c>
      <c r="H30" s="15">
        <f>H27+H29</f>
        <v>1.1999999999999886</v>
      </c>
      <c r="I30" s="15">
        <f>SUM(D30:H30)</f>
        <v>7.1999999999999034</v>
      </c>
      <c r="J30" s="42"/>
      <c r="K30" s="52"/>
    </row>
    <row r="31" spans="1:11">
      <c r="A31" s="50"/>
      <c r="B31" s="53" t="s">
        <v>17</v>
      </c>
      <c r="C31" s="53"/>
      <c r="D31" s="28">
        <f>D26+D29</f>
        <v>123</v>
      </c>
      <c r="E31" s="28">
        <f t="shared" ref="E31:I31" si="9">E26+E29</f>
        <v>123</v>
      </c>
      <c r="F31" s="28">
        <f t="shared" si="9"/>
        <v>287</v>
      </c>
      <c r="G31" s="28">
        <f t="shared" si="9"/>
        <v>287</v>
      </c>
      <c r="H31" s="28">
        <f t="shared" si="9"/>
        <v>164</v>
      </c>
      <c r="I31" s="28">
        <f t="shared" si="9"/>
        <v>984</v>
      </c>
      <c r="J31" s="16">
        <f>K31/I31</f>
        <v>0</v>
      </c>
      <c r="K31" s="20">
        <f>SUM(K25:K30)</f>
        <v>0</v>
      </c>
    </row>
    <row r="32" spans="1:11">
      <c r="I32" s="17" t="s">
        <v>18</v>
      </c>
      <c r="J32" s="18">
        <f>K32/F19</f>
        <v>1</v>
      </c>
      <c r="K32" s="19">
        <f>F19-K31</f>
        <v>270.83999999999997</v>
      </c>
    </row>
    <row r="33" spans="1:11">
      <c r="A33" s="31" t="s">
        <v>0</v>
      </c>
      <c r="B33" s="31"/>
      <c r="C33" s="32"/>
      <c r="D33" s="33" t="s">
        <v>1</v>
      </c>
      <c r="E33" s="35" t="s">
        <v>2</v>
      </c>
      <c r="F33" s="1" t="s">
        <v>3</v>
      </c>
      <c r="G33" s="2"/>
      <c r="H33" s="3"/>
      <c r="I33" s="37"/>
      <c r="J33" s="39" t="s">
        <v>19</v>
      </c>
      <c r="K33" s="43" t="s">
        <v>99</v>
      </c>
    </row>
    <row r="34" spans="1:11">
      <c r="A34" s="31"/>
      <c r="B34" s="31"/>
      <c r="C34" s="32"/>
      <c r="D34" s="34"/>
      <c r="E34" s="36"/>
      <c r="F34" s="26">
        <v>0.30499999999999999</v>
      </c>
      <c r="G34" s="5"/>
      <c r="H34" s="3"/>
      <c r="I34" s="37"/>
      <c r="J34" s="39"/>
      <c r="K34" s="43"/>
    </row>
    <row r="35" spans="1:11" ht="17.25">
      <c r="A35" s="44" t="s">
        <v>23</v>
      </c>
      <c r="B35" s="44"/>
      <c r="C35" s="45"/>
      <c r="D35" s="6">
        <f>I38</f>
        <v>888</v>
      </c>
      <c r="E35" s="2" t="s">
        <v>4</v>
      </c>
      <c r="F35" s="7">
        <f>F34*I38</f>
        <v>270.83999999999997</v>
      </c>
      <c r="G35" s="8"/>
      <c r="H35" s="9"/>
      <c r="I35" s="38"/>
      <c r="J35" s="25" t="s">
        <v>21</v>
      </c>
      <c r="K35" s="43"/>
    </row>
    <row r="36" spans="1:11">
      <c r="A36" s="46" t="s">
        <v>5</v>
      </c>
      <c r="B36" s="46" t="s">
        <v>6</v>
      </c>
      <c r="C36" s="46"/>
      <c r="D36" s="46" t="s">
        <v>7</v>
      </c>
      <c r="E36" s="46"/>
      <c r="F36" s="46"/>
      <c r="G36" s="46"/>
      <c r="H36" s="46"/>
      <c r="I36" s="46" t="s">
        <v>97</v>
      </c>
      <c r="J36" s="47"/>
      <c r="K36" s="47"/>
    </row>
    <row r="37" spans="1:11">
      <c r="A37" s="46"/>
      <c r="B37" s="46"/>
      <c r="C37" s="46"/>
      <c r="D37" s="10" t="s">
        <v>8</v>
      </c>
      <c r="E37" s="10" t="s">
        <v>9</v>
      </c>
      <c r="F37" s="10" t="s">
        <v>10</v>
      </c>
      <c r="G37" s="10" t="s">
        <v>11</v>
      </c>
      <c r="H37" s="10" t="s">
        <v>12</v>
      </c>
      <c r="I37" s="46"/>
      <c r="J37" s="48"/>
      <c r="K37" s="48"/>
    </row>
    <row r="38" spans="1:11">
      <c r="A38" s="50" t="s">
        <v>20</v>
      </c>
      <c r="B38" s="29" t="s">
        <v>13</v>
      </c>
      <c r="C38" s="46" t="s">
        <v>14</v>
      </c>
      <c r="D38" s="12">
        <v>111</v>
      </c>
      <c r="E38" s="12">
        <v>111</v>
      </c>
      <c r="F38" s="12">
        <v>259</v>
      </c>
      <c r="G38" s="12">
        <v>259</v>
      </c>
      <c r="H38" s="12">
        <v>148</v>
      </c>
      <c r="I38" s="21">
        <f>SUM(D38:H38)</f>
        <v>888</v>
      </c>
      <c r="J38" s="48"/>
      <c r="K38" s="48"/>
    </row>
    <row r="39" spans="1:11">
      <c r="A39" s="50"/>
      <c r="B39" s="27">
        <v>1.1000000000000001</v>
      </c>
      <c r="C39" s="46"/>
      <c r="D39" s="29">
        <f>D38*$B$7</f>
        <v>122.10000000000001</v>
      </c>
      <c r="E39" s="29">
        <f t="shared" ref="E39" si="10">E38*$B$7</f>
        <v>122.10000000000001</v>
      </c>
      <c r="F39" s="29">
        <f t="shared" ref="F39" si="11">F38*$B$7</f>
        <v>284.90000000000003</v>
      </c>
      <c r="G39" s="29">
        <f t="shared" ref="G39" si="12">G38*$B$7</f>
        <v>284.90000000000003</v>
      </c>
      <c r="H39" s="29">
        <f>H38*$B$7</f>
        <v>162.80000000000001</v>
      </c>
      <c r="I39" s="29">
        <f>SUM(D39:H39)</f>
        <v>976.8</v>
      </c>
      <c r="J39" s="48"/>
      <c r="K39" s="48"/>
    </row>
    <row r="40" spans="1:11">
      <c r="A40" s="50"/>
      <c r="B40" s="29" t="s">
        <v>98</v>
      </c>
      <c r="C40" s="46"/>
      <c r="D40" s="11">
        <f>D38/I38*100</f>
        <v>12.5</v>
      </c>
      <c r="E40" s="11">
        <f>E38/I38*100</f>
        <v>12.5</v>
      </c>
      <c r="F40" s="11">
        <f>F38/I38*100</f>
        <v>29.166666666666668</v>
      </c>
      <c r="G40" s="11">
        <f>G38/I38*100</f>
        <v>29.166666666666668</v>
      </c>
      <c r="H40" s="11">
        <f>H38/I38*100</f>
        <v>16.666666666666664</v>
      </c>
      <c r="I40" s="11">
        <f>SUM(D40:H40)</f>
        <v>100</v>
      </c>
      <c r="J40" s="49"/>
      <c r="K40" s="49"/>
    </row>
    <row r="41" spans="1:11">
      <c r="A41" s="50"/>
      <c r="B41" s="51" t="s">
        <v>15</v>
      </c>
      <c r="C41" s="51">
        <v>41</v>
      </c>
      <c r="D41" s="12">
        <v>3</v>
      </c>
      <c r="E41" s="12">
        <v>3</v>
      </c>
      <c r="F41" s="12">
        <v>7</v>
      </c>
      <c r="G41" s="12">
        <v>7</v>
      </c>
      <c r="H41" s="12">
        <v>4</v>
      </c>
      <c r="I41" s="30">
        <f>SUM(D41:H41)</f>
        <v>24</v>
      </c>
      <c r="J41" s="42"/>
      <c r="K41" s="52">
        <f>J41*I42</f>
        <v>0</v>
      </c>
    </row>
    <row r="42" spans="1:11">
      <c r="A42" s="50"/>
      <c r="B42" s="51"/>
      <c r="C42" s="51"/>
      <c r="D42" s="30">
        <f>D41*C41</f>
        <v>123</v>
      </c>
      <c r="E42" s="30">
        <f>E41*C41</f>
        <v>123</v>
      </c>
      <c r="F42" s="30">
        <f>F41*C41</f>
        <v>287</v>
      </c>
      <c r="G42" s="30">
        <f>C41*G41</f>
        <v>287</v>
      </c>
      <c r="H42" s="30">
        <f>H41*C41</f>
        <v>164</v>
      </c>
      <c r="I42" s="30">
        <f>SUM(D42:H42)</f>
        <v>984</v>
      </c>
      <c r="J42" s="42"/>
      <c r="K42" s="52"/>
    </row>
    <row r="43" spans="1:11">
      <c r="A43" s="50"/>
      <c r="B43" s="13"/>
      <c r="C43" s="14"/>
      <c r="D43" s="15">
        <f t="shared" ref="D43:H43" si="13">D42-D39</f>
        <v>0.89999999999999147</v>
      </c>
      <c r="E43" s="15">
        <f t="shared" si="13"/>
        <v>0.89999999999999147</v>
      </c>
      <c r="F43" s="15">
        <f t="shared" si="13"/>
        <v>2.0999999999999659</v>
      </c>
      <c r="G43" s="15">
        <f t="shared" si="13"/>
        <v>2.0999999999999659</v>
      </c>
      <c r="H43" s="15">
        <f t="shared" si="13"/>
        <v>1.1999999999999886</v>
      </c>
      <c r="I43" s="15">
        <f>SUM(D43:H43)</f>
        <v>7.1999999999999034</v>
      </c>
      <c r="J43" s="42"/>
      <c r="K43" s="52"/>
    </row>
    <row r="44" spans="1:11">
      <c r="A44" s="50"/>
      <c r="B44" s="40" t="s">
        <v>16</v>
      </c>
      <c r="C44" s="40"/>
      <c r="D44" s="12"/>
      <c r="E44" s="12"/>
      <c r="F44" s="12"/>
      <c r="G44" s="12"/>
      <c r="H44" s="12"/>
      <c r="I44" s="30">
        <f>SUM(D44:H44)</f>
        <v>0</v>
      </c>
      <c r="J44" s="42"/>
      <c r="K44" s="52">
        <f>J44*I45</f>
        <v>0</v>
      </c>
    </row>
    <row r="45" spans="1:11">
      <c r="A45" s="50"/>
      <c r="B45" s="41"/>
      <c r="C45" s="41"/>
      <c r="D45" s="30">
        <f>D44*C44</f>
        <v>0</v>
      </c>
      <c r="E45" s="30">
        <f>E44*C44</f>
        <v>0</v>
      </c>
      <c r="F45" s="30">
        <f>F44*C44</f>
        <v>0</v>
      </c>
      <c r="G45" s="30">
        <f>G44*C44</f>
        <v>0</v>
      </c>
      <c r="H45" s="30">
        <f>H44*C44</f>
        <v>0</v>
      </c>
      <c r="I45" s="30">
        <f>SUM(D45:H45)</f>
        <v>0</v>
      </c>
      <c r="J45" s="42"/>
      <c r="K45" s="52"/>
    </row>
    <row r="46" spans="1:11">
      <c r="A46" s="50"/>
      <c r="B46" s="13"/>
      <c r="C46" s="14"/>
      <c r="D46" s="15">
        <f t="shared" ref="D46:G46" si="14">D43+D45</f>
        <v>0.89999999999999147</v>
      </c>
      <c r="E46" s="15">
        <f t="shared" si="14"/>
        <v>0.89999999999999147</v>
      </c>
      <c r="F46" s="15">
        <f t="shared" si="14"/>
        <v>2.0999999999999659</v>
      </c>
      <c r="G46" s="15">
        <f t="shared" si="14"/>
        <v>2.0999999999999659</v>
      </c>
      <c r="H46" s="15">
        <f>H43+H45</f>
        <v>1.1999999999999886</v>
      </c>
      <c r="I46" s="15">
        <f>SUM(D46:H46)</f>
        <v>7.1999999999999034</v>
      </c>
      <c r="J46" s="42"/>
      <c r="K46" s="52"/>
    </row>
    <row r="47" spans="1:11">
      <c r="A47" s="50"/>
      <c r="B47" s="53" t="s">
        <v>17</v>
      </c>
      <c r="C47" s="53"/>
      <c r="D47" s="28">
        <f>D42+D45</f>
        <v>123</v>
      </c>
      <c r="E47" s="28">
        <f t="shared" ref="E47:I47" si="15">E42+E45</f>
        <v>123</v>
      </c>
      <c r="F47" s="28">
        <f t="shared" si="15"/>
        <v>287</v>
      </c>
      <c r="G47" s="28">
        <f t="shared" si="15"/>
        <v>287</v>
      </c>
      <c r="H47" s="28">
        <f t="shared" si="15"/>
        <v>164</v>
      </c>
      <c r="I47" s="28">
        <f t="shared" si="15"/>
        <v>984</v>
      </c>
      <c r="J47" s="16">
        <f>K47/I47</f>
        <v>0</v>
      </c>
      <c r="K47" s="20">
        <f>SUM(K41:K46)</f>
        <v>0</v>
      </c>
    </row>
    <row r="48" spans="1:11">
      <c r="I48" s="17" t="s">
        <v>18</v>
      </c>
      <c r="J48" s="18">
        <f>K48/F35</f>
        <v>1</v>
      </c>
      <c r="K48" s="19">
        <f>F35-K47</f>
        <v>270.83999999999997</v>
      </c>
    </row>
    <row r="49" spans="1:11">
      <c r="A49" s="31" t="s">
        <v>0</v>
      </c>
      <c r="B49" s="31"/>
      <c r="C49" s="32"/>
      <c r="D49" s="33" t="s">
        <v>1</v>
      </c>
      <c r="E49" s="35" t="s">
        <v>2</v>
      </c>
      <c r="F49" s="1" t="s">
        <v>3</v>
      </c>
      <c r="G49" s="2"/>
      <c r="H49" s="3"/>
      <c r="I49" s="37"/>
      <c r="J49" s="39" t="s">
        <v>19</v>
      </c>
      <c r="K49" s="43" t="s">
        <v>99</v>
      </c>
    </row>
    <row r="50" spans="1:11">
      <c r="A50" s="31"/>
      <c r="B50" s="31"/>
      <c r="C50" s="32"/>
      <c r="D50" s="34"/>
      <c r="E50" s="36"/>
      <c r="F50" s="26">
        <v>0.30499999999999999</v>
      </c>
      <c r="G50" s="5"/>
      <c r="H50" s="3"/>
      <c r="I50" s="37"/>
      <c r="J50" s="39"/>
      <c r="K50" s="43"/>
    </row>
    <row r="51" spans="1:11" ht="17.25">
      <c r="A51" s="44" t="s">
        <v>23</v>
      </c>
      <c r="B51" s="44"/>
      <c r="C51" s="45"/>
      <c r="D51" s="6">
        <f>I54</f>
        <v>888</v>
      </c>
      <c r="E51" s="2" t="s">
        <v>4</v>
      </c>
      <c r="F51" s="7">
        <f>F50*I54</f>
        <v>270.83999999999997</v>
      </c>
      <c r="G51" s="8"/>
      <c r="H51" s="9"/>
      <c r="I51" s="38"/>
      <c r="J51" s="25" t="s">
        <v>21</v>
      </c>
      <c r="K51" s="43"/>
    </row>
    <row r="52" spans="1:11">
      <c r="A52" s="46" t="s">
        <v>5</v>
      </c>
      <c r="B52" s="46" t="s">
        <v>6</v>
      </c>
      <c r="C52" s="46"/>
      <c r="D52" s="46" t="s">
        <v>7</v>
      </c>
      <c r="E52" s="46"/>
      <c r="F52" s="46"/>
      <c r="G52" s="46"/>
      <c r="H52" s="46"/>
      <c r="I52" s="46" t="s">
        <v>97</v>
      </c>
      <c r="J52" s="47"/>
      <c r="K52" s="47"/>
    </row>
    <row r="53" spans="1:11">
      <c r="A53" s="46"/>
      <c r="B53" s="46"/>
      <c r="C53" s="46"/>
      <c r="D53" s="10" t="s">
        <v>8</v>
      </c>
      <c r="E53" s="10" t="s">
        <v>9</v>
      </c>
      <c r="F53" s="10" t="s">
        <v>10</v>
      </c>
      <c r="G53" s="10" t="s">
        <v>11</v>
      </c>
      <c r="H53" s="10" t="s">
        <v>12</v>
      </c>
      <c r="I53" s="46"/>
      <c r="J53" s="48"/>
      <c r="K53" s="48"/>
    </row>
    <row r="54" spans="1:11">
      <c r="A54" s="50" t="s">
        <v>101</v>
      </c>
      <c r="B54" s="29" t="s">
        <v>13</v>
      </c>
      <c r="C54" s="46" t="s">
        <v>14</v>
      </c>
      <c r="D54" s="12">
        <v>111</v>
      </c>
      <c r="E54" s="12">
        <v>111</v>
      </c>
      <c r="F54" s="12">
        <v>259</v>
      </c>
      <c r="G54" s="12">
        <v>259</v>
      </c>
      <c r="H54" s="12">
        <v>148</v>
      </c>
      <c r="I54" s="21">
        <f>SUM(D54:H54)</f>
        <v>888</v>
      </c>
      <c r="J54" s="48"/>
      <c r="K54" s="48"/>
    </row>
    <row r="55" spans="1:11">
      <c r="A55" s="50"/>
      <c r="B55" s="27">
        <v>1.1000000000000001</v>
      </c>
      <c r="C55" s="46"/>
      <c r="D55" s="29">
        <f>D54*$B$7</f>
        <v>122.10000000000001</v>
      </c>
      <c r="E55" s="29">
        <f t="shared" ref="E55" si="16">E54*$B$7</f>
        <v>122.10000000000001</v>
      </c>
      <c r="F55" s="29">
        <f t="shared" ref="F55" si="17">F54*$B$7</f>
        <v>284.90000000000003</v>
      </c>
      <c r="G55" s="29">
        <f t="shared" ref="G55" si="18">G54*$B$7</f>
        <v>284.90000000000003</v>
      </c>
      <c r="H55" s="29">
        <f>H54*$B$7</f>
        <v>162.80000000000001</v>
      </c>
      <c r="I55" s="29">
        <f>SUM(D55:H55)</f>
        <v>976.8</v>
      </c>
      <c r="J55" s="48"/>
      <c r="K55" s="48"/>
    </row>
    <row r="56" spans="1:11">
      <c r="A56" s="50"/>
      <c r="B56" s="29" t="s">
        <v>98</v>
      </c>
      <c r="C56" s="46"/>
      <c r="D56" s="11">
        <f>D54/I54*100</f>
        <v>12.5</v>
      </c>
      <c r="E56" s="11">
        <f>E54/I54*100</f>
        <v>12.5</v>
      </c>
      <c r="F56" s="11">
        <f>F54/I54*100</f>
        <v>29.166666666666668</v>
      </c>
      <c r="G56" s="11">
        <f>G54/I54*100</f>
        <v>29.166666666666668</v>
      </c>
      <c r="H56" s="11">
        <f>H54/I54*100</f>
        <v>16.666666666666664</v>
      </c>
      <c r="I56" s="11">
        <f>SUM(D56:H56)</f>
        <v>100</v>
      </c>
      <c r="J56" s="49"/>
      <c r="K56" s="49"/>
    </row>
    <row r="57" spans="1:11">
      <c r="A57" s="50"/>
      <c r="B57" s="51" t="s">
        <v>15</v>
      </c>
      <c r="C57" s="51">
        <v>41</v>
      </c>
      <c r="D57" s="12">
        <v>3</v>
      </c>
      <c r="E57" s="12">
        <v>3</v>
      </c>
      <c r="F57" s="12">
        <v>7</v>
      </c>
      <c r="G57" s="12">
        <v>7</v>
      </c>
      <c r="H57" s="12">
        <v>4</v>
      </c>
      <c r="I57" s="30">
        <f>SUM(D57:H57)</f>
        <v>24</v>
      </c>
      <c r="J57" s="42"/>
      <c r="K57" s="52">
        <f>J57*I58</f>
        <v>0</v>
      </c>
    </row>
    <row r="58" spans="1:11">
      <c r="A58" s="50"/>
      <c r="B58" s="51"/>
      <c r="C58" s="51"/>
      <c r="D58" s="30">
        <f>D57*C57</f>
        <v>123</v>
      </c>
      <c r="E58" s="30">
        <f>E57*C57</f>
        <v>123</v>
      </c>
      <c r="F58" s="30">
        <f>F57*C57</f>
        <v>287</v>
      </c>
      <c r="G58" s="30">
        <f>C57*G57</f>
        <v>287</v>
      </c>
      <c r="H58" s="30">
        <f>H57*C57</f>
        <v>164</v>
      </c>
      <c r="I58" s="30">
        <f>SUM(D58:H58)</f>
        <v>984</v>
      </c>
      <c r="J58" s="42"/>
      <c r="K58" s="52"/>
    </row>
    <row r="59" spans="1:11">
      <c r="A59" s="50"/>
      <c r="B59" s="13"/>
      <c r="C59" s="14"/>
      <c r="D59" s="15">
        <f t="shared" ref="D59:H59" si="19">D58-D55</f>
        <v>0.89999999999999147</v>
      </c>
      <c r="E59" s="15">
        <f t="shared" si="19"/>
        <v>0.89999999999999147</v>
      </c>
      <c r="F59" s="15">
        <f t="shared" si="19"/>
        <v>2.0999999999999659</v>
      </c>
      <c r="G59" s="15">
        <f t="shared" si="19"/>
        <v>2.0999999999999659</v>
      </c>
      <c r="H59" s="15">
        <f t="shared" si="19"/>
        <v>1.1999999999999886</v>
      </c>
      <c r="I59" s="15">
        <f>SUM(D59:H59)</f>
        <v>7.1999999999999034</v>
      </c>
      <c r="J59" s="42"/>
      <c r="K59" s="52"/>
    </row>
    <row r="60" spans="1:11">
      <c r="A60" s="50"/>
      <c r="B60" s="40" t="s">
        <v>16</v>
      </c>
      <c r="C60" s="40"/>
      <c r="D60" s="12"/>
      <c r="E60" s="12"/>
      <c r="F60" s="12"/>
      <c r="G60" s="12"/>
      <c r="H60" s="12"/>
      <c r="I60" s="30">
        <f>SUM(D60:H60)</f>
        <v>0</v>
      </c>
      <c r="J60" s="42"/>
      <c r="K60" s="52">
        <f>J60*I61</f>
        <v>0</v>
      </c>
    </row>
    <row r="61" spans="1:11">
      <c r="A61" s="50"/>
      <c r="B61" s="41"/>
      <c r="C61" s="41"/>
      <c r="D61" s="30">
        <f>D60*C60</f>
        <v>0</v>
      </c>
      <c r="E61" s="30">
        <f>E60*C60</f>
        <v>0</v>
      </c>
      <c r="F61" s="30">
        <f>F60*C60</f>
        <v>0</v>
      </c>
      <c r="G61" s="30">
        <f>G60*C60</f>
        <v>0</v>
      </c>
      <c r="H61" s="30">
        <f>H60*C60</f>
        <v>0</v>
      </c>
      <c r="I61" s="30">
        <f>SUM(D61:H61)</f>
        <v>0</v>
      </c>
      <c r="J61" s="42"/>
      <c r="K61" s="52"/>
    </row>
    <row r="62" spans="1:11">
      <c r="A62" s="50"/>
      <c r="B62" s="13"/>
      <c r="C62" s="14"/>
      <c r="D62" s="15">
        <f t="shared" ref="D62:G62" si="20">D59+D61</f>
        <v>0.89999999999999147</v>
      </c>
      <c r="E62" s="15">
        <f t="shared" si="20"/>
        <v>0.89999999999999147</v>
      </c>
      <c r="F62" s="15">
        <f t="shared" si="20"/>
        <v>2.0999999999999659</v>
      </c>
      <c r="G62" s="15">
        <f t="shared" si="20"/>
        <v>2.0999999999999659</v>
      </c>
      <c r="H62" s="15">
        <f>H59+H61</f>
        <v>1.1999999999999886</v>
      </c>
      <c r="I62" s="15">
        <f>SUM(D62:H62)</f>
        <v>7.1999999999999034</v>
      </c>
      <c r="J62" s="42"/>
      <c r="K62" s="52"/>
    </row>
    <row r="63" spans="1:11">
      <c r="A63" s="50"/>
      <c r="B63" s="53" t="s">
        <v>17</v>
      </c>
      <c r="C63" s="53"/>
      <c r="D63" s="28">
        <f>D58+D61</f>
        <v>123</v>
      </c>
      <c r="E63" s="28">
        <f t="shared" ref="E63:I63" si="21">E58+E61</f>
        <v>123</v>
      </c>
      <c r="F63" s="28">
        <f t="shared" si="21"/>
        <v>287</v>
      </c>
      <c r="G63" s="28">
        <f t="shared" si="21"/>
        <v>287</v>
      </c>
      <c r="H63" s="28">
        <f t="shared" si="21"/>
        <v>164</v>
      </c>
      <c r="I63" s="28">
        <f t="shared" si="21"/>
        <v>984</v>
      </c>
      <c r="J63" s="16">
        <f>K63/I63</f>
        <v>0</v>
      </c>
      <c r="K63" s="20">
        <f>SUM(K57:K62)</f>
        <v>0</v>
      </c>
    </row>
    <row r="64" spans="1:11">
      <c r="I64" s="17" t="s">
        <v>18</v>
      </c>
      <c r="J64" s="18">
        <f>K64/F51</f>
        <v>1</v>
      </c>
      <c r="K64" s="19">
        <f>F51-K63</f>
        <v>270.83999999999997</v>
      </c>
    </row>
  </sheetData>
  <mergeCells count="96">
    <mergeCell ref="K52:K56"/>
    <mergeCell ref="A54:A63"/>
    <mergeCell ref="C54:C56"/>
    <mergeCell ref="B57:B58"/>
    <mergeCell ref="C57:C58"/>
    <mergeCell ref="J57:J59"/>
    <mergeCell ref="K57:K59"/>
    <mergeCell ref="B60:B61"/>
    <mergeCell ref="C60:C61"/>
    <mergeCell ref="J60:J62"/>
    <mergeCell ref="K60:K62"/>
    <mergeCell ref="B63:C63"/>
    <mergeCell ref="A52:A53"/>
    <mergeCell ref="B52:C53"/>
    <mergeCell ref="D52:H52"/>
    <mergeCell ref="I52:I53"/>
    <mergeCell ref="J52:J56"/>
    <mergeCell ref="J44:J46"/>
    <mergeCell ref="K44:K46"/>
    <mergeCell ref="B47:C47"/>
    <mergeCell ref="A49:C50"/>
    <mergeCell ref="D49:D50"/>
    <mergeCell ref="E49:E50"/>
    <mergeCell ref="I49:I51"/>
    <mergeCell ref="J49:J50"/>
    <mergeCell ref="K49:K51"/>
    <mergeCell ref="A51:C51"/>
    <mergeCell ref="K33:K35"/>
    <mergeCell ref="A35:C35"/>
    <mergeCell ref="A36:A37"/>
    <mergeCell ref="B36:C37"/>
    <mergeCell ref="D36:H36"/>
    <mergeCell ref="I36:I37"/>
    <mergeCell ref="J36:J40"/>
    <mergeCell ref="K36:K40"/>
    <mergeCell ref="A38:A47"/>
    <mergeCell ref="C38:C40"/>
    <mergeCell ref="B41:B42"/>
    <mergeCell ref="C41:C42"/>
    <mergeCell ref="J41:J43"/>
    <mergeCell ref="K41:K43"/>
    <mergeCell ref="B44:B45"/>
    <mergeCell ref="C44:C45"/>
    <mergeCell ref="A33:C34"/>
    <mergeCell ref="D33:D34"/>
    <mergeCell ref="E33:E34"/>
    <mergeCell ref="I33:I35"/>
    <mergeCell ref="J33:J34"/>
    <mergeCell ref="K20:K24"/>
    <mergeCell ref="A22:A31"/>
    <mergeCell ref="C22:C24"/>
    <mergeCell ref="B25:B26"/>
    <mergeCell ref="C25:C26"/>
    <mergeCell ref="J25:J27"/>
    <mergeCell ref="K25:K27"/>
    <mergeCell ref="B28:B29"/>
    <mergeCell ref="C28:C29"/>
    <mergeCell ref="J28:J30"/>
    <mergeCell ref="K28:K30"/>
    <mergeCell ref="B31:C31"/>
    <mergeCell ref="A20:A21"/>
    <mergeCell ref="B20:C21"/>
    <mergeCell ref="D20:H20"/>
    <mergeCell ref="I20:I21"/>
    <mergeCell ref="J20:J24"/>
    <mergeCell ref="B15:C15"/>
    <mergeCell ref="A17:C18"/>
    <mergeCell ref="D17:D18"/>
    <mergeCell ref="J9:J11"/>
    <mergeCell ref="K9:K11"/>
    <mergeCell ref="B12:B13"/>
    <mergeCell ref="C12:C13"/>
    <mergeCell ref="J12:J14"/>
    <mergeCell ref="K12:K14"/>
    <mergeCell ref="E17:E18"/>
    <mergeCell ref="I17:I19"/>
    <mergeCell ref="J17:J18"/>
    <mergeCell ref="K17:K19"/>
    <mergeCell ref="A19:C19"/>
    <mergeCell ref="K1:K3"/>
    <mergeCell ref="A3:C3"/>
    <mergeCell ref="A4:A5"/>
    <mergeCell ref="B4:C5"/>
    <mergeCell ref="D4:H4"/>
    <mergeCell ref="I4:I5"/>
    <mergeCell ref="J4:J8"/>
    <mergeCell ref="K4:K8"/>
    <mergeCell ref="A6:A15"/>
    <mergeCell ref="C6:C8"/>
    <mergeCell ref="B9:B10"/>
    <mergeCell ref="C9:C10"/>
    <mergeCell ref="A1:C2"/>
    <mergeCell ref="D1:D2"/>
    <mergeCell ref="E1:E2"/>
    <mergeCell ref="I1:I3"/>
    <mergeCell ref="J1:J2"/>
  </mergeCells>
  <phoneticPr fontId="4" type="noConversion"/>
  <pageMargins left="0.69" right="0.31496062992125984" top="0.67" bottom="0.23622047244094491" header="0.23622047244094491" footer="0.11811023622047245"/>
  <pageSetup paperSize="9" scale="6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1FAFA-B9D9-4CD7-864B-CE64C9D67C1E}">
  <sheetPr>
    <tabColor rgb="FFFFFF00"/>
  </sheetPr>
  <dimension ref="A1:M64"/>
  <sheetViews>
    <sheetView tabSelected="1" zoomScaleNormal="100" zoomScaleSheetLayoutView="82" workbookViewId="0">
      <selection activeCell="O29" sqref="O29"/>
    </sheetView>
  </sheetViews>
  <sheetFormatPr defaultRowHeight="13.5"/>
  <cols>
    <col min="1" max="1" width="31" style="4" customWidth="1"/>
    <col min="2" max="2" width="10.21875" style="4" customWidth="1"/>
    <col min="3" max="3" width="8.33203125" style="4" customWidth="1"/>
    <col min="4" max="8" width="9" style="4" customWidth="1"/>
    <col min="9" max="9" width="10" style="4" customWidth="1"/>
    <col min="10" max="11" width="11.33203125" style="4" customWidth="1"/>
    <col min="12" max="20" width="8.88671875" style="4"/>
    <col min="21" max="21" width="11.21875" style="4" customWidth="1"/>
    <col min="22" max="16384" width="8.88671875" style="4"/>
  </cols>
  <sheetData>
    <row r="1" spans="1:13" ht="18.75" customHeight="1">
      <c r="A1" s="31" t="s">
        <v>0</v>
      </c>
      <c r="B1" s="31"/>
      <c r="C1" s="32"/>
      <c r="D1" s="33" t="s">
        <v>1</v>
      </c>
      <c r="E1" s="35" t="s">
        <v>2</v>
      </c>
      <c r="F1" s="1" t="s">
        <v>121</v>
      </c>
      <c r="G1" s="2"/>
      <c r="H1" s="3"/>
      <c r="I1" s="37"/>
      <c r="J1" s="39" t="s">
        <v>19</v>
      </c>
      <c r="K1" s="43" t="s">
        <v>99</v>
      </c>
    </row>
    <row r="2" spans="1:13" ht="18" customHeight="1">
      <c r="A2" s="31"/>
      <c r="B2" s="31"/>
      <c r="C2" s="32"/>
      <c r="D2" s="34"/>
      <c r="E2" s="36"/>
      <c r="F2" s="26">
        <v>5.6000000000000001E-2</v>
      </c>
      <c r="G2" s="5"/>
      <c r="H2" s="3"/>
      <c r="I2" s="37"/>
      <c r="J2" s="39"/>
      <c r="K2" s="43"/>
    </row>
    <row r="3" spans="1:13" ht="19.5" customHeight="1">
      <c r="A3" s="44" t="s">
        <v>130</v>
      </c>
      <c r="B3" s="44"/>
      <c r="C3" s="45"/>
      <c r="D3" s="6">
        <f>I6</f>
        <v>888</v>
      </c>
      <c r="E3" s="2" t="s">
        <v>4</v>
      </c>
      <c r="F3" s="7">
        <f>F2*I6</f>
        <v>49.728000000000002</v>
      </c>
      <c r="G3" s="8"/>
      <c r="H3" s="9"/>
      <c r="I3" s="38"/>
      <c r="J3" s="25" t="s">
        <v>22</v>
      </c>
      <c r="K3" s="43"/>
    </row>
    <row r="4" spans="1:13">
      <c r="A4" s="46" t="s">
        <v>5</v>
      </c>
      <c r="B4" s="46" t="s">
        <v>6</v>
      </c>
      <c r="C4" s="46"/>
      <c r="D4" s="46" t="s">
        <v>7</v>
      </c>
      <c r="E4" s="46"/>
      <c r="F4" s="46"/>
      <c r="G4" s="46"/>
      <c r="H4" s="46"/>
      <c r="I4" s="46" t="s">
        <v>97</v>
      </c>
      <c r="J4" s="47"/>
      <c r="K4" s="47"/>
    </row>
    <row r="5" spans="1:13">
      <c r="A5" s="46"/>
      <c r="B5" s="46"/>
      <c r="C5" s="46"/>
      <c r="D5" s="10" t="s">
        <v>8</v>
      </c>
      <c r="E5" s="10" t="s">
        <v>9</v>
      </c>
      <c r="F5" s="10" t="s">
        <v>10</v>
      </c>
      <c r="G5" s="10" t="s">
        <v>11</v>
      </c>
      <c r="H5" s="10" t="s">
        <v>12</v>
      </c>
      <c r="I5" s="46"/>
      <c r="J5" s="48"/>
      <c r="K5" s="48"/>
    </row>
    <row r="6" spans="1:13" ht="13.5" customHeight="1">
      <c r="A6" s="50" t="s">
        <v>71</v>
      </c>
      <c r="B6" s="29" t="s">
        <v>13</v>
      </c>
      <c r="C6" s="46" t="s">
        <v>14</v>
      </c>
      <c r="D6" s="12">
        <v>111</v>
      </c>
      <c r="E6" s="12">
        <v>111</v>
      </c>
      <c r="F6" s="12">
        <v>259</v>
      </c>
      <c r="G6" s="12">
        <v>259</v>
      </c>
      <c r="H6" s="12">
        <v>148</v>
      </c>
      <c r="I6" s="21">
        <f>SUM(D6:H6)</f>
        <v>888</v>
      </c>
      <c r="J6" s="48"/>
      <c r="K6" s="48"/>
    </row>
    <row r="7" spans="1:13" ht="13.5" customHeight="1">
      <c r="A7" s="50"/>
      <c r="B7" s="27">
        <v>1.1000000000000001</v>
      </c>
      <c r="C7" s="46"/>
      <c r="D7" s="29">
        <f>D6*$B$7</f>
        <v>122.10000000000001</v>
      </c>
      <c r="E7" s="29">
        <f t="shared" ref="E7:G7" si="0">E6*$B$7</f>
        <v>122.10000000000001</v>
      </c>
      <c r="F7" s="29">
        <f t="shared" si="0"/>
        <v>284.90000000000003</v>
      </c>
      <c r="G7" s="29">
        <f t="shared" si="0"/>
        <v>284.90000000000003</v>
      </c>
      <c r="H7" s="29">
        <f>H6*$B$7</f>
        <v>162.80000000000001</v>
      </c>
      <c r="I7" s="29">
        <f>SUM(D7:H7)</f>
        <v>976.8</v>
      </c>
      <c r="J7" s="48"/>
      <c r="K7" s="48"/>
    </row>
    <row r="8" spans="1:13" ht="13.5" customHeight="1">
      <c r="A8" s="50"/>
      <c r="B8" s="29" t="s">
        <v>98</v>
      </c>
      <c r="C8" s="46"/>
      <c r="D8" s="11">
        <f>D6/I6*100</f>
        <v>12.5</v>
      </c>
      <c r="E8" s="11">
        <f>E6/I6*100</f>
        <v>12.5</v>
      </c>
      <c r="F8" s="11">
        <f>F6/I6*100</f>
        <v>29.166666666666668</v>
      </c>
      <c r="G8" s="11">
        <f>G6/I6*100</f>
        <v>29.166666666666668</v>
      </c>
      <c r="H8" s="11">
        <f>H6/I6*100</f>
        <v>16.666666666666664</v>
      </c>
      <c r="I8" s="11">
        <f>SUM(D8:H8)</f>
        <v>100</v>
      </c>
      <c r="J8" s="49"/>
      <c r="K8" s="49"/>
      <c r="M8" s="4">
        <v>111</v>
      </c>
    </row>
    <row r="9" spans="1:13" ht="13.5" customHeight="1">
      <c r="A9" s="50"/>
      <c r="B9" s="51" t="s">
        <v>15</v>
      </c>
      <c r="C9" s="51">
        <v>41</v>
      </c>
      <c r="D9" s="12">
        <v>3</v>
      </c>
      <c r="E9" s="12">
        <v>3</v>
      </c>
      <c r="F9" s="12">
        <v>7</v>
      </c>
      <c r="G9" s="12">
        <v>7</v>
      </c>
      <c r="H9" s="12">
        <v>4</v>
      </c>
      <c r="I9" s="30">
        <f>SUM(D9:H9)</f>
        <v>24</v>
      </c>
      <c r="J9" s="42"/>
      <c r="K9" s="52">
        <f>J9*I10</f>
        <v>0</v>
      </c>
      <c r="M9" s="4">
        <v>111</v>
      </c>
    </row>
    <row r="10" spans="1:13" ht="15" customHeight="1">
      <c r="A10" s="50"/>
      <c r="B10" s="51"/>
      <c r="C10" s="51"/>
      <c r="D10" s="30">
        <f>D9*C9</f>
        <v>123</v>
      </c>
      <c r="E10" s="30">
        <f>E9*C9</f>
        <v>123</v>
      </c>
      <c r="F10" s="30">
        <f>F9*C9</f>
        <v>287</v>
      </c>
      <c r="G10" s="30">
        <f>C9*G9</f>
        <v>287</v>
      </c>
      <c r="H10" s="30">
        <f>H9*C9</f>
        <v>164</v>
      </c>
      <c r="I10" s="30">
        <f>SUM(D10:H10)</f>
        <v>984</v>
      </c>
      <c r="J10" s="42"/>
      <c r="K10" s="52"/>
      <c r="M10" s="4">
        <v>259</v>
      </c>
    </row>
    <row r="11" spans="1:13" ht="13.5" customHeight="1">
      <c r="A11" s="50"/>
      <c r="B11" s="13"/>
      <c r="C11" s="14"/>
      <c r="D11" s="15">
        <f t="shared" ref="D11:H11" si="1">D10-D7</f>
        <v>0.89999999999999147</v>
      </c>
      <c r="E11" s="15">
        <f t="shared" si="1"/>
        <v>0.89999999999999147</v>
      </c>
      <c r="F11" s="15">
        <f t="shared" si="1"/>
        <v>2.0999999999999659</v>
      </c>
      <c r="G11" s="15">
        <f t="shared" si="1"/>
        <v>2.0999999999999659</v>
      </c>
      <c r="H11" s="15">
        <f t="shared" si="1"/>
        <v>1.1999999999999886</v>
      </c>
      <c r="I11" s="15">
        <f>SUM(D11:H11)</f>
        <v>7.1999999999999034</v>
      </c>
      <c r="J11" s="42"/>
      <c r="K11" s="52"/>
      <c r="M11" s="4">
        <v>259</v>
      </c>
    </row>
    <row r="12" spans="1:13" ht="13.5" customHeight="1">
      <c r="A12" s="50"/>
      <c r="B12" s="40" t="s">
        <v>16</v>
      </c>
      <c r="C12" s="40"/>
      <c r="D12" s="12"/>
      <c r="E12" s="12"/>
      <c r="F12" s="12"/>
      <c r="G12" s="12"/>
      <c r="H12" s="12"/>
      <c r="I12" s="30">
        <f>SUM(D12:H12)</f>
        <v>0</v>
      </c>
      <c r="J12" s="42"/>
      <c r="K12" s="52">
        <f>J12*I13</f>
        <v>0</v>
      </c>
      <c r="M12" s="4">
        <v>148</v>
      </c>
    </row>
    <row r="13" spans="1:13" ht="13.5" customHeight="1">
      <c r="A13" s="50"/>
      <c r="B13" s="41"/>
      <c r="C13" s="41"/>
      <c r="D13" s="30">
        <f>D12*C12</f>
        <v>0</v>
      </c>
      <c r="E13" s="30">
        <f>E12*C12</f>
        <v>0</v>
      </c>
      <c r="F13" s="30">
        <f>F12*C12</f>
        <v>0</v>
      </c>
      <c r="G13" s="30">
        <f>G12*C12</f>
        <v>0</v>
      </c>
      <c r="H13" s="30">
        <f>H12*C12</f>
        <v>0</v>
      </c>
      <c r="I13" s="30">
        <f>SUM(D13:H13)</f>
        <v>0</v>
      </c>
      <c r="J13" s="42"/>
      <c r="K13" s="52"/>
    </row>
    <row r="14" spans="1:13" ht="13.5" customHeight="1">
      <c r="A14" s="50"/>
      <c r="B14" s="13"/>
      <c r="C14" s="14"/>
      <c r="D14" s="15">
        <f t="shared" ref="D14:G14" si="2">D11+D13</f>
        <v>0.89999999999999147</v>
      </c>
      <c r="E14" s="15">
        <f t="shared" si="2"/>
        <v>0.89999999999999147</v>
      </c>
      <c r="F14" s="15">
        <f t="shared" si="2"/>
        <v>2.0999999999999659</v>
      </c>
      <c r="G14" s="15">
        <f t="shared" si="2"/>
        <v>2.0999999999999659</v>
      </c>
      <c r="H14" s="15">
        <f>H11+H13</f>
        <v>1.1999999999999886</v>
      </c>
      <c r="I14" s="15">
        <f>SUM(D14:H14)</f>
        <v>7.1999999999999034</v>
      </c>
      <c r="J14" s="42"/>
      <c r="K14" s="52"/>
    </row>
    <row r="15" spans="1:13">
      <c r="A15" s="50"/>
      <c r="B15" s="53" t="s">
        <v>17</v>
      </c>
      <c r="C15" s="53"/>
      <c r="D15" s="28">
        <f>D10+D13</f>
        <v>123</v>
      </c>
      <c r="E15" s="28">
        <f t="shared" ref="E15:I15" si="3">E10+E13</f>
        <v>123</v>
      </c>
      <c r="F15" s="28">
        <f t="shared" si="3"/>
        <v>287</v>
      </c>
      <c r="G15" s="28">
        <f t="shared" si="3"/>
        <v>287</v>
      </c>
      <c r="H15" s="28">
        <f t="shared" si="3"/>
        <v>164</v>
      </c>
      <c r="I15" s="28">
        <f t="shared" si="3"/>
        <v>984</v>
      </c>
      <c r="J15" s="16">
        <f>K15/I15</f>
        <v>0</v>
      </c>
      <c r="K15" s="20">
        <f>SUM(K9:K14)</f>
        <v>0</v>
      </c>
    </row>
    <row r="16" spans="1:13">
      <c r="I16" s="17" t="s">
        <v>18</v>
      </c>
      <c r="J16" s="18">
        <f>K16/F3</f>
        <v>1</v>
      </c>
      <c r="K16" s="19">
        <f>F3-K15</f>
        <v>49.728000000000002</v>
      </c>
    </row>
    <row r="17" spans="1:11">
      <c r="A17" s="31" t="s">
        <v>0</v>
      </c>
      <c r="B17" s="31"/>
      <c r="C17" s="32"/>
      <c r="D17" s="33" t="s">
        <v>1</v>
      </c>
      <c r="E17" s="35" t="s">
        <v>2</v>
      </c>
      <c r="F17" s="1" t="s">
        <v>121</v>
      </c>
      <c r="G17" s="2"/>
      <c r="H17" s="3"/>
      <c r="I17" s="37"/>
      <c r="J17" s="39" t="s">
        <v>19</v>
      </c>
      <c r="K17" s="43" t="s">
        <v>99</v>
      </c>
    </row>
    <row r="18" spans="1:11" ht="15" customHeight="1">
      <c r="A18" s="31"/>
      <c r="B18" s="31"/>
      <c r="C18" s="32"/>
      <c r="D18" s="34"/>
      <c r="E18" s="36"/>
      <c r="F18" s="26">
        <v>5.6000000000000001E-2</v>
      </c>
      <c r="G18" s="5"/>
      <c r="H18" s="3"/>
      <c r="I18" s="37"/>
      <c r="J18" s="39"/>
      <c r="K18" s="43"/>
    </row>
    <row r="19" spans="1:11" ht="17.25">
      <c r="A19" s="44" t="s">
        <v>130</v>
      </c>
      <c r="B19" s="44"/>
      <c r="C19" s="45"/>
      <c r="D19" s="6">
        <f>I22</f>
        <v>888</v>
      </c>
      <c r="E19" s="2" t="s">
        <v>4</v>
      </c>
      <c r="F19" s="7">
        <f>F18*I22</f>
        <v>49.728000000000002</v>
      </c>
      <c r="G19" s="8"/>
      <c r="H19" s="9"/>
      <c r="I19" s="38"/>
      <c r="J19" s="25" t="s">
        <v>22</v>
      </c>
      <c r="K19" s="43"/>
    </row>
    <row r="20" spans="1:11">
      <c r="A20" s="46" t="s">
        <v>5</v>
      </c>
      <c r="B20" s="46" t="s">
        <v>6</v>
      </c>
      <c r="C20" s="46"/>
      <c r="D20" s="46" t="s">
        <v>7</v>
      </c>
      <c r="E20" s="46"/>
      <c r="F20" s="46"/>
      <c r="G20" s="46"/>
      <c r="H20" s="46"/>
      <c r="I20" s="46" t="s">
        <v>97</v>
      </c>
      <c r="J20" s="47"/>
      <c r="K20" s="47"/>
    </row>
    <row r="21" spans="1:11">
      <c r="A21" s="46"/>
      <c r="B21" s="46"/>
      <c r="C21" s="46"/>
      <c r="D21" s="10" t="s">
        <v>8</v>
      </c>
      <c r="E21" s="10" t="s">
        <v>9</v>
      </c>
      <c r="F21" s="10" t="s">
        <v>10</v>
      </c>
      <c r="G21" s="10" t="s">
        <v>11</v>
      </c>
      <c r="H21" s="10" t="s">
        <v>12</v>
      </c>
      <c r="I21" s="46"/>
      <c r="J21" s="48"/>
      <c r="K21" s="48"/>
    </row>
    <row r="22" spans="1:11">
      <c r="A22" s="50" t="s">
        <v>100</v>
      </c>
      <c r="B22" s="29" t="s">
        <v>13</v>
      </c>
      <c r="C22" s="46" t="s">
        <v>14</v>
      </c>
      <c r="D22" s="12">
        <v>111</v>
      </c>
      <c r="E22" s="12">
        <v>111</v>
      </c>
      <c r="F22" s="12">
        <v>259</v>
      </c>
      <c r="G22" s="12">
        <v>259</v>
      </c>
      <c r="H22" s="12">
        <v>148</v>
      </c>
      <c r="I22" s="21">
        <f>SUM(D22:H22)</f>
        <v>888</v>
      </c>
      <c r="J22" s="48"/>
      <c r="K22" s="48"/>
    </row>
    <row r="23" spans="1:11">
      <c r="A23" s="50"/>
      <c r="B23" s="27">
        <v>1.1000000000000001</v>
      </c>
      <c r="C23" s="46"/>
      <c r="D23" s="29">
        <f>D22*$B$7</f>
        <v>122.10000000000001</v>
      </c>
      <c r="E23" s="29">
        <f t="shared" ref="E23:G23" si="4">E22*$B$7</f>
        <v>122.10000000000001</v>
      </c>
      <c r="F23" s="29">
        <f t="shared" si="4"/>
        <v>284.90000000000003</v>
      </c>
      <c r="G23" s="29">
        <f t="shared" si="4"/>
        <v>284.90000000000003</v>
      </c>
      <c r="H23" s="29">
        <f>H22*$B$7</f>
        <v>162.80000000000001</v>
      </c>
      <c r="I23" s="29">
        <f>SUM(D23:H23)</f>
        <v>976.8</v>
      </c>
      <c r="J23" s="48"/>
      <c r="K23" s="48"/>
    </row>
    <row r="24" spans="1:11">
      <c r="A24" s="50"/>
      <c r="B24" s="29" t="s">
        <v>98</v>
      </c>
      <c r="C24" s="46"/>
      <c r="D24" s="11">
        <f>D22/I22*100</f>
        <v>12.5</v>
      </c>
      <c r="E24" s="11">
        <f>E22/I22*100</f>
        <v>12.5</v>
      </c>
      <c r="F24" s="11">
        <f>F22/I22*100</f>
        <v>29.166666666666668</v>
      </c>
      <c r="G24" s="11">
        <f>G22/I22*100</f>
        <v>29.166666666666668</v>
      </c>
      <c r="H24" s="11">
        <f>H22/I22*100</f>
        <v>16.666666666666664</v>
      </c>
      <c r="I24" s="11">
        <f>SUM(D24:H24)</f>
        <v>100</v>
      </c>
      <c r="J24" s="49"/>
      <c r="K24" s="49"/>
    </row>
    <row r="25" spans="1:11">
      <c r="A25" s="50"/>
      <c r="B25" s="51" t="s">
        <v>15</v>
      </c>
      <c r="C25" s="51">
        <v>41</v>
      </c>
      <c r="D25" s="12">
        <v>3</v>
      </c>
      <c r="E25" s="12">
        <v>3</v>
      </c>
      <c r="F25" s="12">
        <v>7</v>
      </c>
      <c r="G25" s="12">
        <v>7</v>
      </c>
      <c r="H25" s="12">
        <v>4</v>
      </c>
      <c r="I25" s="30">
        <f>SUM(D25:H25)</f>
        <v>24</v>
      </c>
      <c r="J25" s="42"/>
      <c r="K25" s="52">
        <f>J25*I26</f>
        <v>0</v>
      </c>
    </row>
    <row r="26" spans="1:11">
      <c r="A26" s="50"/>
      <c r="B26" s="51"/>
      <c r="C26" s="51"/>
      <c r="D26" s="30">
        <f>D25*C25</f>
        <v>123</v>
      </c>
      <c r="E26" s="30">
        <f>E25*C25</f>
        <v>123</v>
      </c>
      <c r="F26" s="30">
        <f>F25*C25</f>
        <v>287</v>
      </c>
      <c r="G26" s="30">
        <f>C25*G25</f>
        <v>287</v>
      </c>
      <c r="H26" s="30">
        <f>H25*C25</f>
        <v>164</v>
      </c>
      <c r="I26" s="30">
        <f>SUM(D26:H26)</f>
        <v>984</v>
      </c>
      <c r="J26" s="42"/>
      <c r="K26" s="52"/>
    </row>
    <row r="27" spans="1:11">
      <c r="A27" s="50"/>
      <c r="B27" s="13"/>
      <c r="C27" s="14"/>
      <c r="D27" s="15">
        <f t="shared" ref="D27:H27" si="5">D26-D23</f>
        <v>0.89999999999999147</v>
      </c>
      <c r="E27" s="15">
        <f t="shared" si="5"/>
        <v>0.89999999999999147</v>
      </c>
      <c r="F27" s="15">
        <f t="shared" si="5"/>
        <v>2.0999999999999659</v>
      </c>
      <c r="G27" s="15">
        <f t="shared" si="5"/>
        <v>2.0999999999999659</v>
      </c>
      <c r="H27" s="15">
        <f t="shared" si="5"/>
        <v>1.1999999999999886</v>
      </c>
      <c r="I27" s="15">
        <f>SUM(D27:H27)</f>
        <v>7.1999999999999034</v>
      </c>
      <c r="J27" s="42"/>
      <c r="K27" s="52"/>
    </row>
    <row r="28" spans="1:11">
      <c r="A28" s="50"/>
      <c r="B28" s="40" t="s">
        <v>16</v>
      </c>
      <c r="C28" s="40"/>
      <c r="D28" s="12"/>
      <c r="E28" s="12"/>
      <c r="F28" s="12"/>
      <c r="G28" s="12"/>
      <c r="H28" s="12"/>
      <c r="I28" s="30">
        <f>SUM(D28:H28)</f>
        <v>0</v>
      </c>
      <c r="J28" s="42"/>
      <c r="K28" s="52">
        <f>J28*I29</f>
        <v>0</v>
      </c>
    </row>
    <row r="29" spans="1:11">
      <c r="A29" s="50"/>
      <c r="B29" s="41"/>
      <c r="C29" s="41"/>
      <c r="D29" s="30">
        <f>D28*C28</f>
        <v>0</v>
      </c>
      <c r="E29" s="30">
        <f>E28*C28</f>
        <v>0</v>
      </c>
      <c r="F29" s="30">
        <f>F28*C28</f>
        <v>0</v>
      </c>
      <c r="G29" s="30">
        <f>G28*C28</f>
        <v>0</v>
      </c>
      <c r="H29" s="30">
        <f>H28*C28</f>
        <v>0</v>
      </c>
      <c r="I29" s="30">
        <f>SUM(D29:H29)</f>
        <v>0</v>
      </c>
      <c r="J29" s="42"/>
      <c r="K29" s="52"/>
    </row>
    <row r="30" spans="1:11">
      <c r="A30" s="50"/>
      <c r="B30" s="13"/>
      <c r="C30" s="14"/>
      <c r="D30" s="15">
        <f t="shared" ref="D30:G30" si="6">D27+D29</f>
        <v>0.89999999999999147</v>
      </c>
      <c r="E30" s="15">
        <f t="shared" si="6"/>
        <v>0.89999999999999147</v>
      </c>
      <c r="F30" s="15">
        <f t="shared" si="6"/>
        <v>2.0999999999999659</v>
      </c>
      <c r="G30" s="15">
        <f t="shared" si="6"/>
        <v>2.0999999999999659</v>
      </c>
      <c r="H30" s="15">
        <f>H27+H29</f>
        <v>1.1999999999999886</v>
      </c>
      <c r="I30" s="15">
        <f>SUM(D30:H30)</f>
        <v>7.1999999999999034</v>
      </c>
      <c r="J30" s="42"/>
      <c r="K30" s="52"/>
    </row>
    <row r="31" spans="1:11">
      <c r="A31" s="50"/>
      <c r="B31" s="53" t="s">
        <v>17</v>
      </c>
      <c r="C31" s="53"/>
      <c r="D31" s="28">
        <f>D26+D29</f>
        <v>123</v>
      </c>
      <c r="E31" s="28">
        <f t="shared" ref="E31:I31" si="7">E26+E29</f>
        <v>123</v>
      </c>
      <c r="F31" s="28">
        <f t="shared" si="7"/>
        <v>287</v>
      </c>
      <c r="G31" s="28">
        <f t="shared" si="7"/>
        <v>287</v>
      </c>
      <c r="H31" s="28">
        <f t="shared" si="7"/>
        <v>164</v>
      </c>
      <c r="I31" s="28">
        <f t="shared" si="7"/>
        <v>984</v>
      </c>
      <c r="J31" s="16">
        <f>K31/I31</f>
        <v>0</v>
      </c>
      <c r="K31" s="20">
        <f>SUM(K25:K30)</f>
        <v>0</v>
      </c>
    </row>
    <row r="32" spans="1:11">
      <c r="I32" s="17" t="s">
        <v>18</v>
      </c>
      <c r="J32" s="18">
        <f>K32/F19</f>
        <v>1</v>
      </c>
      <c r="K32" s="19">
        <f>F19-K31</f>
        <v>49.728000000000002</v>
      </c>
    </row>
    <row r="33" spans="1:11">
      <c r="A33" s="31" t="s">
        <v>0</v>
      </c>
      <c r="B33" s="31"/>
      <c r="C33" s="32"/>
      <c r="D33" s="33" t="s">
        <v>1</v>
      </c>
      <c r="E33" s="35" t="s">
        <v>2</v>
      </c>
      <c r="F33" s="1" t="s">
        <v>121</v>
      </c>
      <c r="G33" s="2"/>
      <c r="H33" s="3"/>
      <c r="I33" s="37"/>
      <c r="J33" s="39" t="s">
        <v>19</v>
      </c>
      <c r="K33" s="43" t="s">
        <v>99</v>
      </c>
    </row>
    <row r="34" spans="1:11">
      <c r="A34" s="31"/>
      <c r="B34" s="31"/>
      <c r="C34" s="32"/>
      <c r="D34" s="34"/>
      <c r="E34" s="36"/>
      <c r="F34" s="26">
        <v>5.6000000000000001E-2</v>
      </c>
      <c r="G34" s="5"/>
      <c r="H34" s="3"/>
      <c r="I34" s="37"/>
      <c r="J34" s="39"/>
      <c r="K34" s="43"/>
    </row>
    <row r="35" spans="1:11" ht="17.25">
      <c r="A35" s="44" t="s">
        <v>130</v>
      </c>
      <c r="B35" s="44"/>
      <c r="C35" s="45"/>
      <c r="D35" s="6">
        <f>I38</f>
        <v>888</v>
      </c>
      <c r="E35" s="2" t="s">
        <v>4</v>
      </c>
      <c r="F35" s="7">
        <f>F34*I38</f>
        <v>49.728000000000002</v>
      </c>
      <c r="G35" s="8"/>
      <c r="H35" s="9"/>
      <c r="I35" s="38"/>
      <c r="J35" s="25" t="s">
        <v>22</v>
      </c>
      <c r="K35" s="43"/>
    </row>
    <row r="36" spans="1:11">
      <c r="A36" s="46" t="s">
        <v>5</v>
      </c>
      <c r="B36" s="46" t="s">
        <v>6</v>
      </c>
      <c r="C36" s="46"/>
      <c r="D36" s="46" t="s">
        <v>7</v>
      </c>
      <c r="E36" s="46"/>
      <c r="F36" s="46"/>
      <c r="G36" s="46"/>
      <c r="H36" s="46"/>
      <c r="I36" s="46" t="s">
        <v>97</v>
      </c>
      <c r="J36" s="47"/>
      <c r="K36" s="47"/>
    </row>
    <row r="37" spans="1:11">
      <c r="A37" s="46"/>
      <c r="B37" s="46"/>
      <c r="C37" s="46"/>
      <c r="D37" s="10" t="s">
        <v>8</v>
      </c>
      <c r="E37" s="10" t="s">
        <v>9</v>
      </c>
      <c r="F37" s="10" t="s">
        <v>10</v>
      </c>
      <c r="G37" s="10" t="s">
        <v>11</v>
      </c>
      <c r="H37" s="10" t="s">
        <v>12</v>
      </c>
      <c r="I37" s="46"/>
      <c r="J37" s="48"/>
      <c r="K37" s="48"/>
    </row>
    <row r="38" spans="1:11">
      <c r="A38" s="50" t="s">
        <v>20</v>
      </c>
      <c r="B38" s="29" t="s">
        <v>13</v>
      </c>
      <c r="C38" s="46" t="s">
        <v>14</v>
      </c>
      <c r="D38" s="12">
        <v>111</v>
      </c>
      <c r="E38" s="12">
        <v>111</v>
      </c>
      <c r="F38" s="12">
        <v>259</v>
      </c>
      <c r="G38" s="12">
        <v>259</v>
      </c>
      <c r="H38" s="12">
        <v>148</v>
      </c>
      <c r="I38" s="21">
        <f>SUM(D38:H38)</f>
        <v>888</v>
      </c>
      <c r="J38" s="48"/>
      <c r="K38" s="48"/>
    </row>
    <row r="39" spans="1:11">
      <c r="A39" s="50"/>
      <c r="B39" s="27">
        <v>1.1000000000000001</v>
      </c>
      <c r="C39" s="46"/>
      <c r="D39" s="29">
        <f>D38*$B$7</f>
        <v>122.10000000000001</v>
      </c>
      <c r="E39" s="29">
        <f t="shared" ref="E39:G39" si="8">E38*$B$7</f>
        <v>122.10000000000001</v>
      </c>
      <c r="F39" s="29">
        <f t="shared" si="8"/>
        <v>284.90000000000003</v>
      </c>
      <c r="G39" s="29">
        <f t="shared" si="8"/>
        <v>284.90000000000003</v>
      </c>
      <c r="H39" s="29">
        <f>H38*$B$7</f>
        <v>162.80000000000001</v>
      </c>
      <c r="I39" s="29">
        <f>SUM(D39:H39)</f>
        <v>976.8</v>
      </c>
      <c r="J39" s="48"/>
      <c r="K39" s="48"/>
    </row>
    <row r="40" spans="1:11">
      <c r="A40" s="50"/>
      <c r="B40" s="29" t="s">
        <v>98</v>
      </c>
      <c r="C40" s="46"/>
      <c r="D40" s="11">
        <f>D38/I38*100</f>
        <v>12.5</v>
      </c>
      <c r="E40" s="11">
        <f>E38/I38*100</f>
        <v>12.5</v>
      </c>
      <c r="F40" s="11">
        <f>F38/I38*100</f>
        <v>29.166666666666668</v>
      </c>
      <c r="G40" s="11">
        <f>G38/I38*100</f>
        <v>29.166666666666668</v>
      </c>
      <c r="H40" s="11">
        <f>H38/I38*100</f>
        <v>16.666666666666664</v>
      </c>
      <c r="I40" s="11">
        <f>SUM(D40:H40)</f>
        <v>100</v>
      </c>
      <c r="J40" s="49"/>
      <c r="K40" s="49"/>
    </row>
    <row r="41" spans="1:11">
      <c r="A41" s="50"/>
      <c r="B41" s="51" t="s">
        <v>15</v>
      </c>
      <c r="C41" s="51">
        <v>41</v>
      </c>
      <c r="D41" s="12">
        <v>3</v>
      </c>
      <c r="E41" s="12">
        <v>3</v>
      </c>
      <c r="F41" s="12">
        <v>7</v>
      </c>
      <c r="G41" s="12">
        <v>7</v>
      </c>
      <c r="H41" s="12">
        <v>4</v>
      </c>
      <c r="I41" s="30">
        <f>SUM(D41:H41)</f>
        <v>24</v>
      </c>
      <c r="J41" s="42"/>
      <c r="K41" s="52">
        <f>J41*I42</f>
        <v>0</v>
      </c>
    </row>
    <row r="42" spans="1:11">
      <c r="A42" s="50"/>
      <c r="B42" s="51"/>
      <c r="C42" s="51"/>
      <c r="D42" s="30">
        <f>D41*C41</f>
        <v>123</v>
      </c>
      <c r="E42" s="30">
        <f>E41*C41</f>
        <v>123</v>
      </c>
      <c r="F42" s="30">
        <f>F41*C41</f>
        <v>287</v>
      </c>
      <c r="G42" s="30">
        <f>C41*G41</f>
        <v>287</v>
      </c>
      <c r="H42" s="30">
        <f>H41*C41</f>
        <v>164</v>
      </c>
      <c r="I42" s="30">
        <f>SUM(D42:H42)</f>
        <v>984</v>
      </c>
      <c r="J42" s="42"/>
      <c r="K42" s="52"/>
    </row>
    <row r="43" spans="1:11">
      <c r="A43" s="50"/>
      <c r="B43" s="13"/>
      <c r="C43" s="14"/>
      <c r="D43" s="15">
        <f t="shared" ref="D43:H43" si="9">D42-D39</f>
        <v>0.89999999999999147</v>
      </c>
      <c r="E43" s="15">
        <f t="shared" si="9"/>
        <v>0.89999999999999147</v>
      </c>
      <c r="F43" s="15">
        <f t="shared" si="9"/>
        <v>2.0999999999999659</v>
      </c>
      <c r="G43" s="15">
        <f t="shared" si="9"/>
        <v>2.0999999999999659</v>
      </c>
      <c r="H43" s="15">
        <f t="shared" si="9"/>
        <v>1.1999999999999886</v>
      </c>
      <c r="I43" s="15">
        <f>SUM(D43:H43)</f>
        <v>7.1999999999999034</v>
      </c>
      <c r="J43" s="42"/>
      <c r="K43" s="52"/>
    </row>
    <row r="44" spans="1:11">
      <c r="A44" s="50"/>
      <c r="B44" s="40" t="s">
        <v>16</v>
      </c>
      <c r="C44" s="40"/>
      <c r="D44" s="12"/>
      <c r="E44" s="12"/>
      <c r="F44" s="12"/>
      <c r="G44" s="12"/>
      <c r="H44" s="12"/>
      <c r="I44" s="30">
        <f>SUM(D44:H44)</f>
        <v>0</v>
      </c>
      <c r="J44" s="42"/>
      <c r="K44" s="52">
        <f>J44*I45</f>
        <v>0</v>
      </c>
    </row>
    <row r="45" spans="1:11">
      <c r="A45" s="50"/>
      <c r="B45" s="41"/>
      <c r="C45" s="41"/>
      <c r="D45" s="30">
        <f>D44*C44</f>
        <v>0</v>
      </c>
      <c r="E45" s="30">
        <f>E44*C44</f>
        <v>0</v>
      </c>
      <c r="F45" s="30">
        <f>F44*C44</f>
        <v>0</v>
      </c>
      <c r="G45" s="30">
        <f>G44*C44</f>
        <v>0</v>
      </c>
      <c r="H45" s="30">
        <f>H44*C44</f>
        <v>0</v>
      </c>
      <c r="I45" s="30">
        <f>SUM(D45:H45)</f>
        <v>0</v>
      </c>
      <c r="J45" s="42"/>
      <c r="K45" s="52"/>
    </row>
    <row r="46" spans="1:11">
      <c r="A46" s="50"/>
      <c r="B46" s="13"/>
      <c r="C46" s="14"/>
      <c r="D46" s="15">
        <f t="shared" ref="D46:G46" si="10">D43+D45</f>
        <v>0.89999999999999147</v>
      </c>
      <c r="E46" s="15">
        <f t="shared" si="10"/>
        <v>0.89999999999999147</v>
      </c>
      <c r="F46" s="15">
        <f t="shared" si="10"/>
        <v>2.0999999999999659</v>
      </c>
      <c r="G46" s="15">
        <f t="shared" si="10"/>
        <v>2.0999999999999659</v>
      </c>
      <c r="H46" s="15">
        <f>H43+H45</f>
        <v>1.1999999999999886</v>
      </c>
      <c r="I46" s="15">
        <f>SUM(D46:H46)</f>
        <v>7.1999999999999034</v>
      </c>
      <c r="J46" s="42"/>
      <c r="K46" s="52"/>
    </row>
    <row r="47" spans="1:11">
      <c r="A47" s="50"/>
      <c r="B47" s="53" t="s">
        <v>17</v>
      </c>
      <c r="C47" s="53"/>
      <c r="D47" s="28">
        <f>D42+D45</f>
        <v>123</v>
      </c>
      <c r="E47" s="28">
        <f t="shared" ref="E47:I47" si="11">E42+E45</f>
        <v>123</v>
      </c>
      <c r="F47" s="28">
        <f t="shared" si="11"/>
        <v>287</v>
      </c>
      <c r="G47" s="28">
        <f t="shared" si="11"/>
        <v>287</v>
      </c>
      <c r="H47" s="28">
        <f t="shared" si="11"/>
        <v>164</v>
      </c>
      <c r="I47" s="28">
        <f t="shared" si="11"/>
        <v>984</v>
      </c>
      <c r="J47" s="16">
        <f>K47/I47</f>
        <v>0</v>
      </c>
      <c r="K47" s="20">
        <f>SUM(K41:K46)</f>
        <v>0</v>
      </c>
    </row>
    <row r="48" spans="1:11">
      <c r="I48" s="17" t="s">
        <v>18</v>
      </c>
      <c r="J48" s="18">
        <f>K48/F35</f>
        <v>1</v>
      </c>
      <c r="K48" s="19">
        <f>F35-K47</f>
        <v>49.728000000000002</v>
      </c>
    </row>
    <row r="49" spans="1:11">
      <c r="A49" s="31" t="s">
        <v>0</v>
      </c>
      <c r="B49" s="31"/>
      <c r="C49" s="32"/>
      <c r="D49" s="33" t="s">
        <v>1</v>
      </c>
      <c r="E49" s="35" t="s">
        <v>2</v>
      </c>
      <c r="F49" s="1" t="s">
        <v>121</v>
      </c>
      <c r="G49" s="2"/>
      <c r="H49" s="3"/>
      <c r="I49" s="37"/>
      <c r="J49" s="39" t="s">
        <v>19</v>
      </c>
      <c r="K49" s="43" t="s">
        <v>99</v>
      </c>
    </row>
    <row r="50" spans="1:11">
      <c r="A50" s="31"/>
      <c r="B50" s="31"/>
      <c r="C50" s="32"/>
      <c r="D50" s="34"/>
      <c r="E50" s="36"/>
      <c r="F50" s="26">
        <v>5.6000000000000001E-2</v>
      </c>
      <c r="G50" s="5"/>
      <c r="H50" s="3"/>
      <c r="I50" s="37"/>
      <c r="J50" s="39"/>
      <c r="K50" s="43"/>
    </row>
    <row r="51" spans="1:11" ht="17.25">
      <c r="A51" s="44" t="s">
        <v>130</v>
      </c>
      <c r="B51" s="44"/>
      <c r="C51" s="45"/>
      <c r="D51" s="6">
        <f>I54</f>
        <v>888</v>
      </c>
      <c r="E51" s="2" t="s">
        <v>4</v>
      </c>
      <c r="F51" s="7">
        <f>F50*I54</f>
        <v>49.728000000000002</v>
      </c>
      <c r="G51" s="8"/>
      <c r="H51" s="9"/>
      <c r="I51" s="38"/>
      <c r="J51" s="25" t="s">
        <v>22</v>
      </c>
      <c r="K51" s="43"/>
    </row>
    <row r="52" spans="1:11">
      <c r="A52" s="46" t="s">
        <v>5</v>
      </c>
      <c r="B52" s="46" t="s">
        <v>6</v>
      </c>
      <c r="C52" s="46"/>
      <c r="D52" s="46" t="s">
        <v>7</v>
      </c>
      <c r="E52" s="46"/>
      <c r="F52" s="46"/>
      <c r="G52" s="46"/>
      <c r="H52" s="46"/>
      <c r="I52" s="46" t="s">
        <v>97</v>
      </c>
      <c r="J52" s="47"/>
      <c r="K52" s="47"/>
    </row>
    <row r="53" spans="1:11">
      <c r="A53" s="46"/>
      <c r="B53" s="46"/>
      <c r="C53" s="46"/>
      <c r="D53" s="10" t="s">
        <v>8</v>
      </c>
      <c r="E53" s="10" t="s">
        <v>9</v>
      </c>
      <c r="F53" s="10" t="s">
        <v>10</v>
      </c>
      <c r="G53" s="10" t="s">
        <v>11</v>
      </c>
      <c r="H53" s="10" t="s">
        <v>12</v>
      </c>
      <c r="I53" s="46"/>
      <c r="J53" s="48"/>
      <c r="K53" s="48"/>
    </row>
    <row r="54" spans="1:11">
      <c r="A54" s="50" t="s">
        <v>101</v>
      </c>
      <c r="B54" s="29" t="s">
        <v>13</v>
      </c>
      <c r="C54" s="46" t="s">
        <v>14</v>
      </c>
      <c r="D54" s="12">
        <v>111</v>
      </c>
      <c r="E54" s="12">
        <v>111</v>
      </c>
      <c r="F54" s="12">
        <v>259</v>
      </c>
      <c r="G54" s="12">
        <v>259</v>
      </c>
      <c r="H54" s="12">
        <v>148</v>
      </c>
      <c r="I54" s="21">
        <f>SUM(D54:H54)</f>
        <v>888</v>
      </c>
      <c r="J54" s="48"/>
      <c r="K54" s="48"/>
    </row>
    <row r="55" spans="1:11">
      <c r="A55" s="50"/>
      <c r="B55" s="27">
        <v>1.1000000000000001</v>
      </c>
      <c r="C55" s="46"/>
      <c r="D55" s="29">
        <f>D54*$B$7</f>
        <v>122.10000000000001</v>
      </c>
      <c r="E55" s="29">
        <f t="shared" ref="E55:G55" si="12">E54*$B$7</f>
        <v>122.10000000000001</v>
      </c>
      <c r="F55" s="29">
        <f t="shared" si="12"/>
        <v>284.90000000000003</v>
      </c>
      <c r="G55" s="29">
        <f t="shared" si="12"/>
        <v>284.90000000000003</v>
      </c>
      <c r="H55" s="29">
        <f>H54*$B$7</f>
        <v>162.80000000000001</v>
      </c>
      <c r="I55" s="29">
        <f>SUM(D55:H55)</f>
        <v>976.8</v>
      </c>
      <c r="J55" s="48"/>
      <c r="K55" s="48"/>
    </row>
    <row r="56" spans="1:11">
      <c r="A56" s="50"/>
      <c r="B56" s="29" t="s">
        <v>98</v>
      </c>
      <c r="C56" s="46"/>
      <c r="D56" s="11">
        <f>D54/I54*100</f>
        <v>12.5</v>
      </c>
      <c r="E56" s="11">
        <f>E54/I54*100</f>
        <v>12.5</v>
      </c>
      <c r="F56" s="11">
        <f>F54/I54*100</f>
        <v>29.166666666666668</v>
      </c>
      <c r="G56" s="11">
        <f>G54/I54*100</f>
        <v>29.166666666666668</v>
      </c>
      <c r="H56" s="11">
        <f>H54/I54*100</f>
        <v>16.666666666666664</v>
      </c>
      <c r="I56" s="11">
        <f>SUM(D56:H56)</f>
        <v>100</v>
      </c>
      <c r="J56" s="49"/>
      <c r="K56" s="49"/>
    </row>
    <row r="57" spans="1:11">
      <c r="A57" s="50"/>
      <c r="B57" s="51" t="s">
        <v>15</v>
      </c>
      <c r="C57" s="51">
        <v>41</v>
      </c>
      <c r="D57" s="12">
        <v>3</v>
      </c>
      <c r="E57" s="12">
        <v>3</v>
      </c>
      <c r="F57" s="12">
        <v>7</v>
      </c>
      <c r="G57" s="12">
        <v>7</v>
      </c>
      <c r="H57" s="12">
        <v>4</v>
      </c>
      <c r="I57" s="30">
        <f>SUM(D57:H57)</f>
        <v>24</v>
      </c>
      <c r="J57" s="42"/>
      <c r="K57" s="52">
        <f>J57*I58</f>
        <v>0</v>
      </c>
    </row>
    <row r="58" spans="1:11">
      <c r="A58" s="50"/>
      <c r="B58" s="51"/>
      <c r="C58" s="51"/>
      <c r="D58" s="30">
        <f>D57*C57</f>
        <v>123</v>
      </c>
      <c r="E58" s="30">
        <f>E57*C57</f>
        <v>123</v>
      </c>
      <c r="F58" s="30">
        <f>F57*C57</f>
        <v>287</v>
      </c>
      <c r="G58" s="30">
        <f>C57*G57</f>
        <v>287</v>
      </c>
      <c r="H58" s="30">
        <f>H57*C57</f>
        <v>164</v>
      </c>
      <c r="I58" s="30">
        <f>SUM(D58:H58)</f>
        <v>984</v>
      </c>
      <c r="J58" s="42"/>
      <c r="K58" s="52"/>
    </row>
    <row r="59" spans="1:11">
      <c r="A59" s="50"/>
      <c r="B59" s="13"/>
      <c r="C59" s="14"/>
      <c r="D59" s="15">
        <f t="shared" ref="D59:H59" si="13">D58-D55</f>
        <v>0.89999999999999147</v>
      </c>
      <c r="E59" s="15">
        <f t="shared" si="13"/>
        <v>0.89999999999999147</v>
      </c>
      <c r="F59" s="15">
        <f t="shared" si="13"/>
        <v>2.0999999999999659</v>
      </c>
      <c r="G59" s="15">
        <f t="shared" si="13"/>
        <v>2.0999999999999659</v>
      </c>
      <c r="H59" s="15">
        <f t="shared" si="13"/>
        <v>1.1999999999999886</v>
      </c>
      <c r="I59" s="15">
        <f>SUM(D59:H59)</f>
        <v>7.1999999999999034</v>
      </c>
      <c r="J59" s="42"/>
      <c r="K59" s="52"/>
    </row>
    <row r="60" spans="1:11">
      <c r="A60" s="50"/>
      <c r="B60" s="40" t="s">
        <v>16</v>
      </c>
      <c r="C60" s="40"/>
      <c r="D60" s="12"/>
      <c r="E60" s="12"/>
      <c r="F60" s="12"/>
      <c r="G60" s="12"/>
      <c r="H60" s="12"/>
      <c r="I60" s="30">
        <f>SUM(D60:H60)</f>
        <v>0</v>
      </c>
      <c r="J60" s="42"/>
      <c r="K60" s="52">
        <f>J60*I61</f>
        <v>0</v>
      </c>
    </row>
    <row r="61" spans="1:11">
      <c r="A61" s="50"/>
      <c r="B61" s="41"/>
      <c r="C61" s="41"/>
      <c r="D61" s="30">
        <f>D60*C60</f>
        <v>0</v>
      </c>
      <c r="E61" s="30">
        <f>E60*C60</f>
        <v>0</v>
      </c>
      <c r="F61" s="30">
        <f>F60*C60</f>
        <v>0</v>
      </c>
      <c r="G61" s="30">
        <f>G60*C60</f>
        <v>0</v>
      </c>
      <c r="H61" s="30">
        <f>H60*C60</f>
        <v>0</v>
      </c>
      <c r="I61" s="30">
        <f>SUM(D61:H61)</f>
        <v>0</v>
      </c>
      <c r="J61" s="42"/>
      <c r="K61" s="52"/>
    </row>
    <row r="62" spans="1:11">
      <c r="A62" s="50"/>
      <c r="B62" s="13"/>
      <c r="C62" s="14"/>
      <c r="D62" s="15">
        <f t="shared" ref="D62:G62" si="14">D59+D61</f>
        <v>0.89999999999999147</v>
      </c>
      <c r="E62" s="15">
        <f t="shared" si="14"/>
        <v>0.89999999999999147</v>
      </c>
      <c r="F62" s="15">
        <f t="shared" si="14"/>
        <v>2.0999999999999659</v>
      </c>
      <c r="G62" s="15">
        <f t="shared" si="14"/>
        <v>2.0999999999999659</v>
      </c>
      <c r="H62" s="15">
        <f>H59+H61</f>
        <v>1.1999999999999886</v>
      </c>
      <c r="I62" s="15">
        <f>SUM(D62:H62)</f>
        <v>7.1999999999999034</v>
      </c>
      <c r="J62" s="42"/>
      <c r="K62" s="52"/>
    </row>
    <row r="63" spans="1:11">
      <c r="A63" s="50"/>
      <c r="B63" s="53" t="s">
        <v>17</v>
      </c>
      <c r="C63" s="53"/>
      <c r="D63" s="28">
        <f>D58+D61</f>
        <v>123</v>
      </c>
      <c r="E63" s="28">
        <f t="shared" ref="E63:I63" si="15">E58+E61</f>
        <v>123</v>
      </c>
      <c r="F63" s="28">
        <f t="shared" si="15"/>
        <v>287</v>
      </c>
      <c r="G63" s="28">
        <f t="shared" si="15"/>
        <v>287</v>
      </c>
      <c r="H63" s="28">
        <f t="shared" si="15"/>
        <v>164</v>
      </c>
      <c r="I63" s="28">
        <f t="shared" si="15"/>
        <v>984</v>
      </c>
      <c r="J63" s="16">
        <f>K63/I63</f>
        <v>0</v>
      </c>
      <c r="K63" s="20">
        <f>SUM(K57:K62)</f>
        <v>0</v>
      </c>
    </row>
    <row r="64" spans="1:11">
      <c r="I64" s="17" t="s">
        <v>18</v>
      </c>
      <c r="J64" s="18">
        <f>K64/F51</f>
        <v>1</v>
      </c>
      <c r="K64" s="19">
        <f>F51-K63</f>
        <v>49.728000000000002</v>
      </c>
    </row>
  </sheetData>
  <mergeCells count="96">
    <mergeCell ref="B63:C63"/>
    <mergeCell ref="B57:B58"/>
    <mergeCell ref="C57:C58"/>
    <mergeCell ref="J57:J59"/>
    <mergeCell ref="K57:K59"/>
    <mergeCell ref="B60:B61"/>
    <mergeCell ref="C60:C61"/>
    <mergeCell ref="J60:J62"/>
    <mergeCell ref="K60:K62"/>
    <mergeCell ref="K49:K51"/>
    <mergeCell ref="A51:C51"/>
    <mergeCell ref="A52:A53"/>
    <mergeCell ref="B52:C53"/>
    <mergeCell ref="D52:H52"/>
    <mergeCell ref="I52:I53"/>
    <mergeCell ref="J52:J56"/>
    <mergeCell ref="K52:K56"/>
    <mergeCell ref="A54:A63"/>
    <mergeCell ref="C54:C56"/>
    <mergeCell ref="B47:C47"/>
    <mergeCell ref="A49:C50"/>
    <mergeCell ref="D49:D50"/>
    <mergeCell ref="E49:E50"/>
    <mergeCell ref="I49:I51"/>
    <mergeCell ref="J49:J50"/>
    <mergeCell ref="B41:B42"/>
    <mergeCell ref="C41:C42"/>
    <mergeCell ref="J41:J43"/>
    <mergeCell ref="K41:K43"/>
    <mergeCell ref="B44:B45"/>
    <mergeCell ref="C44:C45"/>
    <mergeCell ref="J44:J46"/>
    <mergeCell ref="K44:K46"/>
    <mergeCell ref="K33:K35"/>
    <mergeCell ref="A35:C35"/>
    <mergeCell ref="A36:A37"/>
    <mergeCell ref="B36:C37"/>
    <mergeCell ref="D36:H36"/>
    <mergeCell ref="I36:I37"/>
    <mergeCell ref="J36:J40"/>
    <mergeCell ref="K36:K40"/>
    <mergeCell ref="A38:A47"/>
    <mergeCell ref="C38:C40"/>
    <mergeCell ref="B31:C31"/>
    <mergeCell ref="A33:C34"/>
    <mergeCell ref="D33:D34"/>
    <mergeCell ref="E33:E34"/>
    <mergeCell ref="I33:I35"/>
    <mergeCell ref="J33:J34"/>
    <mergeCell ref="B25:B26"/>
    <mergeCell ref="C25:C26"/>
    <mergeCell ref="J25:J27"/>
    <mergeCell ref="K25:K27"/>
    <mergeCell ref="B28:B29"/>
    <mergeCell ref="C28:C29"/>
    <mergeCell ref="J28:J30"/>
    <mergeCell ref="K28:K30"/>
    <mergeCell ref="K17:K19"/>
    <mergeCell ref="A19:C19"/>
    <mergeCell ref="A20:A21"/>
    <mergeCell ref="B20:C21"/>
    <mergeCell ref="D20:H20"/>
    <mergeCell ref="I20:I21"/>
    <mergeCell ref="J20:J24"/>
    <mergeCell ref="K20:K24"/>
    <mergeCell ref="A22:A31"/>
    <mergeCell ref="C22:C24"/>
    <mergeCell ref="B15:C15"/>
    <mergeCell ref="A17:C18"/>
    <mergeCell ref="D17:D18"/>
    <mergeCell ref="E17:E18"/>
    <mergeCell ref="I17:I19"/>
    <mergeCell ref="J17:J18"/>
    <mergeCell ref="J9:J11"/>
    <mergeCell ref="K9:K11"/>
    <mergeCell ref="B12:B13"/>
    <mergeCell ref="C12:C13"/>
    <mergeCell ref="J12:J14"/>
    <mergeCell ref="K12:K14"/>
    <mergeCell ref="A4:A5"/>
    <mergeCell ref="B4:C5"/>
    <mergeCell ref="D4:H4"/>
    <mergeCell ref="I4:I5"/>
    <mergeCell ref="J4:J8"/>
    <mergeCell ref="K4:K8"/>
    <mergeCell ref="A6:A15"/>
    <mergeCell ref="C6:C8"/>
    <mergeCell ref="B9:B10"/>
    <mergeCell ref="C9:C10"/>
    <mergeCell ref="A1:C2"/>
    <mergeCell ref="D1:D2"/>
    <mergeCell ref="E1:E2"/>
    <mergeCell ref="I1:I3"/>
    <mergeCell ref="J1:J2"/>
    <mergeCell ref="K1:K3"/>
    <mergeCell ref="A3:C3"/>
  </mergeCells>
  <phoneticPr fontId="4" type="noConversion"/>
  <pageMargins left="0.77" right="0.31496062992125984" top="0.68" bottom="0.23622047244094491" header="0.23622047244094491" footer="0.11811023622047245"/>
  <pageSetup paperSize="9" scale="60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997B6-46C4-45DC-9903-6059D7E20647}">
  <dimension ref="A1:AI60"/>
  <sheetViews>
    <sheetView topLeftCell="A10" workbookViewId="0">
      <pane xSplit="12" ySplit="8" topLeftCell="U27" activePane="bottomRight" state="frozen"/>
      <selection activeCell="A10" sqref="A10"/>
      <selection pane="topRight" activeCell="M10" sqref="M10"/>
      <selection pane="bottomLeft" activeCell="A18" sqref="A18"/>
      <selection pane="bottomRight" activeCell="E33" sqref="E33"/>
    </sheetView>
  </sheetViews>
  <sheetFormatPr defaultColWidth="8.88671875" defaultRowHeight="18.75"/>
  <cols>
    <col min="1" max="1" width="14.6640625" style="236" customWidth="1"/>
    <col min="2" max="2" width="12.5546875" style="236" customWidth="1"/>
    <col min="3" max="3" width="31.6640625" style="236" customWidth="1"/>
    <col min="4" max="4" width="6.6640625" style="236" customWidth="1"/>
    <col min="5" max="5" width="19.77734375" style="236" customWidth="1"/>
    <col min="6" max="6" width="10.109375" style="236" customWidth="1"/>
    <col min="7" max="7" width="6.33203125" style="236" customWidth="1"/>
    <col min="8" max="8" width="8.44140625" style="236" hidden="1" customWidth="1"/>
    <col min="9" max="9" width="11.77734375" style="293" hidden="1" customWidth="1"/>
    <col min="10" max="10" width="5.77734375" style="236" customWidth="1"/>
    <col min="11" max="11" width="6.33203125" style="236" customWidth="1"/>
    <col min="12" max="13" width="6.109375" style="236" customWidth="1"/>
    <col min="14" max="15" width="7" style="236" customWidth="1"/>
    <col min="16" max="22" width="18.44140625" style="236" customWidth="1"/>
    <col min="23" max="23" width="10.6640625" style="305" bestFit="1" customWidth="1"/>
    <col min="24" max="24" width="7.5546875" style="306" bestFit="1" customWidth="1"/>
    <col min="25" max="25" width="6.5546875" style="306" customWidth="1"/>
    <col min="26" max="26" width="13.6640625" style="306" bestFit="1" customWidth="1"/>
    <col min="27" max="27" width="13.6640625" style="306" customWidth="1"/>
    <col min="28" max="28" width="2.33203125" style="306" customWidth="1"/>
    <col min="29" max="29" width="11.77734375" style="239" customWidth="1"/>
    <col min="30" max="30" width="12.88671875" style="239" bestFit="1" customWidth="1"/>
    <col min="31" max="31" width="8.5546875" style="240" bestFit="1" customWidth="1"/>
    <col min="32" max="32" width="2.33203125" style="236" customWidth="1"/>
    <col min="33" max="33" width="18.109375" style="133" bestFit="1" customWidth="1"/>
    <col min="34" max="34" width="18.109375" style="236" bestFit="1" customWidth="1"/>
    <col min="35" max="35" width="10" style="236" bestFit="1" customWidth="1"/>
    <col min="36" max="16384" width="8.88671875" style="236"/>
  </cols>
  <sheetData>
    <row r="1" spans="1:33" s="62" customFormat="1" ht="24.95" customHeight="1">
      <c r="A1" s="54" t="s">
        <v>24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5"/>
      <c r="Q1" s="55"/>
      <c r="R1" s="55"/>
      <c r="S1" s="55"/>
      <c r="T1" s="55"/>
      <c r="U1" s="56">
        <v>44520</v>
      </c>
      <c r="V1" s="56"/>
      <c r="W1" s="57"/>
      <c r="X1" s="58"/>
      <c r="Y1" s="59"/>
      <c r="Z1" s="59"/>
      <c r="AA1" s="59"/>
      <c r="AB1" s="59"/>
      <c r="AC1" s="60"/>
      <c r="AD1" s="60"/>
      <c r="AE1" s="61"/>
      <c r="AG1" s="63"/>
    </row>
    <row r="2" spans="1:33" s="62" customFormat="1" ht="24.95" customHeight="1">
      <c r="A2" s="64" t="s">
        <v>25</v>
      </c>
      <c r="B2" s="65"/>
      <c r="I2" s="66"/>
      <c r="P2" s="67"/>
      <c r="Q2" s="67"/>
      <c r="R2" s="67"/>
      <c r="S2" s="67"/>
      <c r="T2" s="67"/>
      <c r="W2" s="57"/>
      <c r="X2" s="68"/>
      <c r="Y2" s="59"/>
      <c r="Z2" s="59"/>
      <c r="AA2" s="59"/>
      <c r="AB2" s="59"/>
      <c r="AC2" s="60"/>
      <c r="AD2" s="60"/>
      <c r="AE2" s="61"/>
      <c r="AG2" s="63"/>
    </row>
    <row r="3" spans="1:33" s="62" customFormat="1" ht="24.95" customHeight="1">
      <c r="A3" s="64" t="s">
        <v>26</v>
      </c>
      <c r="B3" s="65"/>
      <c r="C3" s="69"/>
      <c r="D3" s="69"/>
      <c r="E3" s="69"/>
      <c r="F3" s="69"/>
      <c r="G3" s="69"/>
      <c r="H3" s="69"/>
      <c r="I3" s="70"/>
      <c r="J3" s="69"/>
      <c r="K3" s="69"/>
      <c r="L3" s="69"/>
      <c r="M3" s="69"/>
      <c r="N3" s="69"/>
      <c r="O3" s="71"/>
      <c r="P3" s="72"/>
      <c r="Q3" s="72"/>
      <c r="R3" s="72"/>
      <c r="S3" s="72"/>
      <c r="T3" s="72"/>
      <c r="W3" s="73"/>
      <c r="X3" s="74"/>
      <c r="Y3" s="74"/>
      <c r="Z3" s="74"/>
      <c r="AA3" s="74"/>
      <c r="AB3" s="74"/>
      <c r="AC3" s="60"/>
      <c r="AD3" s="60"/>
      <c r="AE3" s="61"/>
      <c r="AG3" s="63"/>
    </row>
    <row r="4" spans="1:33" s="62" customFormat="1" ht="24.95" customHeight="1">
      <c r="A4" s="64" t="s">
        <v>27</v>
      </c>
      <c r="B4" s="65"/>
      <c r="C4" s="69"/>
      <c r="D4" s="69"/>
      <c r="E4" s="69"/>
      <c r="F4" s="69"/>
      <c r="G4" s="69"/>
      <c r="H4" s="75"/>
      <c r="I4" s="76"/>
      <c r="J4" s="75"/>
      <c r="K4" s="75"/>
      <c r="L4" s="75"/>
      <c r="M4" s="75"/>
      <c r="N4" s="75"/>
      <c r="O4" s="77" t="s">
        <v>28</v>
      </c>
      <c r="P4" s="78" t="s">
        <v>29</v>
      </c>
      <c r="Q4" s="78" t="s">
        <v>29</v>
      </c>
      <c r="R4" s="78" t="s">
        <v>29</v>
      </c>
      <c r="S4" s="78" t="s">
        <v>29</v>
      </c>
      <c r="T4" s="78" t="s">
        <v>29</v>
      </c>
      <c r="W4" s="79"/>
      <c r="X4" s="74"/>
      <c r="Y4" s="74"/>
      <c r="Z4" s="74"/>
      <c r="AA4" s="74"/>
      <c r="AB4" s="74"/>
      <c r="AC4" s="60"/>
      <c r="AD4" s="60"/>
      <c r="AE4" s="61"/>
      <c r="AG4" s="63"/>
    </row>
    <row r="5" spans="1:33" s="62" customFormat="1" ht="24.95" customHeight="1">
      <c r="A5" s="64" t="s">
        <v>30</v>
      </c>
      <c r="B5" s="80"/>
      <c r="C5" s="69"/>
      <c r="D5" s="69"/>
      <c r="E5" s="69"/>
      <c r="F5" s="69"/>
      <c r="G5" s="69"/>
      <c r="H5" s="75"/>
      <c r="I5" s="76"/>
      <c r="J5" s="75"/>
      <c r="K5" s="75"/>
      <c r="L5" s="75"/>
      <c r="M5" s="75"/>
      <c r="N5" s="75"/>
      <c r="O5" s="77"/>
      <c r="P5" s="81"/>
      <c r="Q5" s="81"/>
      <c r="R5" s="81"/>
      <c r="S5" s="81"/>
      <c r="T5" s="81"/>
      <c r="W5" s="79"/>
      <c r="X5" s="74"/>
      <c r="Y5" s="74"/>
      <c r="Z5" s="74"/>
      <c r="AA5" s="74"/>
      <c r="AB5" s="74"/>
      <c r="AC5" s="60"/>
      <c r="AD5" s="60"/>
      <c r="AE5" s="61"/>
      <c r="AG5" s="63"/>
    </row>
    <row r="6" spans="1:33" s="83" customFormat="1" ht="24.95" customHeight="1">
      <c r="A6" s="64" t="s">
        <v>31</v>
      </c>
      <c r="B6" s="82"/>
      <c r="I6" s="66"/>
      <c r="K6" s="84"/>
      <c r="L6" s="84"/>
      <c r="M6" s="84"/>
      <c r="N6" s="84"/>
      <c r="O6" s="85"/>
      <c r="P6" s="86"/>
      <c r="Q6" s="86"/>
      <c r="R6" s="86"/>
      <c r="S6" s="86"/>
      <c r="T6" s="86"/>
      <c r="U6" s="87"/>
      <c r="V6" s="87"/>
      <c r="W6" s="73"/>
      <c r="X6" s="88"/>
      <c r="Y6" s="89"/>
      <c r="Z6" s="89"/>
      <c r="AA6" s="89"/>
      <c r="AB6" s="89"/>
      <c r="AC6" s="60"/>
      <c r="AD6" s="60"/>
      <c r="AE6" s="61"/>
      <c r="AG6" s="63"/>
    </row>
    <row r="7" spans="1:33" s="83" customFormat="1" ht="24.95" customHeight="1">
      <c r="A7" s="64"/>
      <c r="B7" s="82"/>
      <c r="I7" s="66"/>
      <c r="K7" s="90"/>
      <c r="L7" s="90"/>
      <c r="M7" s="90"/>
      <c r="N7" s="90"/>
      <c r="O7" s="90"/>
      <c r="P7" s="91"/>
      <c r="Q7" s="91"/>
      <c r="R7" s="91"/>
      <c r="S7" s="91"/>
      <c r="T7" s="91"/>
      <c r="U7" s="87"/>
      <c r="V7" s="87"/>
      <c r="W7" s="73"/>
      <c r="X7" s="88"/>
      <c r="Y7" s="89"/>
      <c r="Z7" s="89"/>
      <c r="AA7" s="89"/>
      <c r="AB7" s="89"/>
      <c r="AC7" s="60"/>
      <c r="AD7" s="60"/>
      <c r="AE7" s="61"/>
      <c r="AG7" s="63"/>
    </row>
    <row r="8" spans="1:33" s="83" customFormat="1" ht="24.95" customHeight="1" thickBot="1">
      <c r="A8" s="64"/>
      <c r="B8" s="64"/>
      <c r="I8" s="66"/>
      <c r="K8" s="92"/>
      <c r="L8" s="92"/>
      <c r="M8" s="92"/>
      <c r="N8" s="92"/>
      <c r="O8" s="92"/>
      <c r="P8" s="93">
        <v>1</v>
      </c>
      <c r="Q8" s="93">
        <v>2</v>
      </c>
      <c r="R8" s="93">
        <v>3</v>
      </c>
      <c r="S8" s="93">
        <v>4</v>
      </c>
      <c r="T8" s="93">
        <v>5</v>
      </c>
      <c r="U8" s="87"/>
      <c r="V8" s="87"/>
      <c r="W8" s="73"/>
      <c r="X8" s="88"/>
      <c r="Y8" s="89"/>
      <c r="Z8" s="89"/>
      <c r="AA8" s="89"/>
      <c r="AB8" s="89"/>
      <c r="AC8" s="60"/>
      <c r="AD8" s="60"/>
      <c r="AE8" s="61"/>
      <c r="AG8" s="63"/>
    </row>
    <row r="9" spans="1:33" s="109" customFormat="1" ht="22.5" customHeight="1">
      <c r="A9" s="94" t="s">
        <v>32</v>
      </c>
      <c r="B9" s="95" t="s">
        <v>33</v>
      </c>
      <c r="C9" s="96" t="s">
        <v>34</v>
      </c>
      <c r="D9" s="96" t="s">
        <v>35</v>
      </c>
      <c r="E9" s="96" t="s">
        <v>36</v>
      </c>
      <c r="F9" s="96" t="s">
        <v>37</v>
      </c>
      <c r="G9" s="96" t="s">
        <v>38</v>
      </c>
      <c r="H9" s="96" t="s">
        <v>39</v>
      </c>
      <c r="I9" s="97" t="s">
        <v>40</v>
      </c>
      <c r="J9" s="98" t="s">
        <v>41</v>
      </c>
      <c r="K9" s="99" t="s">
        <v>42</v>
      </c>
      <c r="L9" s="100"/>
      <c r="M9" s="101"/>
      <c r="N9" s="102" t="s">
        <v>43</v>
      </c>
      <c r="O9" s="103"/>
      <c r="P9" s="104">
        <v>44611</v>
      </c>
      <c r="Q9" s="104">
        <v>44611</v>
      </c>
      <c r="R9" s="104">
        <v>44611</v>
      </c>
      <c r="S9" s="104">
        <v>44611</v>
      </c>
      <c r="T9" s="104">
        <v>44611</v>
      </c>
      <c r="U9" s="105" t="s">
        <v>44</v>
      </c>
      <c r="V9" s="87"/>
      <c r="W9" s="106"/>
      <c r="X9" s="107"/>
      <c r="Y9" s="108"/>
      <c r="Z9" s="108"/>
      <c r="AA9" s="108"/>
      <c r="AB9" s="108"/>
      <c r="AG9" s="110"/>
    </row>
    <row r="10" spans="1:33" s="119" customFormat="1" ht="22.5" customHeight="1">
      <c r="A10" s="111"/>
      <c r="B10" s="112"/>
      <c r="C10" s="113"/>
      <c r="D10" s="113"/>
      <c r="E10" s="113"/>
      <c r="F10" s="113"/>
      <c r="G10" s="113"/>
      <c r="H10" s="113"/>
      <c r="I10" s="114"/>
      <c r="J10" s="115"/>
      <c r="K10" s="99"/>
      <c r="L10" s="100"/>
      <c r="M10" s="101"/>
      <c r="N10" s="102" t="s">
        <v>45</v>
      </c>
      <c r="O10" s="103"/>
      <c r="P10" s="116">
        <f t="shared" ref="P10:T10" si="0">P9+7</f>
        <v>44618</v>
      </c>
      <c r="Q10" s="116">
        <f t="shared" si="0"/>
        <v>44618</v>
      </c>
      <c r="R10" s="116">
        <f t="shared" si="0"/>
        <v>44618</v>
      </c>
      <c r="S10" s="116">
        <f t="shared" si="0"/>
        <v>44618</v>
      </c>
      <c r="T10" s="116">
        <f t="shared" si="0"/>
        <v>44618</v>
      </c>
      <c r="U10" s="117"/>
      <c r="V10" s="87"/>
      <c r="W10" s="118"/>
      <c r="X10" s="108"/>
      <c r="Y10" s="107"/>
      <c r="Z10" s="108"/>
      <c r="AA10" s="108"/>
      <c r="AB10" s="108"/>
      <c r="AG10" s="120"/>
    </row>
    <row r="11" spans="1:33" s="128" customFormat="1" ht="19.5" customHeight="1">
      <c r="A11" s="111"/>
      <c r="B11" s="121"/>
      <c r="C11" s="122"/>
      <c r="D11" s="122"/>
      <c r="E11" s="122"/>
      <c r="F11" s="122"/>
      <c r="G11" s="122"/>
      <c r="H11" s="122"/>
      <c r="I11" s="114"/>
      <c r="J11" s="115"/>
      <c r="K11" s="123" t="s">
        <v>46</v>
      </c>
      <c r="L11" s="124"/>
      <c r="M11" s="124"/>
      <c r="N11" s="124"/>
      <c r="O11" s="125"/>
      <c r="P11" s="126"/>
      <c r="Q11" s="126"/>
      <c r="R11" s="126"/>
      <c r="S11" s="126"/>
      <c r="T11" s="126"/>
      <c r="U11" s="117"/>
      <c r="V11" s="87"/>
      <c r="W11" s="127"/>
      <c r="X11" s="108"/>
      <c r="Y11" s="107"/>
      <c r="Z11" s="108"/>
      <c r="AA11" s="108"/>
      <c r="AB11" s="108"/>
      <c r="AG11" s="129"/>
    </row>
    <row r="12" spans="1:33" s="119" customFormat="1" ht="20.100000000000001" customHeight="1">
      <c r="A12" s="111"/>
      <c r="B12" s="121"/>
      <c r="C12" s="122"/>
      <c r="D12" s="122"/>
      <c r="E12" s="122"/>
      <c r="F12" s="122"/>
      <c r="G12" s="122"/>
      <c r="H12" s="122"/>
      <c r="I12" s="114"/>
      <c r="J12" s="115"/>
      <c r="K12" s="130" t="s">
        <v>47</v>
      </c>
      <c r="L12" s="130"/>
      <c r="M12" s="130"/>
      <c r="N12" s="130"/>
      <c r="O12" s="131"/>
      <c r="P12" s="132"/>
      <c r="Q12" s="132"/>
      <c r="R12" s="132"/>
      <c r="S12" s="132"/>
      <c r="T12" s="132"/>
      <c r="U12" s="117"/>
      <c r="V12" s="87"/>
      <c r="W12" s="108"/>
      <c r="X12" s="108"/>
      <c r="Y12" s="107"/>
      <c r="Z12" s="108"/>
      <c r="AA12" s="108"/>
      <c r="AB12" s="108"/>
      <c r="AG12" s="133"/>
    </row>
    <row r="13" spans="1:33" s="119" customFormat="1" ht="20.100000000000001" customHeight="1">
      <c r="A13" s="111"/>
      <c r="B13" s="121"/>
      <c r="C13" s="122"/>
      <c r="D13" s="122"/>
      <c r="E13" s="122"/>
      <c r="F13" s="122"/>
      <c r="G13" s="122"/>
      <c r="H13" s="122"/>
      <c r="I13" s="114"/>
      <c r="J13" s="115"/>
      <c r="K13" s="134" t="s">
        <v>48</v>
      </c>
      <c r="L13" s="134"/>
      <c r="M13" s="134"/>
      <c r="N13" s="134"/>
      <c r="O13" s="135"/>
      <c r="P13" s="136" t="s">
        <v>49</v>
      </c>
      <c r="Q13" s="136" t="s">
        <v>50</v>
      </c>
      <c r="R13" s="136" t="s">
        <v>51</v>
      </c>
      <c r="S13" s="136" t="s">
        <v>52</v>
      </c>
      <c r="T13" s="136" t="s">
        <v>53</v>
      </c>
      <c r="U13" s="117"/>
      <c r="V13" s="87"/>
      <c r="W13" s="108"/>
      <c r="X13" s="108"/>
      <c r="Y13" s="107"/>
      <c r="Z13" s="108"/>
      <c r="AA13" s="108"/>
      <c r="AB13" s="108"/>
      <c r="AG13" s="133"/>
    </row>
    <row r="14" spans="1:33" s="119" customFormat="1" ht="20.100000000000001" customHeight="1">
      <c r="A14" s="111"/>
      <c r="B14" s="121"/>
      <c r="C14" s="122"/>
      <c r="D14" s="122"/>
      <c r="E14" s="122"/>
      <c r="F14" s="122"/>
      <c r="G14" s="122"/>
      <c r="H14" s="122"/>
      <c r="I14" s="114"/>
      <c r="J14" s="115"/>
      <c r="K14" s="137" t="s">
        <v>54</v>
      </c>
      <c r="L14" s="138"/>
      <c r="M14" s="138"/>
      <c r="N14" s="138"/>
      <c r="O14" s="139"/>
      <c r="P14" s="140"/>
      <c r="Q14" s="140"/>
      <c r="R14" s="140"/>
      <c r="S14" s="140"/>
      <c r="T14" s="140"/>
      <c r="U14" s="117"/>
      <c r="V14" s="87"/>
      <c r="W14" s="108"/>
      <c r="X14" s="108"/>
      <c r="Y14" s="107"/>
      <c r="Z14" s="108"/>
      <c r="AA14" s="108"/>
      <c r="AB14" s="108"/>
      <c r="AG14" s="133"/>
    </row>
    <row r="15" spans="1:33" s="146" customFormat="1" ht="20.100000000000001" customHeight="1">
      <c r="A15" s="111"/>
      <c r="B15" s="121"/>
      <c r="C15" s="122"/>
      <c r="D15" s="122"/>
      <c r="E15" s="122"/>
      <c r="F15" s="122"/>
      <c r="G15" s="122"/>
      <c r="H15" s="122"/>
      <c r="I15" s="114"/>
      <c r="J15" s="115"/>
      <c r="K15" s="141" t="s">
        <v>55</v>
      </c>
      <c r="L15" s="103"/>
      <c r="M15" s="103"/>
      <c r="N15" s="103"/>
      <c r="O15" s="103"/>
      <c r="P15" s="142"/>
      <c r="Q15" s="142"/>
      <c r="R15" s="142"/>
      <c r="S15" s="142"/>
      <c r="T15" s="142"/>
      <c r="U15" s="117"/>
      <c r="V15" s="87"/>
      <c r="W15" s="108"/>
      <c r="X15" s="108"/>
      <c r="Y15" s="107"/>
      <c r="Z15" s="108"/>
      <c r="AA15" s="108"/>
      <c r="AB15" s="108"/>
      <c r="AC15" s="143"/>
      <c r="AD15" s="144"/>
      <c r="AE15" s="145"/>
      <c r="AG15" s="133"/>
    </row>
    <row r="16" spans="1:33" s="146" customFormat="1" ht="20.100000000000001" customHeight="1">
      <c r="A16" s="111"/>
      <c r="B16" s="121"/>
      <c r="C16" s="122"/>
      <c r="D16" s="122"/>
      <c r="E16" s="122"/>
      <c r="F16" s="122"/>
      <c r="G16" s="122"/>
      <c r="H16" s="122"/>
      <c r="I16" s="114"/>
      <c r="J16" s="115"/>
      <c r="K16" s="147" t="s">
        <v>35</v>
      </c>
      <c r="L16" s="130"/>
      <c r="M16" s="130"/>
      <c r="N16" s="130"/>
      <c r="O16" s="131"/>
      <c r="P16" s="148" t="s">
        <v>56</v>
      </c>
      <c r="Q16" s="148" t="s">
        <v>56</v>
      </c>
      <c r="R16" s="148" t="s">
        <v>56</v>
      </c>
      <c r="S16" s="148" t="s">
        <v>56</v>
      </c>
      <c r="T16" s="148" t="s">
        <v>56</v>
      </c>
      <c r="U16" s="117"/>
      <c r="V16" s="87"/>
      <c r="W16" s="108"/>
      <c r="X16" s="108"/>
      <c r="Y16" s="108"/>
      <c r="Z16" s="108"/>
      <c r="AA16" s="108"/>
      <c r="AB16" s="108"/>
      <c r="AC16" s="143"/>
      <c r="AD16" s="144"/>
      <c r="AE16" s="145"/>
      <c r="AG16" s="133"/>
    </row>
    <row r="17" spans="1:35" s="146" customFormat="1" ht="20.100000000000001" customHeight="1" thickBot="1">
      <c r="A17" s="111"/>
      <c r="B17" s="121"/>
      <c r="C17" s="122"/>
      <c r="D17" s="122"/>
      <c r="E17" s="122"/>
      <c r="F17" s="122"/>
      <c r="G17" s="122"/>
      <c r="H17" s="122"/>
      <c r="I17" s="114"/>
      <c r="J17" s="115"/>
      <c r="K17" s="147" t="s">
        <v>57</v>
      </c>
      <c r="L17" s="130"/>
      <c r="M17" s="130"/>
      <c r="N17" s="130"/>
      <c r="O17" s="131"/>
      <c r="P17" s="148" t="s">
        <v>58</v>
      </c>
      <c r="Q17" s="148" t="s">
        <v>58</v>
      </c>
      <c r="R17" s="148" t="s">
        <v>58</v>
      </c>
      <c r="S17" s="148" t="s">
        <v>58</v>
      </c>
      <c r="T17" s="148" t="s">
        <v>58</v>
      </c>
      <c r="U17" s="117"/>
      <c r="V17" s="87"/>
      <c r="W17" s="108"/>
      <c r="X17" s="108"/>
      <c r="Y17" s="108"/>
      <c r="Z17" s="108"/>
      <c r="AA17" s="108"/>
      <c r="AB17" s="108"/>
      <c r="AC17" s="143"/>
      <c r="AD17" s="149"/>
      <c r="AE17" s="150"/>
    </row>
    <row r="18" spans="1:35" s="146" customFormat="1" ht="20.100000000000001" customHeight="1" thickTop="1" thickBot="1">
      <c r="A18" s="151"/>
      <c r="B18" s="152"/>
      <c r="C18" s="153"/>
      <c r="D18" s="153"/>
      <c r="E18" s="153"/>
      <c r="F18" s="153"/>
      <c r="G18" s="153"/>
      <c r="H18" s="153"/>
      <c r="I18" s="154"/>
      <c r="J18" s="155"/>
      <c r="K18" s="156" t="s">
        <v>59</v>
      </c>
      <c r="L18" s="157" t="s">
        <v>60</v>
      </c>
      <c r="M18" s="158" t="s">
        <v>61</v>
      </c>
      <c r="N18" s="158" t="s">
        <v>62</v>
      </c>
      <c r="O18" s="159" t="s">
        <v>63</v>
      </c>
      <c r="P18" s="160"/>
      <c r="Q18" s="160"/>
      <c r="R18" s="160"/>
      <c r="S18" s="160"/>
      <c r="T18" s="160"/>
      <c r="U18" s="161"/>
      <c r="V18" s="162" t="s">
        <v>64</v>
      </c>
      <c r="W18" s="108"/>
      <c r="X18" s="108"/>
      <c r="Y18" s="108"/>
      <c r="Z18" s="108"/>
      <c r="AA18" s="108"/>
      <c r="AB18" s="108"/>
      <c r="AC18" s="163" t="s">
        <v>41</v>
      </c>
      <c r="AD18" s="164" t="s">
        <v>65</v>
      </c>
      <c r="AG18" s="165" t="s">
        <v>66</v>
      </c>
      <c r="AH18" s="166" t="s">
        <v>67</v>
      </c>
      <c r="AI18" s="167" t="s">
        <v>68</v>
      </c>
    </row>
    <row r="19" spans="1:35" s="146" customFormat="1" ht="20.100000000000001" customHeight="1">
      <c r="A19" s="168" t="s">
        <v>69</v>
      </c>
      <c r="B19" s="169" t="s">
        <v>70</v>
      </c>
      <c r="C19" s="170" t="s">
        <v>71</v>
      </c>
      <c r="D19" s="171" t="s">
        <v>56</v>
      </c>
      <c r="E19" s="171" t="str">
        <f>C20</f>
        <v>NB22100025502-1</v>
      </c>
      <c r="F19" s="172">
        <v>2.31</v>
      </c>
      <c r="G19" s="172"/>
      <c r="H19" s="173"/>
      <c r="I19" s="174"/>
      <c r="J19" s="175" t="s">
        <v>72</v>
      </c>
      <c r="K19" s="176"/>
      <c r="L19" s="177">
        <v>3</v>
      </c>
      <c r="M19" s="177"/>
      <c r="N19" s="177"/>
      <c r="O19" s="178"/>
      <c r="P19" s="179">
        <f>L19/L26*P26</f>
        <v>33</v>
      </c>
      <c r="Q19" s="179">
        <f>Q26*L19/L26</f>
        <v>18</v>
      </c>
      <c r="R19" s="179">
        <f>L19/L26*R26</f>
        <v>12</v>
      </c>
      <c r="S19" s="179">
        <f>L19/L26*S26</f>
        <v>6</v>
      </c>
      <c r="T19" s="179">
        <f>L19/L26*T26</f>
        <v>42</v>
      </c>
      <c r="U19" s="180">
        <f t="shared" ref="U19:U25" si="1">SUM(P19:T19)</f>
        <v>111</v>
      </c>
      <c r="V19" s="181">
        <f>U19*F19</f>
        <v>256.41000000000003</v>
      </c>
      <c r="W19" s="182">
        <f>U19/U26</f>
        <v>0.125</v>
      </c>
      <c r="X19" s="183">
        <v>1</v>
      </c>
      <c r="Y19" s="184">
        <v>2</v>
      </c>
      <c r="Z19" s="185">
        <f>U26*Y19/Y26</f>
        <v>126.85714285714286</v>
      </c>
      <c r="AA19" s="185">
        <f t="shared" ref="AA19:AA25" si="2">Z19-U19</f>
        <v>15.857142857142861</v>
      </c>
      <c r="AB19" s="186"/>
      <c r="AC19" s="187" t="s">
        <v>72</v>
      </c>
      <c r="AD19" s="188" t="e">
        <f>U19+U27+#REF!+U35+U43+#REF!+#REF!+#REF!+#REF!+#REF!</f>
        <v>#REF!</v>
      </c>
      <c r="AE19" s="189" t="e">
        <f>AD19/AD26</f>
        <v>#REF!</v>
      </c>
      <c r="AG19" s="190"/>
      <c r="AH19" s="191"/>
      <c r="AI19" s="192"/>
    </row>
    <row r="20" spans="1:35" s="146" customFormat="1" ht="20.100000000000001" customHeight="1">
      <c r="A20" s="193" t="s">
        <v>73</v>
      </c>
      <c r="B20" s="169" t="s">
        <v>74</v>
      </c>
      <c r="C20" s="170" t="s">
        <v>75</v>
      </c>
      <c r="D20" s="171"/>
      <c r="E20" s="171"/>
      <c r="F20" s="172"/>
      <c r="G20" s="194"/>
      <c r="H20" s="173"/>
      <c r="I20" s="195"/>
      <c r="J20" s="196" t="s">
        <v>76</v>
      </c>
      <c r="K20" s="197"/>
      <c r="L20" s="198">
        <v>3</v>
      </c>
      <c r="M20" s="198"/>
      <c r="N20" s="198"/>
      <c r="O20" s="199"/>
      <c r="P20" s="200">
        <f>L20/L26*P26</f>
        <v>33</v>
      </c>
      <c r="Q20" s="200">
        <f>L20/L26*Q26</f>
        <v>18</v>
      </c>
      <c r="R20" s="200">
        <f>L20/L26*R26</f>
        <v>12</v>
      </c>
      <c r="S20" s="200">
        <f>L20/L26*S26</f>
        <v>6</v>
      </c>
      <c r="T20" s="200">
        <f>L20/L26*T26</f>
        <v>42</v>
      </c>
      <c r="U20" s="201">
        <f t="shared" si="1"/>
        <v>111</v>
      </c>
      <c r="V20" s="181">
        <f>U20*F19</f>
        <v>256.41000000000003</v>
      </c>
      <c r="W20" s="182">
        <f>U20/U26</f>
        <v>0.125</v>
      </c>
      <c r="X20" s="183">
        <v>1</v>
      </c>
      <c r="Y20" s="202">
        <v>2</v>
      </c>
      <c r="Z20" s="185">
        <f>U26*Y20/Y26</f>
        <v>126.85714285714286</v>
      </c>
      <c r="AA20" s="185">
        <f t="shared" si="2"/>
        <v>15.857142857142861</v>
      </c>
      <c r="AB20" s="186"/>
      <c r="AC20" s="187" t="s">
        <v>76</v>
      </c>
      <c r="AD20" s="188" t="e">
        <f>U20+U28+#REF!+U36+U44+#REF!+#REF!+#REF!+#REF!+#REF!</f>
        <v>#REF!</v>
      </c>
      <c r="AE20" s="189" t="e">
        <f>AD20/AD26</f>
        <v>#REF!</v>
      </c>
      <c r="AG20" s="190"/>
      <c r="AH20" s="191"/>
      <c r="AI20" s="192"/>
    </row>
    <row r="21" spans="1:35" s="146" customFormat="1" ht="20.100000000000001" customHeight="1">
      <c r="A21" s="203"/>
      <c r="B21" s="169" t="s">
        <v>77</v>
      </c>
      <c r="C21" s="204"/>
      <c r="D21" s="194"/>
      <c r="E21" s="194"/>
      <c r="F21" s="194"/>
      <c r="H21" s="194"/>
      <c r="I21" s="195"/>
      <c r="J21" s="196" t="s">
        <v>78</v>
      </c>
      <c r="K21" s="197"/>
      <c r="L21" s="198">
        <v>7</v>
      </c>
      <c r="M21" s="198"/>
      <c r="N21" s="198"/>
      <c r="O21" s="199"/>
      <c r="P21" s="200">
        <f>L21/L26*P26</f>
        <v>77</v>
      </c>
      <c r="Q21" s="200">
        <f>L21/L26*Q26</f>
        <v>42</v>
      </c>
      <c r="R21" s="200">
        <f>L21/L26*R26</f>
        <v>28</v>
      </c>
      <c r="S21" s="200">
        <f>L21/L26*S26</f>
        <v>14</v>
      </c>
      <c r="T21" s="200">
        <f>L21/L26*T26</f>
        <v>98</v>
      </c>
      <c r="U21" s="201">
        <f t="shared" si="1"/>
        <v>259</v>
      </c>
      <c r="V21" s="181">
        <f>U21*F19</f>
        <v>598.29</v>
      </c>
      <c r="W21" s="182">
        <f>U21/U26</f>
        <v>0.29166666666666669</v>
      </c>
      <c r="X21" s="183">
        <f>U21/U20</f>
        <v>2.3333333333333335</v>
      </c>
      <c r="Y21" s="202">
        <v>3</v>
      </c>
      <c r="Z21" s="185">
        <f>U26*Y21/Y26</f>
        <v>190.28571428571428</v>
      </c>
      <c r="AA21" s="185">
        <f t="shared" si="2"/>
        <v>-68.714285714285722</v>
      </c>
      <c r="AB21" s="186"/>
      <c r="AC21" s="205" t="s">
        <v>78</v>
      </c>
      <c r="AD21" s="188" t="e">
        <f>U21+U29+#REF!+U37+U45+#REF!+#REF!+#REF!+#REF!+#REF!</f>
        <v>#REF!</v>
      </c>
      <c r="AE21" s="189" t="e">
        <f>AD21/AD26</f>
        <v>#REF!</v>
      </c>
      <c r="AG21" s="190"/>
      <c r="AH21" s="191"/>
      <c r="AI21" s="192"/>
    </row>
    <row r="22" spans="1:35" s="146" customFormat="1" ht="20.100000000000001" customHeight="1">
      <c r="A22" s="206"/>
      <c r="B22" s="169"/>
      <c r="C22" s="207"/>
      <c r="D22" s="194"/>
      <c r="E22" s="194"/>
      <c r="F22" s="194"/>
      <c r="G22" s="194"/>
      <c r="H22" s="194"/>
      <c r="I22" s="195"/>
      <c r="J22" s="196" t="s">
        <v>79</v>
      </c>
      <c r="K22" s="197"/>
      <c r="L22" s="198">
        <v>7</v>
      </c>
      <c r="M22" s="198"/>
      <c r="N22" s="198"/>
      <c r="O22" s="199"/>
      <c r="P22" s="200">
        <f>L22/L26*P26</f>
        <v>77</v>
      </c>
      <c r="Q22" s="200">
        <f>L22/L26*Q26</f>
        <v>42</v>
      </c>
      <c r="R22" s="200">
        <f>L22/L26*R26</f>
        <v>28</v>
      </c>
      <c r="S22" s="200">
        <f>L22/L26*S26</f>
        <v>14</v>
      </c>
      <c r="T22" s="200">
        <f>L22/L26*T26</f>
        <v>98</v>
      </c>
      <c r="U22" s="201">
        <f t="shared" si="1"/>
        <v>259</v>
      </c>
      <c r="V22" s="181">
        <f>U22*F19</f>
        <v>598.29</v>
      </c>
      <c r="W22" s="182">
        <f>U22/U26</f>
        <v>0.29166666666666669</v>
      </c>
      <c r="X22" s="183">
        <f>U22/U20</f>
        <v>2.3333333333333335</v>
      </c>
      <c r="Y22" s="202">
        <v>3</v>
      </c>
      <c r="Z22" s="185">
        <f>U26*Y22/Y26</f>
        <v>190.28571428571428</v>
      </c>
      <c r="AA22" s="185">
        <f t="shared" si="2"/>
        <v>-68.714285714285722</v>
      </c>
      <c r="AB22" s="186"/>
      <c r="AC22" s="205" t="s">
        <v>79</v>
      </c>
      <c r="AD22" s="188" t="e">
        <f>U22+U30+#REF!+U38+U46+#REF!+#REF!+#REF!+#REF!+#REF!</f>
        <v>#REF!</v>
      </c>
      <c r="AE22" s="189" t="e">
        <f>AD22/AD26</f>
        <v>#REF!</v>
      </c>
      <c r="AG22" s="190"/>
      <c r="AH22" s="191"/>
      <c r="AI22" s="192"/>
    </row>
    <row r="23" spans="1:35" s="146" customFormat="1" ht="20.100000000000001" customHeight="1">
      <c r="A23" s="206"/>
      <c r="B23" s="169" t="s">
        <v>80</v>
      </c>
      <c r="C23" s="170"/>
      <c r="D23" s="208"/>
      <c r="E23" s="208"/>
      <c r="F23" s="208"/>
      <c r="G23" s="208"/>
      <c r="H23" s="208"/>
      <c r="I23" s="195"/>
      <c r="J23" s="196" t="s">
        <v>81</v>
      </c>
      <c r="K23" s="197"/>
      <c r="L23" s="198">
        <v>4</v>
      </c>
      <c r="M23" s="198"/>
      <c r="N23" s="198"/>
      <c r="O23" s="199"/>
      <c r="P23" s="200">
        <f>L23/L26*P26</f>
        <v>44</v>
      </c>
      <c r="Q23" s="200">
        <f>L23/L26*Q26</f>
        <v>24</v>
      </c>
      <c r="R23" s="200">
        <f>L23/L26*R26</f>
        <v>16</v>
      </c>
      <c r="S23" s="200">
        <f>L23/L26*S26</f>
        <v>8</v>
      </c>
      <c r="T23" s="200">
        <f>L23/L26*T26</f>
        <v>56</v>
      </c>
      <c r="U23" s="201">
        <f t="shared" si="1"/>
        <v>148</v>
      </c>
      <c r="V23" s="181">
        <f>U23*F19</f>
        <v>341.88</v>
      </c>
      <c r="W23" s="182">
        <f>U23/U26</f>
        <v>0.16666666666666666</v>
      </c>
      <c r="X23" s="183">
        <f>U23/U20</f>
        <v>1.3333333333333333</v>
      </c>
      <c r="Y23" s="202">
        <v>2</v>
      </c>
      <c r="Z23" s="185">
        <f>U26*Y23/Y26</f>
        <v>126.85714285714286</v>
      </c>
      <c r="AA23" s="185">
        <f t="shared" si="2"/>
        <v>-21.142857142857139</v>
      </c>
      <c r="AB23" s="186"/>
      <c r="AC23" s="205" t="s">
        <v>81</v>
      </c>
      <c r="AD23" s="188" t="e">
        <f>U23+U31+#REF!+U39+U47+#REF!+#REF!+#REF!+#REF!+#REF!</f>
        <v>#REF!</v>
      </c>
      <c r="AE23" s="189" t="e">
        <f>AD23/AD26</f>
        <v>#REF!</v>
      </c>
      <c r="AG23" s="190"/>
      <c r="AH23" s="191"/>
      <c r="AI23" s="192"/>
    </row>
    <row r="24" spans="1:35" s="146" customFormat="1" ht="20.100000000000001" customHeight="1">
      <c r="A24" s="209"/>
      <c r="B24" s="169" t="s">
        <v>82</v>
      </c>
      <c r="C24" s="210"/>
      <c r="D24" s="211"/>
      <c r="E24" s="211"/>
      <c r="F24" s="211"/>
      <c r="G24" s="211"/>
      <c r="H24" s="211"/>
      <c r="I24" s="195"/>
      <c r="J24" s="196" t="s">
        <v>83</v>
      </c>
      <c r="K24" s="197"/>
      <c r="L24" s="198">
        <v>0</v>
      </c>
      <c r="M24" s="198"/>
      <c r="N24" s="198"/>
      <c r="O24" s="199"/>
      <c r="P24" s="200">
        <f>L24/L26*P26</f>
        <v>0</v>
      </c>
      <c r="Q24" s="200">
        <f>L24/L26*Q26</f>
        <v>0</v>
      </c>
      <c r="R24" s="200">
        <f>L24/L26*R26</f>
        <v>0</v>
      </c>
      <c r="S24" s="200">
        <f>L24/L26*S26</f>
        <v>0</v>
      </c>
      <c r="T24" s="200">
        <f>L24/L26*T26</f>
        <v>0</v>
      </c>
      <c r="U24" s="201">
        <f t="shared" si="1"/>
        <v>0</v>
      </c>
      <c r="V24" s="181">
        <f>U24*F19</f>
        <v>0</v>
      </c>
      <c r="W24" s="182">
        <f>U24/U26</f>
        <v>0</v>
      </c>
      <c r="X24" s="183">
        <f>U24/U20</f>
        <v>0</v>
      </c>
      <c r="Y24" s="202">
        <v>2</v>
      </c>
      <c r="Z24" s="185">
        <f>U26*Y24/Y26</f>
        <v>126.85714285714286</v>
      </c>
      <c r="AA24" s="185">
        <f t="shared" si="2"/>
        <v>126.85714285714286</v>
      </c>
      <c r="AB24" s="186"/>
      <c r="AC24" s="205" t="s">
        <v>83</v>
      </c>
      <c r="AD24" s="188" t="e">
        <f>U24+U32+#REF!+U40+U48+#REF!+#REF!+#REF!+#REF!+#REF!</f>
        <v>#REF!</v>
      </c>
      <c r="AE24" s="189" t="e">
        <f>AD24/AD26</f>
        <v>#REF!</v>
      </c>
      <c r="AG24" s="190"/>
      <c r="AH24" s="191"/>
      <c r="AI24" s="192"/>
    </row>
    <row r="25" spans="1:35" s="146" customFormat="1" ht="20.100000000000001" customHeight="1" thickBot="1">
      <c r="A25" s="203"/>
      <c r="B25" s="169"/>
      <c r="C25" s="210"/>
      <c r="D25" s="211"/>
      <c r="E25" s="211"/>
      <c r="F25" s="211"/>
      <c r="G25" s="211"/>
      <c r="H25" s="211"/>
      <c r="I25" s="195"/>
      <c r="J25" s="196" t="s">
        <v>84</v>
      </c>
      <c r="K25" s="197"/>
      <c r="L25" s="198">
        <v>0</v>
      </c>
      <c r="M25" s="198"/>
      <c r="N25" s="198"/>
      <c r="O25" s="199"/>
      <c r="P25" s="200">
        <f>L25/L26*P26</f>
        <v>0</v>
      </c>
      <c r="Q25" s="200">
        <f>L25/L26*Q26</f>
        <v>0</v>
      </c>
      <c r="R25" s="200">
        <f>L25/L26*R26</f>
        <v>0</v>
      </c>
      <c r="S25" s="200">
        <f>L25/L26*S26</f>
        <v>0</v>
      </c>
      <c r="T25" s="200">
        <f>L25/L26*T26</f>
        <v>0</v>
      </c>
      <c r="U25" s="201">
        <f t="shared" si="1"/>
        <v>0</v>
      </c>
      <c r="V25" s="181">
        <f>U25*F19</f>
        <v>0</v>
      </c>
      <c r="W25" s="182">
        <f>U25/U26</f>
        <v>0</v>
      </c>
      <c r="X25" s="183">
        <f>U25/U20</f>
        <v>0</v>
      </c>
      <c r="Y25" s="202">
        <v>0</v>
      </c>
      <c r="Z25" s="185">
        <f>U26*Y25/Y26</f>
        <v>0</v>
      </c>
      <c r="AA25" s="185">
        <f t="shared" si="2"/>
        <v>0</v>
      </c>
      <c r="AB25" s="186"/>
      <c r="AC25" s="212" t="s">
        <v>84</v>
      </c>
      <c r="AD25" s="213" t="e">
        <f>U25+U33+#REF!+U41+U49+#REF!+#REF!+#REF!+#REF!+#REF!</f>
        <v>#REF!</v>
      </c>
      <c r="AE25" s="189" t="e">
        <f>AD25/AD26</f>
        <v>#REF!</v>
      </c>
      <c r="AG25" s="214"/>
      <c r="AH25" s="215"/>
      <c r="AI25" s="216"/>
    </row>
    <row r="26" spans="1:35" s="146" customFormat="1" ht="19.5" customHeight="1" thickTop="1">
      <c r="A26" s="203" t="s">
        <v>85</v>
      </c>
      <c r="C26" s="217"/>
      <c r="D26" s="218"/>
      <c r="E26" s="218"/>
      <c r="F26" s="219"/>
      <c r="G26" s="219"/>
      <c r="H26" s="219"/>
      <c r="I26" s="220"/>
      <c r="J26" s="221"/>
      <c r="K26" s="222"/>
      <c r="L26" s="223">
        <f>SUM(L19:L25)</f>
        <v>24</v>
      </c>
      <c r="M26" s="223"/>
      <c r="N26" s="223"/>
      <c r="O26" s="224"/>
      <c r="P26" s="225">
        <v>264</v>
      </c>
      <c r="Q26" s="225">
        <v>144</v>
      </c>
      <c r="R26" s="225">
        <v>96</v>
      </c>
      <c r="S26" s="225">
        <v>48</v>
      </c>
      <c r="T26" s="225">
        <v>336</v>
      </c>
      <c r="U26" s="226">
        <f>SUM(U19:U25)</f>
        <v>888</v>
      </c>
      <c r="V26" s="227">
        <f>SUM(V19:V25)</f>
        <v>2051.2800000000002</v>
      </c>
      <c r="W26" s="228"/>
      <c r="X26" s="229"/>
      <c r="Y26" s="230">
        <f>SUM(Y19:Y25)</f>
        <v>14</v>
      </c>
      <c r="Z26" s="231"/>
      <c r="AA26" s="231"/>
      <c r="AB26" s="231"/>
      <c r="AD26" s="232" t="e">
        <f>SUM(AD19:AD25)</f>
        <v>#REF!</v>
      </c>
      <c r="AG26" s="233">
        <f>U26*F20</f>
        <v>0</v>
      </c>
      <c r="AH26" s="234">
        <f>U26*H20</f>
        <v>0</v>
      </c>
      <c r="AI26" s="235">
        <f>U26/$U$52</f>
        <v>0.25</v>
      </c>
    </row>
    <row r="27" spans="1:35" ht="35.25" customHeight="1">
      <c r="A27" s="203" t="s">
        <v>86</v>
      </c>
      <c r="C27" s="237" t="s">
        <v>87</v>
      </c>
      <c r="D27" s="238" t="s">
        <v>56</v>
      </c>
      <c r="E27" s="238" t="str">
        <f>C28</f>
        <v>NB22100025502-4</v>
      </c>
      <c r="F27" s="172">
        <v>2.31</v>
      </c>
      <c r="G27" s="172"/>
      <c r="H27" s="173"/>
      <c r="I27" s="195"/>
      <c r="J27" s="196" t="s">
        <v>72</v>
      </c>
      <c r="K27" s="197"/>
      <c r="L27" s="198">
        <v>3</v>
      </c>
      <c r="M27" s="198"/>
      <c r="N27" s="198"/>
      <c r="O27" s="199"/>
      <c r="P27" s="200">
        <f>L27/L34*P34</f>
        <v>33</v>
      </c>
      <c r="Q27" s="200">
        <f>L27/L34*Q34</f>
        <v>18</v>
      </c>
      <c r="R27" s="200">
        <f>L27/L34*R34</f>
        <v>12</v>
      </c>
      <c r="S27" s="200">
        <f>L27/L34*S34</f>
        <v>6</v>
      </c>
      <c r="T27" s="200">
        <f>L27/L34*T34</f>
        <v>42</v>
      </c>
      <c r="U27" s="201">
        <f t="shared" ref="U27:U33" si="3">SUM(P27:T27)</f>
        <v>111</v>
      </c>
      <c r="V27" s="181">
        <f>U27*F27</f>
        <v>256.41000000000003</v>
      </c>
      <c r="W27" s="182">
        <f>U27/U34</f>
        <v>0.125</v>
      </c>
      <c r="X27" s="183">
        <v>1</v>
      </c>
      <c r="Y27" s="184">
        <v>2</v>
      </c>
      <c r="Z27" s="185">
        <f>U34*Y27/Y34</f>
        <v>126.85714285714286</v>
      </c>
      <c r="AA27" s="185">
        <f t="shared" ref="AA27:AA33" si="4">Z27-U27</f>
        <v>15.857142857142861</v>
      </c>
      <c r="AB27" s="186"/>
      <c r="AG27" s="241"/>
      <c r="AH27" s="242"/>
      <c r="AI27" s="243"/>
    </row>
    <row r="28" spans="1:35" ht="20.100000000000001" customHeight="1">
      <c r="A28" s="209"/>
      <c r="C28" s="170" t="s">
        <v>88</v>
      </c>
      <c r="D28" s="171"/>
      <c r="E28" s="171"/>
      <c r="F28" s="172"/>
      <c r="G28" s="172"/>
      <c r="H28" s="244"/>
      <c r="I28" s="195"/>
      <c r="J28" s="196" t="s">
        <v>76</v>
      </c>
      <c r="K28" s="197"/>
      <c r="L28" s="198">
        <v>3</v>
      </c>
      <c r="M28" s="198"/>
      <c r="N28" s="198"/>
      <c r="O28" s="199"/>
      <c r="P28" s="200">
        <f>L28/L34*P34</f>
        <v>33</v>
      </c>
      <c r="Q28" s="200">
        <f>L28/L34*Q34</f>
        <v>18</v>
      </c>
      <c r="R28" s="200">
        <f>L28/L34*R34</f>
        <v>12</v>
      </c>
      <c r="S28" s="200">
        <f>L28/L34*S34</f>
        <v>6</v>
      </c>
      <c r="T28" s="200">
        <f>L28/L34*T34</f>
        <v>42</v>
      </c>
      <c r="U28" s="201">
        <f t="shared" si="3"/>
        <v>111</v>
      </c>
      <c r="V28" s="181">
        <f>U28*F27</f>
        <v>256.41000000000003</v>
      </c>
      <c r="W28" s="182">
        <f>U28/U34</f>
        <v>0.125</v>
      </c>
      <c r="X28" s="183">
        <v>1</v>
      </c>
      <c r="Y28" s="202">
        <v>2</v>
      </c>
      <c r="Z28" s="185">
        <f>U34*Y28/Y34</f>
        <v>126.85714285714286</v>
      </c>
      <c r="AA28" s="185">
        <f t="shared" si="4"/>
        <v>15.857142857142861</v>
      </c>
      <c r="AB28" s="186"/>
      <c r="AG28" s="190"/>
      <c r="AH28" s="191"/>
      <c r="AI28" s="192"/>
    </row>
    <row r="29" spans="1:35" ht="20.100000000000001" customHeight="1">
      <c r="A29" s="209"/>
      <c r="B29" s="245"/>
      <c r="C29" s="204"/>
      <c r="D29" s="194"/>
      <c r="E29" s="194"/>
      <c r="F29" s="194"/>
      <c r="G29" s="194"/>
      <c r="H29" s="194"/>
      <c r="I29" s="195"/>
      <c r="J29" s="196" t="s">
        <v>78</v>
      </c>
      <c r="K29" s="197"/>
      <c r="L29" s="198">
        <v>7</v>
      </c>
      <c r="M29" s="198"/>
      <c r="N29" s="198"/>
      <c r="O29" s="199"/>
      <c r="P29" s="200">
        <f>L29/L34*P34</f>
        <v>77</v>
      </c>
      <c r="Q29" s="200">
        <f>L29/L34*Q34</f>
        <v>42</v>
      </c>
      <c r="R29" s="200">
        <f>L29/L34*R34</f>
        <v>28</v>
      </c>
      <c r="S29" s="200">
        <f>L29/L34*S34</f>
        <v>14</v>
      </c>
      <c r="T29" s="200">
        <f>L29/L34*T34</f>
        <v>98</v>
      </c>
      <c r="U29" s="201">
        <f t="shared" si="3"/>
        <v>259</v>
      </c>
      <c r="V29" s="181">
        <f>U29*F27</f>
        <v>598.29</v>
      </c>
      <c r="W29" s="182">
        <f>U29/U34</f>
        <v>0.29166666666666669</v>
      </c>
      <c r="X29" s="183">
        <f>U29/U28</f>
        <v>2.3333333333333335</v>
      </c>
      <c r="Y29" s="202">
        <v>3</v>
      </c>
      <c r="Z29" s="185">
        <f>U34*Y29/Y34</f>
        <v>190.28571428571428</v>
      </c>
      <c r="AA29" s="185">
        <f t="shared" si="4"/>
        <v>-68.714285714285722</v>
      </c>
      <c r="AB29" s="186"/>
      <c r="AG29" s="190"/>
      <c r="AH29" s="191"/>
      <c r="AI29" s="192"/>
    </row>
    <row r="30" spans="1:35" ht="20.100000000000001" customHeight="1">
      <c r="A30" s="246"/>
      <c r="B30" s="247"/>
      <c r="C30" s="248"/>
      <c r="D30" s="194"/>
      <c r="E30" s="194"/>
      <c r="F30" s="194"/>
      <c r="G30" s="194"/>
      <c r="H30" s="194"/>
      <c r="I30" s="195"/>
      <c r="J30" s="196" t="s">
        <v>79</v>
      </c>
      <c r="K30" s="197"/>
      <c r="L30" s="198">
        <v>7</v>
      </c>
      <c r="M30" s="198"/>
      <c r="N30" s="198"/>
      <c r="O30" s="199"/>
      <c r="P30" s="200">
        <f>L30/L34*P34</f>
        <v>77</v>
      </c>
      <c r="Q30" s="200">
        <f>L30/L34*Q34</f>
        <v>42</v>
      </c>
      <c r="R30" s="200">
        <f>L30/L34*R34</f>
        <v>28</v>
      </c>
      <c r="S30" s="200">
        <f>L30/L34*S34</f>
        <v>14</v>
      </c>
      <c r="T30" s="200">
        <f>L30/L34*T34</f>
        <v>98</v>
      </c>
      <c r="U30" s="201">
        <f t="shared" si="3"/>
        <v>259</v>
      </c>
      <c r="V30" s="181">
        <f>U30*F27</f>
        <v>598.29</v>
      </c>
      <c r="W30" s="182">
        <f>U30/U34</f>
        <v>0.29166666666666669</v>
      </c>
      <c r="X30" s="183">
        <f>U30/U28</f>
        <v>2.3333333333333335</v>
      </c>
      <c r="Y30" s="202">
        <v>3</v>
      </c>
      <c r="Z30" s="185">
        <f>U34*Y30/Y34</f>
        <v>190.28571428571428</v>
      </c>
      <c r="AA30" s="185">
        <f t="shared" si="4"/>
        <v>-68.714285714285722</v>
      </c>
      <c r="AB30" s="186"/>
      <c r="AG30" s="190"/>
      <c r="AH30" s="191"/>
      <c r="AI30" s="192"/>
    </row>
    <row r="31" spans="1:35" ht="20.100000000000001" customHeight="1">
      <c r="A31" s="246"/>
      <c r="B31" s="249"/>
      <c r="C31" s="170"/>
      <c r="D31" s="208"/>
      <c r="E31" s="208"/>
      <c r="F31" s="208"/>
      <c r="G31" s="208"/>
      <c r="H31" s="208"/>
      <c r="I31" s="195"/>
      <c r="J31" s="196" t="s">
        <v>81</v>
      </c>
      <c r="K31" s="197"/>
      <c r="L31" s="198">
        <v>4</v>
      </c>
      <c r="M31" s="198"/>
      <c r="N31" s="198"/>
      <c r="O31" s="199"/>
      <c r="P31" s="200">
        <f>L31/L34*P34</f>
        <v>44</v>
      </c>
      <c r="Q31" s="200">
        <f>L31/L34*Q34</f>
        <v>24</v>
      </c>
      <c r="R31" s="200">
        <f>L31/L34*R34</f>
        <v>16</v>
      </c>
      <c r="S31" s="200">
        <f>L31/L34*S34</f>
        <v>8</v>
      </c>
      <c r="T31" s="200">
        <f>L31/L34*T34</f>
        <v>56</v>
      </c>
      <c r="U31" s="201">
        <f t="shared" si="3"/>
        <v>148</v>
      </c>
      <c r="V31" s="181">
        <f>U31*F27</f>
        <v>341.88</v>
      </c>
      <c r="W31" s="182">
        <f>U31/U34</f>
        <v>0.16666666666666666</v>
      </c>
      <c r="X31" s="183">
        <f>U31/U28</f>
        <v>1.3333333333333333</v>
      </c>
      <c r="Y31" s="202">
        <v>2</v>
      </c>
      <c r="Z31" s="185">
        <f>U34*Y31/Y34</f>
        <v>126.85714285714286</v>
      </c>
      <c r="AA31" s="185">
        <f t="shared" si="4"/>
        <v>-21.142857142857139</v>
      </c>
      <c r="AB31" s="186"/>
      <c r="AG31" s="190"/>
      <c r="AH31" s="191"/>
      <c r="AI31" s="192"/>
    </row>
    <row r="32" spans="1:35" ht="20.100000000000001" customHeight="1">
      <c r="A32" s="246"/>
      <c r="B32" s="247"/>
      <c r="C32" s="210"/>
      <c r="D32" s="211"/>
      <c r="E32" s="211"/>
      <c r="F32" s="211"/>
      <c r="G32" s="211"/>
      <c r="H32" s="211"/>
      <c r="I32" s="195"/>
      <c r="J32" s="196" t="s">
        <v>83</v>
      </c>
      <c r="K32" s="197"/>
      <c r="L32" s="198">
        <v>0</v>
      </c>
      <c r="M32" s="198"/>
      <c r="N32" s="198"/>
      <c r="O32" s="199"/>
      <c r="P32" s="200">
        <f>L32/L34*P34</f>
        <v>0</v>
      </c>
      <c r="Q32" s="200">
        <f>L32/L34*Q34</f>
        <v>0</v>
      </c>
      <c r="R32" s="200">
        <f>L32/L34*R34</f>
        <v>0</v>
      </c>
      <c r="S32" s="200">
        <f>L32/L34*S34</f>
        <v>0</v>
      </c>
      <c r="T32" s="200">
        <f>L32/L34*T34</f>
        <v>0</v>
      </c>
      <c r="U32" s="201">
        <f t="shared" si="3"/>
        <v>0</v>
      </c>
      <c r="V32" s="181">
        <f>U32*F27</f>
        <v>0</v>
      </c>
      <c r="W32" s="182">
        <f>U32/U34</f>
        <v>0</v>
      </c>
      <c r="X32" s="183">
        <f>U32/U28</f>
        <v>0</v>
      </c>
      <c r="Y32" s="202">
        <v>2</v>
      </c>
      <c r="Z32" s="185">
        <f>U34*Y32/Y34</f>
        <v>126.85714285714286</v>
      </c>
      <c r="AA32" s="185">
        <f t="shared" si="4"/>
        <v>126.85714285714286</v>
      </c>
      <c r="AB32" s="186"/>
      <c r="AG32" s="190"/>
      <c r="AH32" s="191"/>
      <c r="AI32" s="192"/>
    </row>
    <row r="33" spans="1:35" ht="20.100000000000001" customHeight="1">
      <c r="A33" s="246"/>
      <c r="B33" s="250"/>
      <c r="C33" s="210"/>
      <c r="D33" s="211"/>
      <c r="E33" s="211"/>
      <c r="F33" s="211"/>
      <c r="G33" s="211"/>
      <c r="H33" s="211"/>
      <c r="I33" s="195"/>
      <c r="J33" s="196" t="s">
        <v>84</v>
      </c>
      <c r="K33" s="197"/>
      <c r="L33" s="198">
        <v>0</v>
      </c>
      <c r="M33" s="198"/>
      <c r="N33" s="198"/>
      <c r="O33" s="199"/>
      <c r="P33" s="200">
        <f>L33/L34*P34</f>
        <v>0</v>
      </c>
      <c r="Q33" s="200">
        <f>L33/L34*Q34</f>
        <v>0</v>
      </c>
      <c r="R33" s="200">
        <f>L33/L34*R34</f>
        <v>0</v>
      </c>
      <c r="S33" s="200">
        <f>L33/L34*S34</f>
        <v>0</v>
      </c>
      <c r="T33" s="200">
        <f>L33/L34*T34</f>
        <v>0</v>
      </c>
      <c r="U33" s="201">
        <f t="shared" si="3"/>
        <v>0</v>
      </c>
      <c r="V33" s="181">
        <f>U33*F27</f>
        <v>0</v>
      </c>
      <c r="W33" s="182">
        <f>U33/U34</f>
        <v>0</v>
      </c>
      <c r="X33" s="183">
        <f>U33/U28</f>
        <v>0</v>
      </c>
      <c r="Y33" s="202">
        <v>0</v>
      </c>
      <c r="Z33" s="185">
        <f>U34*Y33/Y34</f>
        <v>0</v>
      </c>
      <c r="AA33" s="185">
        <f t="shared" si="4"/>
        <v>0</v>
      </c>
      <c r="AB33" s="186"/>
      <c r="AG33" s="214"/>
      <c r="AH33" s="215"/>
      <c r="AI33" s="216"/>
    </row>
    <row r="34" spans="1:35" ht="19.5" customHeight="1">
      <c r="A34" s="246"/>
      <c r="B34" s="250"/>
      <c r="C34" s="251"/>
      <c r="D34" s="219"/>
      <c r="E34" s="219"/>
      <c r="F34" s="219"/>
      <c r="G34" s="219"/>
      <c r="H34" s="219"/>
      <c r="I34" s="252"/>
      <c r="J34" s="253"/>
      <c r="K34" s="254"/>
      <c r="L34" s="255">
        <v>24</v>
      </c>
      <c r="M34" s="255"/>
      <c r="N34" s="255"/>
      <c r="O34" s="256"/>
      <c r="P34" s="225">
        <v>264</v>
      </c>
      <c r="Q34" s="225">
        <v>144</v>
      </c>
      <c r="R34" s="257">
        <v>96</v>
      </c>
      <c r="S34" s="225">
        <v>48</v>
      </c>
      <c r="T34" s="225">
        <v>336</v>
      </c>
      <c r="U34" s="258">
        <f t="shared" ref="U34" si="5">SUM(U27:U33)</f>
        <v>888</v>
      </c>
      <c r="V34" s="227">
        <f>SUM(V27:V33)</f>
        <v>2051.2800000000002</v>
      </c>
      <c r="W34" s="228"/>
      <c r="X34" s="229"/>
      <c r="Y34" s="230">
        <f>SUM(Y27:Y33)</f>
        <v>14</v>
      </c>
      <c r="Z34" s="231"/>
      <c r="AA34" s="231"/>
      <c r="AB34" s="231"/>
      <c r="AG34" s="233">
        <f>U34*F28</f>
        <v>0</v>
      </c>
      <c r="AH34" s="234">
        <f>U34*H28</f>
        <v>0</v>
      </c>
      <c r="AI34" s="235">
        <f>U34/$U$52</f>
        <v>0.25</v>
      </c>
    </row>
    <row r="35" spans="1:35" ht="19.5" customHeight="1">
      <c r="A35" s="259"/>
      <c r="B35" s="169"/>
      <c r="C35" s="170" t="s">
        <v>89</v>
      </c>
      <c r="D35" s="238" t="s">
        <v>56</v>
      </c>
      <c r="E35" s="171" t="str">
        <f>C36</f>
        <v>NB22100025502-3</v>
      </c>
      <c r="F35" s="172">
        <v>2.31</v>
      </c>
      <c r="G35" s="172"/>
      <c r="H35" s="173"/>
      <c r="I35" s="195"/>
      <c r="J35" s="196" t="s">
        <v>72</v>
      </c>
      <c r="K35" s="197"/>
      <c r="L35" s="198">
        <v>3</v>
      </c>
      <c r="M35" s="198"/>
      <c r="N35" s="198"/>
      <c r="O35" s="199"/>
      <c r="P35" s="200">
        <f>L35/L42*P42</f>
        <v>33</v>
      </c>
      <c r="Q35" s="200">
        <f>L35/L42*Q42</f>
        <v>18</v>
      </c>
      <c r="R35" s="200">
        <f>L35/L42*R42</f>
        <v>12</v>
      </c>
      <c r="S35" s="200">
        <f>L35/L42*S42</f>
        <v>6</v>
      </c>
      <c r="T35" s="200">
        <f>L35/L42*T42</f>
        <v>42</v>
      </c>
      <c r="U35" s="201">
        <f t="shared" ref="U35:U41" si="6">SUM(P35:T35)</f>
        <v>111</v>
      </c>
      <c r="V35" s="181">
        <f>U35*F35</f>
        <v>256.41000000000003</v>
      </c>
      <c r="W35" s="182">
        <f>U35/U42</f>
        <v>0.125</v>
      </c>
      <c r="X35" s="183"/>
      <c r="Y35" s="184">
        <v>2</v>
      </c>
      <c r="Z35" s="185">
        <f>U42*Y35/Y42</f>
        <v>126.85714285714286</v>
      </c>
      <c r="AA35" s="185">
        <f t="shared" ref="AA35:AA41" si="7">Z35-U35</f>
        <v>15.857142857142861</v>
      </c>
      <c r="AB35" s="231"/>
      <c r="AG35" s="241"/>
      <c r="AH35" s="242"/>
      <c r="AI35" s="243"/>
    </row>
    <row r="36" spans="1:35" ht="20.100000000000001" customHeight="1">
      <c r="A36" s="203"/>
      <c r="B36" s="169"/>
      <c r="C36" s="170" t="s">
        <v>90</v>
      </c>
      <c r="D36" s="171"/>
      <c r="E36" s="171"/>
      <c r="F36" s="172"/>
      <c r="G36" s="172"/>
      <c r="H36" s="244"/>
      <c r="I36" s="195"/>
      <c r="J36" s="196" t="s">
        <v>76</v>
      </c>
      <c r="K36" s="197"/>
      <c r="L36" s="198">
        <v>3</v>
      </c>
      <c r="M36" s="198"/>
      <c r="N36" s="198"/>
      <c r="O36" s="199"/>
      <c r="P36" s="200">
        <f>L36/L42*P42</f>
        <v>33</v>
      </c>
      <c r="Q36" s="200">
        <f>L36/L42*Q42</f>
        <v>18</v>
      </c>
      <c r="R36" s="200">
        <f>L36/L42*R42</f>
        <v>12</v>
      </c>
      <c r="S36" s="200">
        <f>L36/L42*S42</f>
        <v>6</v>
      </c>
      <c r="T36" s="200">
        <f>L36/L42*T42</f>
        <v>42</v>
      </c>
      <c r="U36" s="201">
        <f t="shared" si="6"/>
        <v>111</v>
      </c>
      <c r="V36" s="181">
        <f>U36*F35</f>
        <v>256.41000000000003</v>
      </c>
      <c r="W36" s="182">
        <f>U36/U42</f>
        <v>0.125</v>
      </c>
      <c r="X36" s="183">
        <v>1</v>
      </c>
      <c r="Y36" s="202">
        <v>2</v>
      </c>
      <c r="Z36" s="185">
        <f>U42*Y36/Y42</f>
        <v>126.85714285714286</v>
      </c>
      <c r="AA36" s="185">
        <f t="shared" si="7"/>
        <v>15.857142857142861</v>
      </c>
      <c r="AB36" s="231"/>
      <c r="AG36" s="190"/>
      <c r="AH36" s="191"/>
      <c r="AI36" s="192"/>
    </row>
    <row r="37" spans="1:35" ht="20.100000000000001" customHeight="1">
      <c r="A37" s="203"/>
      <c r="B37" s="245"/>
      <c r="C37" s="204"/>
      <c r="D37" s="194"/>
      <c r="E37" s="194"/>
      <c r="F37" s="194"/>
      <c r="G37" s="194"/>
      <c r="H37" s="194"/>
      <c r="I37" s="195"/>
      <c r="J37" s="196" t="s">
        <v>78</v>
      </c>
      <c r="K37" s="197"/>
      <c r="L37" s="198">
        <v>7</v>
      </c>
      <c r="M37" s="198"/>
      <c r="N37" s="198"/>
      <c r="O37" s="199"/>
      <c r="P37" s="200">
        <f>L37/L42*P42</f>
        <v>77</v>
      </c>
      <c r="Q37" s="200">
        <f>L37/L42*Q42</f>
        <v>42</v>
      </c>
      <c r="R37" s="200">
        <f>L37/L42*R42</f>
        <v>28</v>
      </c>
      <c r="S37" s="200">
        <f>L37/L42*S42</f>
        <v>14</v>
      </c>
      <c r="T37" s="200">
        <f>L37/L42*T42</f>
        <v>98</v>
      </c>
      <c r="U37" s="201">
        <f t="shared" si="6"/>
        <v>259</v>
      </c>
      <c r="V37" s="181">
        <f>U37*F35</f>
        <v>598.29</v>
      </c>
      <c r="W37" s="182">
        <f>U37/U42</f>
        <v>0.29166666666666669</v>
      </c>
      <c r="X37" s="183">
        <f>U37/U36</f>
        <v>2.3333333333333335</v>
      </c>
      <c r="Y37" s="202">
        <v>3</v>
      </c>
      <c r="Z37" s="185">
        <f>U42*Y37/Y42</f>
        <v>190.28571428571428</v>
      </c>
      <c r="AA37" s="185">
        <f t="shared" si="7"/>
        <v>-68.714285714285722</v>
      </c>
      <c r="AB37" s="231"/>
      <c r="AG37" s="190"/>
      <c r="AH37" s="191"/>
      <c r="AI37" s="192"/>
    </row>
    <row r="38" spans="1:35" ht="20.100000000000001" customHeight="1">
      <c r="A38" s="209"/>
      <c r="B38" s="250"/>
      <c r="C38" s="248"/>
      <c r="D38" s="194"/>
      <c r="E38" s="194"/>
      <c r="F38" s="194"/>
      <c r="G38" s="194"/>
      <c r="H38" s="194"/>
      <c r="I38" s="195"/>
      <c r="J38" s="196" t="s">
        <v>79</v>
      </c>
      <c r="K38" s="197"/>
      <c r="L38" s="198">
        <v>7</v>
      </c>
      <c r="M38" s="198"/>
      <c r="N38" s="198"/>
      <c r="O38" s="199"/>
      <c r="P38" s="200">
        <f>L38/L42*P42</f>
        <v>77</v>
      </c>
      <c r="Q38" s="200">
        <f>L38/L42*Q42</f>
        <v>42</v>
      </c>
      <c r="R38" s="200">
        <f>L38/L42*R42</f>
        <v>28</v>
      </c>
      <c r="S38" s="200">
        <f>L38/L42*S42</f>
        <v>14</v>
      </c>
      <c r="T38" s="200">
        <f>L38/L42*T42</f>
        <v>98</v>
      </c>
      <c r="U38" s="201">
        <f t="shared" si="6"/>
        <v>259</v>
      </c>
      <c r="V38" s="181">
        <f>U38*F35</f>
        <v>598.29</v>
      </c>
      <c r="W38" s="182">
        <f>U38/U42</f>
        <v>0.29166666666666669</v>
      </c>
      <c r="X38" s="183">
        <f>U38/U36</f>
        <v>2.3333333333333335</v>
      </c>
      <c r="Y38" s="202">
        <v>3</v>
      </c>
      <c r="Z38" s="185">
        <f>U42*Y38/Y42</f>
        <v>190.28571428571428</v>
      </c>
      <c r="AA38" s="185">
        <f t="shared" si="7"/>
        <v>-68.714285714285722</v>
      </c>
      <c r="AB38" s="231"/>
      <c r="AG38" s="190"/>
      <c r="AH38" s="191"/>
      <c r="AI38" s="192"/>
    </row>
    <row r="39" spans="1:35" ht="20.100000000000001" customHeight="1">
      <c r="A39" s="209"/>
      <c r="B39" s="250"/>
      <c r="C39" s="170"/>
      <c r="D39" s="208"/>
      <c r="E39" s="208"/>
      <c r="F39" s="208"/>
      <c r="G39" s="208"/>
      <c r="H39" s="208"/>
      <c r="I39" s="195"/>
      <c r="J39" s="196" t="s">
        <v>81</v>
      </c>
      <c r="K39" s="197"/>
      <c r="L39" s="198">
        <v>4</v>
      </c>
      <c r="M39" s="198"/>
      <c r="N39" s="198"/>
      <c r="O39" s="199"/>
      <c r="P39" s="200">
        <f>L39/L42*P42</f>
        <v>44</v>
      </c>
      <c r="Q39" s="200">
        <f>L39/L42*Q42</f>
        <v>24</v>
      </c>
      <c r="R39" s="200">
        <f>L39/L42*R42</f>
        <v>16</v>
      </c>
      <c r="S39" s="200">
        <f>L39/L42*S42</f>
        <v>8</v>
      </c>
      <c r="T39" s="200">
        <f>L39/L42*T42</f>
        <v>56</v>
      </c>
      <c r="U39" s="201">
        <f t="shared" si="6"/>
        <v>148</v>
      </c>
      <c r="V39" s="181">
        <f>U39*F35</f>
        <v>341.88</v>
      </c>
      <c r="W39" s="182">
        <f>U39/U42</f>
        <v>0.16666666666666666</v>
      </c>
      <c r="X39" s="183">
        <f>U39/U36</f>
        <v>1.3333333333333333</v>
      </c>
      <c r="Y39" s="202">
        <v>2</v>
      </c>
      <c r="Z39" s="185">
        <f>U42*Y39/Y42</f>
        <v>126.85714285714286</v>
      </c>
      <c r="AA39" s="185">
        <f t="shared" si="7"/>
        <v>-21.142857142857139</v>
      </c>
      <c r="AB39" s="231"/>
      <c r="AG39" s="190"/>
      <c r="AH39" s="191"/>
      <c r="AI39" s="192"/>
    </row>
    <row r="40" spans="1:35" ht="20.100000000000001" customHeight="1">
      <c r="A40" s="203"/>
      <c r="B40" s="169"/>
      <c r="C40" s="210"/>
      <c r="D40" s="211"/>
      <c r="E40" s="211"/>
      <c r="F40" s="211"/>
      <c r="G40" s="211"/>
      <c r="H40" s="211"/>
      <c r="I40" s="195"/>
      <c r="J40" s="196" t="s">
        <v>83</v>
      </c>
      <c r="K40" s="197"/>
      <c r="L40" s="198">
        <v>0</v>
      </c>
      <c r="M40" s="198"/>
      <c r="N40" s="198"/>
      <c r="O40" s="199"/>
      <c r="P40" s="200">
        <f>L40/L42*P42</f>
        <v>0</v>
      </c>
      <c r="Q40" s="200">
        <f>L40/L42*Q42</f>
        <v>0</v>
      </c>
      <c r="R40" s="200">
        <f>L40/L42*R42</f>
        <v>0</v>
      </c>
      <c r="S40" s="200">
        <f>L40/L42*S42</f>
        <v>0</v>
      </c>
      <c r="T40" s="200">
        <f>L40/L42*T42</f>
        <v>0</v>
      </c>
      <c r="U40" s="201">
        <f t="shared" si="6"/>
        <v>0</v>
      </c>
      <c r="V40" s="181">
        <f>U40*F35</f>
        <v>0</v>
      </c>
      <c r="W40" s="182">
        <f>U40/U42</f>
        <v>0</v>
      </c>
      <c r="X40" s="183">
        <f>U40/U36</f>
        <v>0</v>
      </c>
      <c r="Y40" s="202">
        <v>2</v>
      </c>
      <c r="Z40" s="185">
        <f>U42*Y40/Y42</f>
        <v>126.85714285714286</v>
      </c>
      <c r="AA40" s="185">
        <f t="shared" si="7"/>
        <v>126.85714285714286</v>
      </c>
      <c r="AB40" s="231"/>
      <c r="AG40" s="190"/>
      <c r="AH40" s="191"/>
      <c r="AI40" s="192"/>
    </row>
    <row r="41" spans="1:35" ht="20.100000000000001" customHeight="1">
      <c r="A41" s="203"/>
      <c r="B41" s="169"/>
      <c r="C41" s="210"/>
      <c r="D41" s="211"/>
      <c r="E41" s="211"/>
      <c r="F41" s="211"/>
      <c r="G41" s="211"/>
      <c r="H41" s="211"/>
      <c r="I41" s="195"/>
      <c r="J41" s="196" t="s">
        <v>84</v>
      </c>
      <c r="K41" s="197"/>
      <c r="L41" s="198">
        <v>0</v>
      </c>
      <c r="M41" s="198"/>
      <c r="N41" s="198"/>
      <c r="O41" s="199"/>
      <c r="P41" s="200">
        <f>L41/L42*P42</f>
        <v>0</v>
      </c>
      <c r="Q41" s="200">
        <f>L41/L42*Q42</f>
        <v>0</v>
      </c>
      <c r="R41" s="200">
        <f>L41/L42*R42</f>
        <v>0</v>
      </c>
      <c r="S41" s="200">
        <f>L41/L42*S42</f>
        <v>0</v>
      </c>
      <c r="T41" s="200">
        <f>L41/L42*T42</f>
        <v>0</v>
      </c>
      <c r="U41" s="201">
        <f t="shared" si="6"/>
        <v>0</v>
      </c>
      <c r="V41" s="181">
        <f>U41*F35</f>
        <v>0</v>
      </c>
      <c r="W41" s="182">
        <f>U41/U42</f>
        <v>0</v>
      </c>
      <c r="X41" s="183">
        <f>U41/U36</f>
        <v>0</v>
      </c>
      <c r="Y41" s="202">
        <v>0</v>
      </c>
      <c r="Z41" s="185">
        <f>U42*Y41/Y42</f>
        <v>0</v>
      </c>
      <c r="AA41" s="185">
        <f t="shared" si="7"/>
        <v>0</v>
      </c>
      <c r="AB41" s="231"/>
      <c r="AG41" s="214"/>
      <c r="AH41" s="215"/>
      <c r="AI41" s="216"/>
    </row>
    <row r="42" spans="1:35" ht="20.100000000000001" customHeight="1">
      <c r="A42" s="203"/>
      <c r="B42" s="169"/>
      <c r="C42" s="251"/>
      <c r="D42" s="218"/>
      <c r="E42" s="218"/>
      <c r="F42" s="219"/>
      <c r="G42" s="219"/>
      <c r="H42" s="219"/>
      <c r="I42" s="220"/>
      <c r="J42" s="221"/>
      <c r="K42" s="222"/>
      <c r="L42" s="255">
        <v>24</v>
      </c>
      <c r="M42" s="223"/>
      <c r="N42" s="223"/>
      <c r="O42" s="224"/>
      <c r="P42" s="225">
        <v>264</v>
      </c>
      <c r="Q42" s="225">
        <v>144</v>
      </c>
      <c r="R42" s="257">
        <v>96</v>
      </c>
      <c r="S42" s="225">
        <v>48</v>
      </c>
      <c r="T42" s="225">
        <v>336</v>
      </c>
      <c r="U42" s="226">
        <f t="shared" ref="U42" si="8">SUM(U35:U41)</f>
        <v>888</v>
      </c>
      <c r="V42" s="227">
        <f>SUM(V35:V41)</f>
        <v>2051.2800000000002</v>
      </c>
      <c r="W42" s="228"/>
      <c r="X42" s="229"/>
      <c r="Y42" s="230">
        <f>SUM(Y35:Y41)</f>
        <v>14</v>
      </c>
      <c r="Z42" s="231"/>
      <c r="AA42" s="231"/>
      <c r="AB42" s="231"/>
      <c r="AG42" s="233">
        <f>U42*F36</f>
        <v>0</v>
      </c>
      <c r="AH42" s="234">
        <f>U42*H36</f>
        <v>0</v>
      </c>
      <c r="AI42" s="235">
        <f>U42/$U$52</f>
        <v>0.25</v>
      </c>
    </row>
    <row r="43" spans="1:35" ht="19.5" customHeight="1">
      <c r="A43" s="259"/>
      <c r="B43" s="169"/>
      <c r="C43" s="237" t="s">
        <v>91</v>
      </c>
      <c r="D43" s="238" t="s">
        <v>56</v>
      </c>
      <c r="E43" s="238" t="str">
        <f>C44</f>
        <v>NB22100025502-2</v>
      </c>
      <c r="F43" s="172">
        <v>2.31</v>
      </c>
      <c r="G43" s="172"/>
      <c r="H43" s="173"/>
      <c r="I43" s="195"/>
      <c r="J43" s="196" t="s">
        <v>72</v>
      </c>
      <c r="K43" s="197"/>
      <c r="L43" s="198">
        <v>3</v>
      </c>
      <c r="M43" s="198"/>
      <c r="N43" s="198"/>
      <c r="O43" s="199"/>
      <c r="P43" s="200">
        <f>L43/L50*P50</f>
        <v>33</v>
      </c>
      <c r="Q43" s="200">
        <f>L43/L50*Q50</f>
        <v>18</v>
      </c>
      <c r="R43" s="200">
        <f>L43/L50*R50</f>
        <v>12</v>
      </c>
      <c r="S43" s="200">
        <f>L43/L50*S50</f>
        <v>6</v>
      </c>
      <c r="T43" s="200">
        <f>L43/L50*T50</f>
        <v>42</v>
      </c>
      <c r="U43" s="201">
        <f t="shared" ref="U43:U49" si="9">SUM(P43:T43)</f>
        <v>111</v>
      </c>
      <c r="V43" s="181">
        <f>U43*F43</f>
        <v>256.41000000000003</v>
      </c>
      <c r="W43" s="182">
        <f>U43/U50</f>
        <v>0.125</v>
      </c>
      <c r="X43" s="183"/>
      <c r="Y43" s="184">
        <v>2</v>
      </c>
      <c r="Z43" s="185">
        <f>U50*Y43/Y50</f>
        <v>126.85714285714286</v>
      </c>
      <c r="AA43" s="185">
        <f t="shared" ref="AA43:AA49" si="10">Z43-U43</f>
        <v>15.857142857142861</v>
      </c>
      <c r="AB43" s="231"/>
      <c r="AG43" s="241"/>
      <c r="AH43" s="242"/>
      <c r="AI43" s="243"/>
    </row>
    <row r="44" spans="1:35" ht="20.100000000000001" customHeight="1">
      <c r="A44" s="203"/>
      <c r="B44" s="169"/>
      <c r="C44" s="170" t="s">
        <v>92</v>
      </c>
      <c r="D44" s="171"/>
      <c r="E44" s="171"/>
      <c r="F44" s="172"/>
      <c r="G44" s="172"/>
      <c r="H44" s="244"/>
      <c r="I44" s="195"/>
      <c r="J44" s="196" t="s">
        <v>76</v>
      </c>
      <c r="K44" s="197"/>
      <c r="L44" s="198">
        <v>3</v>
      </c>
      <c r="M44" s="198"/>
      <c r="N44" s="198"/>
      <c r="O44" s="199"/>
      <c r="P44" s="200">
        <f>L44/L50*P50</f>
        <v>33</v>
      </c>
      <c r="Q44" s="200">
        <f>L44/L50*Q50</f>
        <v>18</v>
      </c>
      <c r="R44" s="200">
        <f>L44/L50*R50</f>
        <v>12</v>
      </c>
      <c r="S44" s="200">
        <f>L44/L50*S50</f>
        <v>6</v>
      </c>
      <c r="T44" s="200">
        <f>L44/L50*T50</f>
        <v>42</v>
      </c>
      <c r="U44" s="201">
        <f t="shared" si="9"/>
        <v>111</v>
      </c>
      <c r="V44" s="181">
        <f>U44*F43</f>
        <v>256.41000000000003</v>
      </c>
      <c r="W44" s="182">
        <f>U44/U50</f>
        <v>0.125</v>
      </c>
      <c r="X44" s="183">
        <v>1</v>
      </c>
      <c r="Y44" s="202">
        <v>2</v>
      </c>
      <c r="Z44" s="185">
        <f>U50*Y44/Y50</f>
        <v>126.85714285714286</v>
      </c>
      <c r="AA44" s="185">
        <f t="shared" si="10"/>
        <v>15.857142857142861</v>
      </c>
      <c r="AB44" s="231"/>
      <c r="AG44" s="190"/>
      <c r="AH44" s="191"/>
      <c r="AI44" s="192"/>
    </row>
    <row r="45" spans="1:35" ht="20.100000000000001" customHeight="1">
      <c r="A45" s="203"/>
      <c r="B45" s="245"/>
      <c r="C45" s="204"/>
      <c r="D45" s="194"/>
      <c r="E45" s="194"/>
      <c r="F45" s="194"/>
      <c r="G45" s="194"/>
      <c r="H45" s="194"/>
      <c r="I45" s="195"/>
      <c r="J45" s="196" t="s">
        <v>78</v>
      </c>
      <c r="K45" s="197"/>
      <c r="L45" s="198">
        <v>7</v>
      </c>
      <c r="M45" s="198"/>
      <c r="N45" s="198"/>
      <c r="O45" s="199"/>
      <c r="P45" s="200">
        <f>L45/L50*P50</f>
        <v>77</v>
      </c>
      <c r="Q45" s="200">
        <f>L45/L50*Q50</f>
        <v>42</v>
      </c>
      <c r="R45" s="200">
        <f>L45/L50*R50</f>
        <v>28</v>
      </c>
      <c r="S45" s="200">
        <f>L45/L50*S50</f>
        <v>14</v>
      </c>
      <c r="T45" s="200">
        <f>L45/L50*T50</f>
        <v>98</v>
      </c>
      <c r="U45" s="201">
        <f t="shared" si="9"/>
        <v>259</v>
      </c>
      <c r="V45" s="181">
        <f>U45*F43</f>
        <v>598.29</v>
      </c>
      <c r="W45" s="182">
        <f>U45/U50</f>
        <v>0.29166666666666669</v>
      </c>
      <c r="X45" s="183">
        <f>U45/U44</f>
        <v>2.3333333333333335</v>
      </c>
      <c r="Y45" s="202">
        <v>3</v>
      </c>
      <c r="Z45" s="185">
        <f>U50*Y45/Y50</f>
        <v>190.28571428571428</v>
      </c>
      <c r="AA45" s="185">
        <f t="shared" si="10"/>
        <v>-68.714285714285722</v>
      </c>
      <c r="AB45" s="231"/>
      <c r="AG45" s="190"/>
      <c r="AH45" s="191"/>
      <c r="AI45" s="192"/>
    </row>
    <row r="46" spans="1:35" ht="20.100000000000001" customHeight="1">
      <c r="A46" s="209"/>
      <c r="B46" s="250"/>
      <c r="C46" s="248"/>
      <c r="D46" s="194"/>
      <c r="E46" s="194"/>
      <c r="F46" s="194"/>
      <c r="G46" s="194"/>
      <c r="H46" s="194"/>
      <c r="I46" s="195"/>
      <c r="J46" s="196" t="s">
        <v>79</v>
      </c>
      <c r="K46" s="197"/>
      <c r="L46" s="198">
        <v>7</v>
      </c>
      <c r="M46" s="198"/>
      <c r="N46" s="198"/>
      <c r="O46" s="199"/>
      <c r="P46" s="200">
        <f>L46/L50*P50</f>
        <v>77</v>
      </c>
      <c r="Q46" s="200">
        <f>L46/L50*Q50</f>
        <v>42</v>
      </c>
      <c r="R46" s="200">
        <f>L46/L50*R50</f>
        <v>28</v>
      </c>
      <c r="S46" s="200">
        <f>L46/L50*S50</f>
        <v>14</v>
      </c>
      <c r="T46" s="200">
        <f>L46/L50*T50</f>
        <v>98</v>
      </c>
      <c r="U46" s="201">
        <f t="shared" si="9"/>
        <v>259</v>
      </c>
      <c r="V46" s="181">
        <f>U46*F43</f>
        <v>598.29</v>
      </c>
      <c r="W46" s="182">
        <f>U46/U50</f>
        <v>0.29166666666666669</v>
      </c>
      <c r="X46" s="183">
        <f>U46/U44</f>
        <v>2.3333333333333335</v>
      </c>
      <c r="Y46" s="202">
        <v>3</v>
      </c>
      <c r="Z46" s="185">
        <f>U50*Y46/Y50</f>
        <v>190.28571428571428</v>
      </c>
      <c r="AA46" s="185">
        <f t="shared" si="10"/>
        <v>-68.714285714285722</v>
      </c>
      <c r="AB46" s="231"/>
      <c r="AG46" s="190"/>
      <c r="AH46" s="191"/>
      <c r="AI46" s="192"/>
    </row>
    <row r="47" spans="1:35" ht="20.100000000000001" customHeight="1">
      <c r="A47" s="209"/>
      <c r="B47" s="250"/>
      <c r="C47" s="170"/>
      <c r="D47" s="208"/>
      <c r="E47" s="208"/>
      <c r="F47" s="208"/>
      <c r="G47" s="208"/>
      <c r="H47" s="208"/>
      <c r="I47" s="195"/>
      <c r="J47" s="196" t="s">
        <v>81</v>
      </c>
      <c r="K47" s="197"/>
      <c r="L47" s="198">
        <v>4</v>
      </c>
      <c r="M47" s="198"/>
      <c r="N47" s="198"/>
      <c r="O47" s="199"/>
      <c r="P47" s="200">
        <f>L47/L50*P50</f>
        <v>44</v>
      </c>
      <c r="Q47" s="200">
        <f>L47/L50*Q50</f>
        <v>24</v>
      </c>
      <c r="R47" s="200">
        <f>L47/L50*R50</f>
        <v>16</v>
      </c>
      <c r="S47" s="200">
        <f>L47/L50*S50</f>
        <v>8</v>
      </c>
      <c r="T47" s="200">
        <f>L47/L50*T50</f>
        <v>56</v>
      </c>
      <c r="U47" s="201">
        <f t="shared" si="9"/>
        <v>148</v>
      </c>
      <c r="V47" s="181">
        <f>U47*F43</f>
        <v>341.88</v>
      </c>
      <c r="W47" s="182">
        <f>U47/U50</f>
        <v>0.16666666666666666</v>
      </c>
      <c r="X47" s="183">
        <f>U47/U44</f>
        <v>1.3333333333333333</v>
      </c>
      <c r="Y47" s="202">
        <v>2</v>
      </c>
      <c r="Z47" s="185">
        <f>U50*Y47/Y50</f>
        <v>126.85714285714286</v>
      </c>
      <c r="AA47" s="185">
        <f t="shared" si="10"/>
        <v>-21.142857142857139</v>
      </c>
      <c r="AB47" s="231"/>
      <c r="AG47" s="190"/>
      <c r="AH47" s="191"/>
      <c r="AI47" s="192"/>
    </row>
    <row r="48" spans="1:35" ht="20.100000000000001" customHeight="1">
      <c r="A48" s="203"/>
      <c r="B48" s="169"/>
      <c r="C48" s="210"/>
      <c r="D48" s="211"/>
      <c r="E48" s="211"/>
      <c r="F48" s="211"/>
      <c r="G48" s="211"/>
      <c r="H48" s="211"/>
      <c r="I48" s="195"/>
      <c r="J48" s="196" t="s">
        <v>83</v>
      </c>
      <c r="K48" s="197"/>
      <c r="L48" s="198">
        <v>0</v>
      </c>
      <c r="M48" s="198"/>
      <c r="N48" s="198"/>
      <c r="O48" s="199"/>
      <c r="P48" s="200">
        <f>L48/L50*P50</f>
        <v>0</v>
      </c>
      <c r="Q48" s="200">
        <f>L48/L50*Q50</f>
        <v>0</v>
      </c>
      <c r="R48" s="200">
        <f>L48/L50*R50</f>
        <v>0</v>
      </c>
      <c r="S48" s="200">
        <f>L48/L50*S50</f>
        <v>0</v>
      </c>
      <c r="T48" s="200">
        <f>L48/L50*T50</f>
        <v>0</v>
      </c>
      <c r="U48" s="201">
        <f t="shared" si="9"/>
        <v>0</v>
      </c>
      <c r="V48" s="181">
        <f>U48*F43</f>
        <v>0</v>
      </c>
      <c r="W48" s="182">
        <f>U48/U50</f>
        <v>0</v>
      </c>
      <c r="X48" s="183">
        <f>U48/U44</f>
        <v>0</v>
      </c>
      <c r="Y48" s="202">
        <v>2</v>
      </c>
      <c r="Z48" s="185">
        <f>U50*Y48/Y50</f>
        <v>126.85714285714286</v>
      </c>
      <c r="AA48" s="185">
        <f t="shared" si="10"/>
        <v>126.85714285714286</v>
      </c>
      <c r="AB48" s="231"/>
      <c r="AG48" s="190"/>
      <c r="AH48" s="191"/>
      <c r="AI48" s="192"/>
    </row>
    <row r="49" spans="1:35" ht="20.100000000000001" customHeight="1">
      <c r="A49" s="203"/>
      <c r="B49" s="169"/>
      <c r="C49" s="210"/>
      <c r="D49" s="211"/>
      <c r="E49" s="211"/>
      <c r="F49" s="211"/>
      <c r="G49" s="211"/>
      <c r="H49" s="211"/>
      <c r="I49" s="195"/>
      <c r="J49" s="196" t="s">
        <v>84</v>
      </c>
      <c r="K49" s="197"/>
      <c r="L49" s="198">
        <v>0</v>
      </c>
      <c r="M49" s="198"/>
      <c r="N49" s="198"/>
      <c r="O49" s="199"/>
      <c r="P49" s="200">
        <f>L49/L50*P50</f>
        <v>0</v>
      </c>
      <c r="Q49" s="200">
        <f>L49/L50*Q50</f>
        <v>0</v>
      </c>
      <c r="R49" s="200">
        <f>L49/L50*R50</f>
        <v>0</v>
      </c>
      <c r="S49" s="200">
        <f>L49/L50*S50</f>
        <v>0</v>
      </c>
      <c r="T49" s="200">
        <f>L49/L50*T50</f>
        <v>0</v>
      </c>
      <c r="U49" s="201">
        <f t="shared" si="9"/>
        <v>0</v>
      </c>
      <c r="V49" s="181">
        <f>U49*F43</f>
        <v>0</v>
      </c>
      <c r="W49" s="182">
        <f>U49/U50</f>
        <v>0</v>
      </c>
      <c r="X49" s="183">
        <f>U49/U44</f>
        <v>0</v>
      </c>
      <c r="Y49" s="202">
        <v>0</v>
      </c>
      <c r="Z49" s="185">
        <f>U50*Y49/Y50</f>
        <v>0</v>
      </c>
      <c r="AA49" s="185">
        <f t="shared" si="10"/>
        <v>0</v>
      </c>
      <c r="AB49" s="231"/>
      <c r="AG49" s="214"/>
      <c r="AH49" s="215"/>
      <c r="AI49" s="216"/>
    </row>
    <row r="50" spans="1:35" ht="19.5" customHeight="1">
      <c r="A50" s="203"/>
      <c r="B50" s="169"/>
      <c r="C50" s="217"/>
      <c r="D50" s="218"/>
      <c r="E50" s="218"/>
      <c r="F50" s="218"/>
      <c r="G50" s="218"/>
      <c r="H50" s="218"/>
      <c r="I50" s="220"/>
      <c r="J50" s="221"/>
      <c r="K50" s="222"/>
      <c r="L50" s="255">
        <v>24</v>
      </c>
      <c r="M50" s="223"/>
      <c r="N50" s="223"/>
      <c r="O50" s="224"/>
      <c r="P50" s="225">
        <v>264</v>
      </c>
      <c r="Q50" s="225">
        <v>144</v>
      </c>
      <c r="R50" s="257">
        <v>96</v>
      </c>
      <c r="S50" s="225">
        <v>48</v>
      </c>
      <c r="T50" s="225">
        <v>336</v>
      </c>
      <c r="U50" s="226">
        <f t="shared" ref="U50" si="11">SUM(U43:U49)</f>
        <v>888</v>
      </c>
      <c r="V50" s="260">
        <f>SUM(V43:V49)</f>
        <v>2051.2800000000002</v>
      </c>
      <c r="W50" s="228"/>
      <c r="X50" s="229"/>
      <c r="Y50" s="230">
        <f>SUM(Y43:Y49)</f>
        <v>14</v>
      </c>
      <c r="Z50" s="231"/>
      <c r="AA50" s="231"/>
      <c r="AB50" s="231"/>
      <c r="AG50" s="233">
        <f>U50*F44</f>
        <v>0</v>
      </c>
      <c r="AH50" s="234">
        <f>U50*H44</f>
        <v>0</v>
      </c>
      <c r="AI50" s="235">
        <f>U50/$U$52</f>
        <v>0.25</v>
      </c>
    </row>
    <row r="51" spans="1:35" ht="19.5" customHeight="1">
      <c r="A51" s="203"/>
      <c r="B51" s="169"/>
      <c r="C51" s="261" t="s">
        <v>93</v>
      </c>
      <c r="D51" s="262"/>
      <c r="E51" s="262"/>
      <c r="F51" s="262"/>
      <c r="G51" s="262"/>
      <c r="H51" s="262"/>
      <c r="I51" s="262"/>
      <c r="J51" s="262"/>
      <c r="K51" s="262"/>
      <c r="L51" s="262"/>
      <c r="M51" s="262"/>
      <c r="N51" s="262"/>
      <c r="O51" s="262"/>
      <c r="P51" s="262"/>
      <c r="Q51" s="262"/>
      <c r="R51" s="262"/>
      <c r="S51" s="262"/>
      <c r="T51" s="262"/>
      <c r="U51" s="263"/>
      <c r="V51" s="264"/>
      <c r="W51" s="228"/>
      <c r="X51" s="229"/>
      <c r="Y51" s="265"/>
      <c r="Z51" s="231"/>
      <c r="AA51" s="231"/>
      <c r="AB51" s="231"/>
      <c r="AG51" s="266"/>
      <c r="AH51" s="267"/>
      <c r="AI51" s="268"/>
    </row>
    <row r="52" spans="1:35" s="279" customFormat="1" thickBot="1">
      <c r="A52" s="269"/>
      <c r="B52" s="270"/>
      <c r="C52" s="271"/>
      <c r="D52" s="272"/>
      <c r="E52" s="272"/>
      <c r="F52" s="272"/>
      <c r="G52" s="272"/>
      <c r="H52" s="272"/>
      <c r="I52" s="273"/>
      <c r="J52" s="272"/>
      <c r="K52" s="274" t="s">
        <v>94</v>
      </c>
      <c r="L52" s="275"/>
      <c r="M52" s="275"/>
      <c r="N52" s="275"/>
      <c r="O52" s="275"/>
      <c r="P52" s="276">
        <f t="shared" ref="P52:V52" si="12">SUM(P26,P34,P42,P50)</f>
        <v>1056</v>
      </c>
      <c r="Q52" s="276">
        <f t="shared" si="12"/>
        <v>576</v>
      </c>
      <c r="R52" s="276">
        <f t="shared" si="12"/>
        <v>384</v>
      </c>
      <c r="S52" s="276">
        <f t="shared" si="12"/>
        <v>192</v>
      </c>
      <c r="T52" s="276">
        <f t="shared" si="12"/>
        <v>1344</v>
      </c>
      <c r="U52" s="276">
        <f t="shared" si="12"/>
        <v>3552</v>
      </c>
      <c r="V52" s="277">
        <f t="shared" si="12"/>
        <v>8205.1200000000008</v>
      </c>
      <c r="W52" s="278"/>
      <c r="X52" s="278"/>
      <c r="Y52" s="278"/>
      <c r="Z52" s="278"/>
      <c r="AA52" s="278"/>
      <c r="AB52" s="278"/>
      <c r="AG52" s="280" t="e">
        <f>AG26+AG34+#REF!+AG42+AG50+#REF!+#REF!+#REF!+#REF!+#REF!</f>
        <v>#REF!</v>
      </c>
      <c r="AH52" s="280" t="e">
        <f>AH26+AH34+#REF!+AH42+AH50+#REF!+#REF!+#REF!+#REF!+#REF!</f>
        <v>#REF!</v>
      </c>
      <c r="AI52" s="281" t="e">
        <f>AI26+AI34+#REF!+AI42+AI50+#REF!+#REF!+#REF!+#REF!+#REF!</f>
        <v>#REF!</v>
      </c>
    </row>
    <row r="53" spans="1:35" s="282" customFormat="1" ht="26.25" customHeight="1">
      <c r="I53" s="283"/>
      <c r="K53" s="284" t="s">
        <v>95</v>
      </c>
      <c r="L53" s="284"/>
      <c r="M53" s="284"/>
      <c r="N53" s="284"/>
      <c r="O53" s="284"/>
      <c r="P53" s="285">
        <f>(P26*F19)+(P34*F27)+(P42*F35)+(P50*F43)</f>
        <v>2439.36</v>
      </c>
      <c r="Q53" s="285">
        <f>(Q26*F19)+(Q34*F27)+(Q42*F35)+(Q50*F43)</f>
        <v>1330.56</v>
      </c>
      <c r="R53" s="285">
        <f>(R26*F19)+(R34*F27)+(R42*F35)+(R50*F43)</f>
        <v>887.04</v>
      </c>
      <c r="S53" s="285">
        <f>(S26*F19)+(S34*F27)+(S42*F35)+(S50*F43)</f>
        <v>443.52</v>
      </c>
      <c r="T53" s="285">
        <f>(T26*F19)+(T34*F27)+(T42*F35)+(T50*F43)</f>
        <v>3104.64</v>
      </c>
      <c r="U53" s="286">
        <f>SUM(P53:T53)</f>
        <v>8205.119999999999</v>
      </c>
      <c r="V53" s="287"/>
      <c r="W53" s="288"/>
      <c r="X53" s="288"/>
      <c r="Y53" s="288"/>
      <c r="Z53" s="288"/>
      <c r="AA53" s="288"/>
      <c r="AB53" s="288"/>
      <c r="AC53" s="289"/>
      <c r="AD53" s="289"/>
      <c r="AE53" s="240"/>
      <c r="AG53" s="133"/>
    </row>
    <row r="54" spans="1:35" s="282" customFormat="1" ht="26.25" customHeight="1">
      <c r="I54" s="283"/>
      <c r="K54" s="290" t="s">
        <v>96</v>
      </c>
      <c r="L54" s="290"/>
      <c r="M54" s="290"/>
      <c r="N54" s="290"/>
      <c r="O54" s="290"/>
      <c r="P54" s="291">
        <f>P52/24</f>
        <v>44</v>
      </c>
      <c r="Q54" s="291">
        <f t="shared" ref="Q54:T54" si="13">Q52/24</f>
        <v>24</v>
      </c>
      <c r="R54" s="291">
        <f t="shared" si="13"/>
        <v>16</v>
      </c>
      <c r="S54" s="291">
        <f t="shared" si="13"/>
        <v>8</v>
      </c>
      <c r="T54" s="291">
        <f t="shared" si="13"/>
        <v>56</v>
      </c>
      <c r="U54" s="287"/>
      <c r="V54" s="287"/>
      <c r="W54" s="288"/>
      <c r="X54" s="288"/>
      <c r="Y54" s="288"/>
      <c r="Z54" s="288"/>
      <c r="AA54" s="288"/>
      <c r="AB54" s="288"/>
      <c r="AC54" s="289"/>
      <c r="AD54" s="289"/>
      <c r="AE54" s="240"/>
      <c r="AG54" s="133"/>
    </row>
    <row r="55" spans="1:35" s="292" customFormat="1" ht="23.25">
      <c r="I55" s="293"/>
      <c r="P55" s="294"/>
      <c r="Q55" s="294"/>
      <c r="R55" s="294"/>
      <c r="S55" s="294"/>
      <c r="T55" s="294"/>
      <c r="U55" s="295"/>
      <c r="V55" s="295"/>
      <c r="W55" s="296"/>
      <c r="X55" s="297"/>
      <c r="Y55" s="297"/>
      <c r="Z55" s="297"/>
      <c r="AA55" s="297"/>
      <c r="AB55" s="297"/>
      <c r="AC55" s="239"/>
      <c r="AD55" s="239"/>
      <c r="AE55" s="240"/>
      <c r="AG55" s="133"/>
    </row>
    <row r="56" spans="1:35">
      <c r="U56" s="298"/>
      <c r="V56" s="298"/>
      <c r="W56" s="299"/>
      <c r="X56" s="300"/>
      <c r="Y56" s="300"/>
      <c r="Z56" s="300"/>
      <c r="AA56" s="300"/>
      <c r="AB56" s="300"/>
    </row>
    <row r="57" spans="1:35">
      <c r="U57" s="301"/>
      <c r="V57" s="301"/>
      <c r="W57" s="302"/>
      <c r="X57" s="303"/>
      <c r="Y57" s="303"/>
      <c r="Z57" s="303"/>
      <c r="AA57" s="303"/>
      <c r="AB57" s="303"/>
    </row>
    <row r="58" spans="1:35">
      <c r="U58" s="301"/>
      <c r="V58" s="301"/>
      <c r="W58" s="302"/>
      <c r="X58" s="303"/>
      <c r="Y58" s="303"/>
      <c r="Z58" s="303"/>
      <c r="AA58" s="303"/>
      <c r="AB58" s="303"/>
    </row>
    <row r="59" spans="1:35">
      <c r="P59" s="304"/>
      <c r="Q59" s="304"/>
      <c r="R59" s="304"/>
      <c r="S59" s="304"/>
      <c r="T59" s="304"/>
      <c r="U59" s="301"/>
      <c r="V59" s="301"/>
      <c r="W59" s="302"/>
      <c r="X59" s="303"/>
      <c r="Y59" s="303"/>
      <c r="Z59" s="303"/>
      <c r="AA59" s="303"/>
      <c r="AB59" s="303"/>
    </row>
    <row r="60" spans="1:35" s="239" customFormat="1">
      <c r="A60" s="236"/>
      <c r="B60" s="236"/>
      <c r="C60" s="236"/>
      <c r="D60" s="236"/>
      <c r="E60" s="236"/>
      <c r="F60" s="236"/>
      <c r="G60" s="236"/>
      <c r="H60" s="236"/>
      <c r="I60" s="293"/>
      <c r="J60" s="236"/>
      <c r="K60" s="236"/>
      <c r="L60" s="236"/>
      <c r="M60" s="236"/>
      <c r="N60" s="236"/>
      <c r="O60" s="236"/>
      <c r="P60" s="304"/>
      <c r="Q60" s="304"/>
      <c r="R60" s="304"/>
      <c r="S60" s="304"/>
      <c r="T60" s="304"/>
      <c r="U60" s="301"/>
      <c r="V60" s="301"/>
      <c r="W60" s="302"/>
      <c r="X60" s="303"/>
      <c r="Y60" s="303"/>
      <c r="Z60" s="303"/>
      <c r="AA60" s="303"/>
      <c r="AB60" s="303"/>
      <c r="AE60" s="240"/>
      <c r="AF60" s="236"/>
      <c r="AG60" s="133"/>
    </row>
  </sheetData>
  <mergeCells count="28">
    <mergeCell ref="K53:O53"/>
    <mergeCell ref="K54:O54"/>
    <mergeCell ref="K14:O14"/>
    <mergeCell ref="K15:O15"/>
    <mergeCell ref="K16:O16"/>
    <mergeCell ref="K17:O17"/>
    <mergeCell ref="C51:U51"/>
    <mergeCell ref="K52:O52"/>
    <mergeCell ref="H9:H18"/>
    <mergeCell ref="I9:I18"/>
    <mergeCell ref="J9:J18"/>
    <mergeCell ref="K9:M10"/>
    <mergeCell ref="N9:O9"/>
    <mergeCell ref="U9:U18"/>
    <mergeCell ref="N10:O10"/>
    <mergeCell ref="K11:O11"/>
    <mergeCell ref="K12:O12"/>
    <mergeCell ref="K13:O13"/>
    <mergeCell ref="A1:O1"/>
    <mergeCell ref="K7:O7"/>
    <mergeCell ref="K8:O8"/>
    <mergeCell ref="A9:A18"/>
    <mergeCell ref="B9:B18"/>
    <mergeCell ref="C9:C18"/>
    <mergeCell ref="D9:D18"/>
    <mergeCell ref="E9:E18"/>
    <mergeCell ref="F9:F18"/>
    <mergeCell ref="G9:G18"/>
  </mergeCells>
  <phoneticPr fontId="4" type="noConversion"/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779F7-1628-4E24-BFA3-E924B29B633E}">
  <dimension ref="A1:Q36"/>
  <sheetViews>
    <sheetView workbookViewId="0">
      <selection activeCell="D17" sqref="D17:E17"/>
    </sheetView>
  </sheetViews>
  <sheetFormatPr defaultRowHeight="13.5"/>
  <sheetData>
    <row r="1" spans="1:17">
      <c r="A1" s="330" t="s">
        <v>102</v>
      </c>
      <c r="B1" s="327" t="s">
        <v>103</v>
      </c>
      <c r="C1" s="323"/>
      <c r="D1" s="331" t="s">
        <v>104</v>
      </c>
      <c r="E1" s="323"/>
      <c r="F1" s="323"/>
      <c r="G1" s="323"/>
      <c r="H1" s="323"/>
      <c r="I1" s="323"/>
      <c r="J1" s="323"/>
      <c r="K1" s="323"/>
      <c r="L1" s="323"/>
      <c r="M1" s="323"/>
      <c r="N1" s="323"/>
      <c r="O1" s="323"/>
      <c r="P1" s="323"/>
      <c r="Q1" s="323"/>
    </row>
    <row r="2" spans="1:17">
      <c r="A2" s="322"/>
      <c r="B2" s="327" t="s">
        <v>105</v>
      </c>
      <c r="C2" s="323"/>
      <c r="D2" s="331" t="s">
        <v>106</v>
      </c>
      <c r="E2" s="323"/>
      <c r="F2" s="323"/>
      <c r="G2" s="323"/>
      <c r="H2" s="323"/>
      <c r="I2" s="323"/>
      <c r="J2" s="323"/>
      <c r="K2" s="323"/>
      <c r="L2" s="323"/>
      <c r="M2" s="323"/>
      <c r="N2" s="323"/>
      <c r="O2" s="323"/>
      <c r="P2" s="323"/>
      <c r="Q2" s="323"/>
    </row>
    <row r="3" spans="1:17">
      <c r="A3" s="322"/>
      <c r="B3" s="332" t="s">
        <v>107</v>
      </c>
      <c r="C3" s="323"/>
      <c r="D3" s="333"/>
      <c r="E3" s="323"/>
      <c r="F3" s="323"/>
      <c r="G3" s="323"/>
      <c r="H3" s="323"/>
      <c r="I3" s="323"/>
      <c r="J3" s="323"/>
      <c r="K3" s="323"/>
      <c r="L3" s="323"/>
      <c r="M3" s="323"/>
      <c r="N3" s="323"/>
      <c r="O3" s="323"/>
      <c r="P3" s="323"/>
      <c r="Q3" s="323"/>
    </row>
    <row r="4" spans="1:17">
      <c r="A4" s="322" t="s">
        <v>108</v>
      </c>
      <c r="B4" s="323"/>
      <c r="C4" s="323"/>
      <c r="D4" s="327" t="s">
        <v>109</v>
      </c>
      <c r="E4" s="327"/>
      <c r="F4" s="327" t="s">
        <v>110</v>
      </c>
      <c r="G4" s="327"/>
      <c r="H4" s="327" t="s">
        <v>111</v>
      </c>
      <c r="I4" s="327"/>
      <c r="J4" s="327" t="s">
        <v>112</v>
      </c>
      <c r="K4" s="327"/>
      <c r="L4" s="328" t="s">
        <v>113</v>
      </c>
      <c r="M4" s="327"/>
      <c r="N4" s="309"/>
      <c r="O4" s="309"/>
      <c r="P4" s="309"/>
      <c r="Q4" s="309"/>
    </row>
    <row r="5" spans="1:17">
      <c r="A5" s="323"/>
      <c r="B5" s="323"/>
      <c r="C5" s="323"/>
      <c r="D5" s="329">
        <v>0.30499999999999999</v>
      </c>
      <c r="E5" s="329"/>
      <c r="F5" s="329">
        <v>0.30499999999999999</v>
      </c>
      <c r="G5" s="329"/>
      <c r="H5" s="329">
        <v>0.30499999999999999</v>
      </c>
      <c r="I5" s="329"/>
      <c r="J5" s="329">
        <v>0.30499999999999999</v>
      </c>
      <c r="K5" s="329"/>
      <c r="L5" s="329"/>
      <c r="M5" s="329"/>
      <c r="N5" s="311"/>
      <c r="O5" s="311"/>
      <c r="P5" s="311"/>
      <c r="Q5" s="311"/>
    </row>
    <row r="6" spans="1:17">
      <c r="A6" s="324"/>
      <c r="B6" s="325"/>
      <c r="C6" s="325"/>
      <c r="D6" s="312" t="s">
        <v>114</v>
      </c>
      <c r="E6" s="312" t="s">
        <v>115</v>
      </c>
      <c r="F6" s="312" t="s">
        <v>114</v>
      </c>
      <c r="G6" s="312" t="s">
        <v>115</v>
      </c>
      <c r="H6" s="312" t="s">
        <v>114</v>
      </c>
      <c r="I6" s="312" t="s">
        <v>115</v>
      </c>
      <c r="J6" s="312" t="s">
        <v>114</v>
      </c>
      <c r="K6" s="312" t="s">
        <v>115</v>
      </c>
      <c r="L6" s="313" t="s">
        <v>114</v>
      </c>
      <c r="M6" s="313" t="s">
        <v>115</v>
      </c>
      <c r="N6" s="312"/>
      <c r="O6" s="312"/>
      <c r="P6" s="312"/>
      <c r="Q6" s="312"/>
    </row>
    <row r="7" spans="1:17">
      <c r="A7" s="326"/>
      <c r="B7" s="325"/>
      <c r="C7" s="325"/>
      <c r="D7" s="314">
        <v>264</v>
      </c>
      <c r="E7" s="314">
        <v>865.57377049180332</v>
      </c>
      <c r="F7" s="314">
        <v>264</v>
      </c>
      <c r="G7" s="314">
        <v>865.57377049180332</v>
      </c>
      <c r="H7" s="314">
        <v>264</v>
      </c>
      <c r="I7" s="314">
        <v>865.57377049180332</v>
      </c>
      <c r="J7" s="314">
        <v>264</v>
      </c>
      <c r="K7" s="314">
        <v>865.57377049180332</v>
      </c>
      <c r="L7" s="315">
        <v>1056</v>
      </c>
      <c r="M7" s="315">
        <v>3462.2950819672133</v>
      </c>
      <c r="N7" s="314"/>
      <c r="O7" s="314"/>
      <c r="P7" s="314"/>
      <c r="Q7" s="314"/>
    </row>
    <row r="8" spans="1:17">
      <c r="A8" s="316" t="s">
        <v>116</v>
      </c>
      <c r="B8" s="316" t="s">
        <v>117</v>
      </c>
      <c r="C8" s="316" t="s">
        <v>118</v>
      </c>
      <c r="D8" s="316" t="s">
        <v>114</v>
      </c>
      <c r="E8" s="316" t="s">
        <v>115</v>
      </c>
      <c r="F8" s="316" t="s">
        <v>114</v>
      </c>
      <c r="G8" s="316" t="s">
        <v>115</v>
      </c>
      <c r="H8" s="316" t="s">
        <v>114</v>
      </c>
      <c r="I8" s="316" t="s">
        <v>115</v>
      </c>
      <c r="J8" s="316" t="s">
        <v>114</v>
      </c>
      <c r="K8" s="316" t="s">
        <v>115</v>
      </c>
      <c r="L8" s="316" t="s">
        <v>114</v>
      </c>
      <c r="M8" s="316" t="s">
        <v>115</v>
      </c>
      <c r="N8" s="316"/>
      <c r="O8" s="316"/>
      <c r="P8" s="316"/>
      <c r="Q8" s="316"/>
    </row>
    <row r="9" spans="1:17">
      <c r="A9" s="310"/>
      <c r="B9" s="309"/>
      <c r="C9" s="309"/>
      <c r="D9" s="317"/>
      <c r="E9" s="317">
        <v>0</v>
      </c>
      <c r="F9" s="317"/>
      <c r="G9" s="317">
        <v>0</v>
      </c>
      <c r="H9" s="317"/>
      <c r="I9" s="317">
        <v>0</v>
      </c>
      <c r="J9" s="317"/>
      <c r="K9" s="317">
        <v>0</v>
      </c>
      <c r="L9" s="318">
        <v>0</v>
      </c>
      <c r="M9" s="318">
        <v>0</v>
      </c>
      <c r="N9" s="317"/>
      <c r="O9" s="317"/>
      <c r="P9" s="317"/>
      <c r="Q9" s="317"/>
    </row>
    <row r="10" spans="1:17">
      <c r="A10" s="321" t="s">
        <v>113</v>
      </c>
      <c r="B10" s="321"/>
      <c r="C10" s="321"/>
      <c r="D10" s="315">
        <v>0</v>
      </c>
      <c r="E10" s="315">
        <v>0</v>
      </c>
      <c r="F10" s="315">
        <v>0</v>
      </c>
      <c r="G10" s="315">
        <v>0</v>
      </c>
      <c r="H10" s="315">
        <v>0</v>
      </c>
      <c r="I10" s="315">
        <v>0</v>
      </c>
      <c r="J10" s="315">
        <v>0</v>
      </c>
      <c r="K10" s="315">
        <v>0</v>
      </c>
      <c r="L10" s="315">
        <v>0</v>
      </c>
      <c r="M10" s="315">
        <v>0</v>
      </c>
      <c r="N10" s="314"/>
      <c r="O10" s="314"/>
      <c r="P10" s="314"/>
      <c r="Q10" s="314"/>
    </row>
    <row r="11" spans="1:17">
      <c r="A11" s="321" t="s">
        <v>119</v>
      </c>
      <c r="B11" s="321"/>
      <c r="C11" s="321"/>
      <c r="D11" s="319">
        <v>-264</v>
      </c>
      <c r="E11" s="319">
        <v>-865.57377049180332</v>
      </c>
      <c r="F11" s="319">
        <v>-264</v>
      </c>
      <c r="G11" s="319">
        <v>-865.57377049180332</v>
      </c>
      <c r="H11" s="319">
        <v>-264</v>
      </c>
      <c r="I11" s="319">
        <v>-865.57377049180332</v>
      </c>
      <c r="J11" s="319">
        <v>-264</v>
      </c>
      <c r="K11" s="319">
        <v>-865.57377049180332</v>
      </c>
      <c r="L11" s="315">
        <v>-1056</v>
      </c>
      <c r="M11" s="315">
        <v>-3462.2950819672133</v>
      </c>
      <c r="N11" s="314"/>
      <c r="O11" s="314"/>
      <c r="P11" s="314"/>
      <c r="Q11" s="314"/>
    </row>
    <row r="12" spans="1:17">
      <c r="A12" s="321" t="s">
        <v>120</v>
      </c>
      <c r="B12" s="321"/>
      <c r="C12" s="321"/>
      <c r="D12" s="308">
        <v>0</v>
      </c>
      <c r="E12" s="307"/>
      <c r="F12" s="308">
        <v>0</v>
      </c>
      <c r="G12" s="307"/>
      <c r="H12" s="308">
        <v>0</v>
      </c>
      <c r="I12" s="307"/>
      <c r="J12" s="308">
        <v>0</v>
      </c>
      <c r="K12" s="307"/>
      <c r="L12" s="320">
        <v>0</v>
      </c>
      <c r="M12" s="307"/>
      <c r="N12" s="314"/>
      <c r="O12" s="314"/>
      <c r="P12" s="314"/>
      <c r="Q12" s="314"/>
    </row>
    <row r="13" spans="1:17">
      <c r="A13" s="330" t="s">
        <v>121</v>
      </c>
      <c r="B13" s="327" t="s">
        <v>103</v>
      </c>
      <c r="C13" s="323"/>
      <c r="D13" s="331" t="s">
        <v>122</v>
      </c>
      <c r="E13" s="323"/>
      <c r="F13" s="323"/>
      <c r="G13" s="323"/>
      <c r="H13" s="323"/>
      <c r="I13" s="323"/>
      <c r="J13" s="323"/>
      <c r="K13" s="323"/>
      <c r="L13" s="323"/>
      <c r="M13" s="323"/>
      <c r="N13" s="323"/>
      <c r="O13" s="323"/>
      <c r="P13" s="323"/>
      <c r="Q13" s="323"/>
    </row>
    <row r="14" spans="1:17">
      <c r="A14" s="322"/>
      <c r="B14" s="327" t="s">
        <v>105</v>
      </c>
      <c r="C14" s="323"/>
      <c r="D14" s="331" t="s">
        <v>123</v>
      </c>
      <c r="E14" s="323"/>
      <c r="F14" s="323"/>
      <c r="G14" s="323"/>
      <c r="H14" s="323"/>
      <c r="I14" s="323"/>
      <c r="J14" s="323"/>
      <c r="K14" s="323"/>
      <c r="L14" s="323"/>
      <c r="M14" s="323"/>
      <c r="N14" s="323"/>
      <c r="O14" s="323"/>
      <c r="P14" s="323"/>
      <c r="Q14" s="323"/>
    </row>
    <row r="15" spans="1:17">
      <c r="A15" s="322"/>
      <c r="B15" s="332" t="s">
        <v>107</v>
      </c>
      <c r="C15" s="323"/>
      <c r="D15" s="333"/>
      <c r="E15" s="323"/>
      <c r="F15" s="323"/>
      <c r="G15" s="323"/>
      <c r="H15" s="323"/>
      <c r="I15" s="323"/>
      <c r="J15" s="323"/>
      <c r="K15" s="323"/>
      <c r="L15" s="323"/>
      <c r="M15" s="323"/>
      <c r="N15" s="323"/>
      <c r="O15" s="323"/>
      <c r="P15" s="323"/>
      <c r="Q15" s="323"/>
    </row>
    <row r="16" spans="1:17">
      <c r="A16" s="322" t="s">
        <v>108</v>
      </c>
      <c r="B16" s="323"/>
      <c r="C16" s="323"/>
      <c r="D16" s="327" t="s">
        <v>109</v>
      </c>
      <c r="E16" s="327"/>
      <c r="F16" s="327" t="s">
        <v>110</v>
      </c>
      <c r="G16" s="327"/>
      <c r="H16" s="327" t="s">
        <v>111</v>
      </c>
      <c r="I16" s="327"/>
      <c r="J16" s="327" t="s">
        <v>112</v>
      </c>
      <c r="K16" s="327"/>
      <c r="L16" s="328" t="s">
        <v>113</v>
      </c>
      <c r="M16" s="327"/>
      <c r="N16" s="309"/>
      <c r="O16" s="309"/>
      <c r="P16" s="309"/>
      <c r="Q16" s="309"/>
    </row>
    <row r="17" spans="1:17">
      <c r="A17" s="323"/>
      <c r="B17" s="323"/>
      <c r="C17" s="323"/>
      <c r="D17" s="329">
        <v>5.6000000000000001E-2</v>
      </c>
      <c r="E17" s="329"/>
      <c r="F17" s="329">
        <v>5.6000000000000001E-2</v>
      </c>
      <c r="G17" s="329"/>
      <c r="H17" s="329">
        <v>5.6000000000000001E-2</v>
      </c>
      <c r="I17" s="329"/>
      <c r="J17" s="329">
        <v>5.6000000000000001E-2</v>
      </c>
      <c r="K17" s="329"/>
      <c r="L17" s="329"/>
      <c r="M17" s="329"/>
      <c r="N17" s="311"/>
      <c r="O17" s="311"/>
      <c r="P17" s="311"/>
      <c r="Q17" s="311"/>
    </row>
    <row r="18" spans="1:17">
      <c r="A18" s="324"/>
      <c r="B18" s="325"/>
      <c r="C18" s="325"/>
      <c r="D18" s="312" t="s">
        <v>114</v>
      </c>
      <c r="E18" s="312" t="s">
        <v>115</v>
      </c>
      <c r="F18" s="312" t="s">
        <v>114</v>
      </c>
      <c r="G18" s="312" t="s">
        <v>115</v>
      </c>
      <c r="H18" s="312" t="s">
        <v>114</v>
      </c>
      <c r="I18" s="312" t="s">
        <v>115</v>
      </c>
      <c r="J18" s="312" t="s">
        <v>114</v>
      </c>
      <c r="K18" s="312" t="s">
        <v>115</v>
      </c>
      <c r="L18" s="313" t="s">
        <v>114</v>
      </c>
      <c r="M18" s="313" t="s">
        <v>115</v>
      </c>
      <c r="N18" s="312"/>
      <c r="O18" s="312"/>
      <c r="P18" s="312"/>
      <c r="Q18" s="312"/>
    </row>
    <row r="19" spans="1:17">
      <c r="A19" s="326"/>
      <c r="B19" s="325"/>
      <c r="C19" s="325"/>
      <c r="D19" s="314">
        <v>49</v>
      </c>
      <c r="E19" s="314">
        <v>875</v>
      </c>
      <c r="F19" s="314">
        <v>49</v>
      </c>
      <c r="G19" s="314">
        <v>875</v>
      </c>
      <c r="H19" s="314">
        <v>49</v>
      </c>
      <c r="I19" s="314">
        <v>875</v>
      </c>
      <c r="J19" s="314">
        <v>49</v>
      </c>
      <c r="K19" s="314">
        <v>875</v>
      </c>
      <c r="L19" s="315">
        <v>196</v>
      </c>
      <c r="M19" s="315">
        <v>3500</v>
      </c>
      <c r="N19" s="314"/>
      <c r="O19" s="314"/>
      <c r="P19" s="314"/>
      <c r="Q19" s="314"/>
    </row>
    <row r="20" spans="1:17">
      <c r="A20" s="316" t="s">
        <v>116</v>
      </c>
      <c r="B20" s="316" t="s">
        <v>117</v>
      </c>
      <c r="C20" s="316" t="s">
        <v>118</v>
      </c>
      <c r="D20" s="316" t="s">
        <v>114</v>
      </c>
      <c r="E20" s="316" t="s">
        <v>115</v>
      </c>
      <c r="F20" s="316" t="s">
        <v>114</v>
      </c>
      <c r="G20" s="316" t="s">
        <v>115</v>
      </c>
      <c r="H20" s="316" t="s">
        <v>114</v>
      </c>
      <c r="I20" s="316" t="s">
        <v>115</v>
      </c>
      <c r="J20" s="316" t="s">
        <v>114</v>
      </c>
      <c r="K20" s="316" t="s">
        <v>115</v>
      </c>
      <c r="L20" s="316" t="s">
        <v>114</v>
      </c>
      <c r="M20" s="316" t="s">
        <v>115</v>
      </c>
      <c r="N20" s="316"/>
      <c r="O20" s="316"/>
      <c r="P20" s="316"/>
      <c r="Q20" s="316"/>
    </row>
    <row r="21" spans="1:17">
      <c r="A21" s="310"/>
      <c r="B21" s="309"/>
      <c r="C21" s="309"/>
      <c r="D21" s="317"/>
      <c r="E21" s="317">
        <v>0</v>
      </c>
      <c r="F21" s="317"/>
      <c r="G21" s="317">
        <v>0</v>
      </c>
      <c r="H21" s="317"/>
      <c r="I21" s="317">
        <v>0</v>
      </c>
      <c r="J21" s="317"/>
      <c r="K21" s="317">
        <v>0</v>
      </c>
      <c r="L21" s="318">
        <v>0</v>
      </c>
      <c r="M21" s="318">
        <v>0</v>
      </c>
      <c r="N21" s="317"/>
      <c r="O21" s="317"/>
      <c r="P21" s="317"/>
      <c r="Q21" s="317"/>
    </row>
    <row r="22" spans="1:17">
      <c r="A22" s="321" t="s">
        <v>113</v>
      </c>
      <c r="B22" s="321"/>
      <c r="C22" s="321"/>
      <c r="D22" s="315">
        <v>0</v>
      </c>
      <c r="E22" s="315">
        <v>0</v>
      </c>
      <c r="F22" s="315">
        <v>0</v>
      </c>
      <c r="G22" s="315">
        <v>0</v>
      </c>
      <c r="H22" s="315">
        <v>0</v>
      </c>
      <c r="I22" s="315">
        <v>0</v>
      </c>
      <c r="J22" s="315">
        <v>0</v>
      </c>
      <c r="K22" s="315">
        <v>0</v>
      </c>
      <c r="L22" s="315">
        <v>0</v>
      </c>
      <c r="M22" s="315">
        <v>0</v>
      </c>
      <c r="N22" s="314"/>
      <c r="O22" s="314"/>
      <c r="P22" s="314"/>
      <c r="Q22" s="314"/>
    </row>
    <row r="23" spans="1:17">
      <c r="A23" s="321" t="s">
        <v>119</v>
      </c>
      <c r="B23" s="321"/>
      <c r="C23" s="321"/>
      <c r="D23" s="319">
        <v>-49</v>
      </c>
      <c r="E23" s="319">
        <v>-875</v>
      </c>
      <c r="F23" s="319">
        <v>-49</v>
      </c>
      <c r="G23" s="319">
        <v>-875</v>
      </c>
      <c r="H23" s="319">
        <v>-49</v>
      </c>
      <c r="I23" s="319">
        <v>-875</v>
      </c>
      <c r="J23" s="319">
        <v>-49</v>
      </c>
      <c r="K23" s="319">
        <v>-875</v>
      </c>
      <c r="L23" s="315">
        <v>-196</v>
      </c>
      <c r="M23" s="315">
        <v>-3500</v>
      </c>
      <c r="N23" s="314"/>
      <c r="O23" s="314"/>
      <c r="P23" s="314"/>
      <c r="Q23" s="314"/>
    </row>
    <row r="24" spans="1:17">
      <c r="A24" s="321" t="s">
        <v>120</v>
      </c>
      <c r="B24" s="321"/>
      <c r="C24" s="321"/>
      <c r="D24" s="308">
        <v>0</v>
      </c>
      <c r="E24" s="307"/>
      <c r="F24" s="308">
        <v>0</v>
      </c>
      <c r="G24" s="307"/>
      <c r="H24" s="308">
        <v>0</v>
      </c>
      <c r="I24" s="307"/>
      <c r="J24" s="308">
        <v>0</v>
      </c>
      <c r="K24" s="307"/>
      <c r="L24" s="320">
        <v>0</v>
      </c>
      <c r="M24" s="307"/>
      <c r="N24" s="314"/>
      <c r="O24" s="314"/>
      <c r="P24" s="314"/>
      <c r="Q24" s="314"/>
    </row>
    <row r="25" spans="1:17">
      <c r="A25" s="330" t="s">
        <v>121</v>
      </c>
      <c r="B25" s="327" t="s">
        <v>103</v>
      </c>
      <c r="C25" s="323"/>
      <c r="D25" s="331" t="s">
        <v>124</v>
      </c>
      <c r="E25" s="323"/>
      <c r="F25" s="323"/>
      <c r="G25" s="323"/>
      <c r="H25" s="323"/>
      <c r="I25" s="323"/>
      <c r="J25" s="323"/>
      <c r="K25" s="323"/>
      <c r="L25" s="323"/>
      <c r="M25" s="323"/>
      <c r="N25" s="323"/>
      <c r="O25" s="323"/>
      <c r="P25" s="323"/>
      <c r="Q25" s="323"/>
    </row>
    <row r="26" spans="1:17">
      <c r="A26" s="322"/>
      <c r="B26" s="327" t="s">
        <v>105</v>
      </c>
      <c r="C26" s="323"/>
      <c r="D26" s="331" t="s">
        <v>125</v>
      </c>
      <c r="E26" s="323"/>
      <c r="F26" s="323"/>
      <c r="G26" s="323"/>
      <c r="H26" s="323"/>
      <c r="I26" s="323"/>
      <c r="J26" s="323"/>
      <c r="K26" s="323"/>
      <c r="L26" s="323"/>
      <c r="M26" s="323"/>
      <c r="N26" s="323"/>
      <c r="O26" s="323"/>
      <c r="P26" s="323"/>
      <c r="Q26" s="323"/>
    </row>
    <row r="27" spans="1:17">
      <c r="A27" s="322"/>
      <c r="B27" s="332" t="s">
        <v>107</v>
      </c>
      <c r="C27" s="323"/>
      <c r="D27" s="333"/>
      <c r="E27" s="323"/>
      <c r="F27" s="323"/>
      <c r="G27" s="323"/>
      <c r="H27" s="323"/>
      <c r="I27" s="323"/>
      <c r="J27" s="323"/>
      <c r="K27" s="323"/>
      <c r="L27" s="323"/>
      <c r="M27" s="323"/>
      <c r="N27" s="323"/>
      <c r="O27" s="323"/>
      <c r="P27" s="323"/>
      <c r="Q27" s="323"/>
    </row>
    <row r="28" spans="1:17">
      <c r="A28" s="322" t="s">
        <v>108</v>
      </c>
      <c r="B28" s="323"/>
      <c r="C28" s="323"/>
      <c r="D28" s="327" t="s">
        <v>126</v>
      </c>
      <c r="E28" s="327"/>
      <c r="F28" s="327" t="s">
        <v>127</v>
      </c>
      <c r="G28" s="327"/>
      <c r="H28" s="327" t="s">
        <v>128</v>
      </c>
      <c r="I28" s="327"/>
      <c r="J28" s="327" t="s">
        <v>129</v>
      </c>
      <c r="K28" s="327"/>
      <c r="L28" s="328" t="s">
        <v>113</v>
      </c>
      <c r="M28" s="327"/>
      <c r="N28" s="309"/>
      <c r="O28" s="309"/>
      <c r="P28" s="309"/>
      <c r="Q28" s="309"/>
    </row>
    <row r="29" spans="1:17">
      <c r="A29" s="323"/>
      <c r="B29" s="323"/>
      <c r="C29" s="323"/>
      <c r="D29" s="329">
        <v>8.1000000000000003E-2</v>
      </c>
      <c r="E29" s="329"/>
      <c r="F29" s="329">
        <v>8.1000000000000003E-2</v>
      </c>
      <c r="G29" s="329"/>
      <c r="H29" s="329">
        <v>8.1000000000000003E-2</v>
      </c>
      <c r="I29" s="329"/>
      <c r="J29" s="329">
        <v>8.1000000000000003E-2</v>
      </c>
      <c r="K29" s="329"/>
      <c r="L29" s="329"/>
      <c r="M29" s="329"/>
      <c r="N29" s="311"/>
      <c r="O29" s="311"/>
      <c r="P29" s="311"/>
      <c r="Q29" s="311"/>
    </row>
    <row r="30" spans="1:17">
      <c r="A30" s="324"/>
      <c r="B30" s="325"/>
      <c r="C30" s="325"/>
      <c r="D30" s="312" t="s">
        <v>114</v>
      </c>
      <c r="E30" s="312" t="s">
        <v>115</v>
      </c>
      <c r="F30" s="312" t="s">
        <v>114</v>
      </c>
      <c r="G30" s="312" t="s">
        <v>115</v>
      </c>
      <c r="H30" s="312" t="s">
        <v>114</v>
      </c>
      <c r="I30" s="312" t="s">
        <v>115</v>
      </c>
      <c r="J30" s="312" t="s">
        <v>114</v>
      </c>
      <c r="K30" s="312" t="s">
        <v>115</v>
      </c>
      <c r="L30" s="313" t="s">
        <v>114</v>
      </c>
      <c r="M30" s="313" t="s">
        <v>115</v>
      </c>
      <c r="N30" s="312"/>
      <c r="O30" s="312"/>
      <c r="P30" s="312"/>
      <c r="Q30" s="312"/>
    </row>
    <row r="31" spans="1:17">
      <c r="A31" s="326"/>
      <c r="B31" s="325"/>
      <c r="C31" s="325"/>
      <c r="D31" s="314">
        <v>70</v>
      </c>
      <c r="E31" s="314">
        <v>864.19753086419746</v>
      </c>
      <c r="F31" s="314">
        <v>70</v>
      </c>
      <c r="G31" s="314">
        <v>864.19753086419746</v>
      </c>
      <c r="H31" s="314">
        <v>70</v>
      </c>
      <c r="I31" s="314">
        <v>864.19753086419746</v>
      </c>
      <c r="J31" s="314">
        <v>70</v>
      </c>
      <c r="K31" s="314">
        <v>864.19753086419746</v>
      </c>
      <c r="L31" s="315">
        <v>280</v>
      </c>
      <c r="M31" s="315">
        <v>3456.7901234567898</v>
      </c>
      <c r="N31" s="314"/>
      <c r="O31" s="314"/>
      <c r="P31" s="314"/>
      <c r="Q31" s="314"/>
    </row>
    <row r="32" spans="1:17">
      <c r="A32" s="316" t="s">
        <v>116</v>
      </c>
      <c r="B32" s="316" t="s">
        <v>117</v>
      </c>
      <c r="C32" s="316" t="s">
        <v>118</v>
      </c>
      <c r="D32" s="316" t="s">
        <v>114</v>
      </c>
      <c r="E32" s="316" t="s">
        <v>115</v>
      </c>
      <c r="F32" s="316" t="s">
        <v>114</v>
      </c>
      <c r="G32" s="316" t="s">
        <v>115</v>
      </c>
      <c r="H32" s="316" t="s">
        <v>114</v>
      </c>
      <c r="I32" s="316" t="s">
        <v>115</v>
      </c>
      <c r="J32" s="316" t="s">
        <v>114</v>
      </c>
      <c r="K32" s="316" t="s">
        <v>115</v>
      </c>
      <c r="L32" s="316" t="s">
        <v>114</v>
      </c>
      <c r="M32" s="316" t="s">
        <v>115</v>
      </c>
      <c r="N32" s="316"/>
      <c r="O32" s="316"/>
      <c r="P32" s="316"/>
      <c r="Q32" s="316"/>
    </row>
    <row r="33" spans="1:17">
      <c r="A33" s="310"/>
      <c r="B33" s="309"/>
      <c r="C33" s="309"/>
      <c r="D33" s="317"/>
      <c r="E33" s="317">
        <v>0</v>
      </c>
      <c r="F33" s="317"/>
      <c r="G33" s="317">
        <v>0</v>
      </c>
      <c r="H33" s="317"/>
      <c r="I33" s="317">
        <v>0</v>
      </c>
      <c r="J33" s="317"/>
      <c r="K33" s="317">
        <v>0</v>
      </c>
      <c r="L33" s="318">
        <v>0</v>
      </c>
      <c r="M33" s="318">
        <v>0</v>
      </c>
      <c r="N33" s="317"/>
      <c r="O33" s="317"/>
      <c r="P33" s="317"/>
      <c r="Q33" s="317"/>
    </row>
    <row r="34" spans="1:17">
      <c r="A34" s="321" t="s">
        <v>113</v>
      </c>
      <c r="B34" s="321"/>
      <c r="C34" s="321"/>
      <c r="D34" s="315">
        <v>0</v>
      </c>
      <c r="E34" s="315">
        <v>0</v>
      </c>
      <c r="F34" s="315">
        <v>0</v>
      </c>
      <c r="G34" s="315">
        <v>0</v>
      </c>
      <c r="H34" s="315">
        <v>0</v>
      </c>
      <c r="I34" s="315">
        <v>0</v>
      </c>
      <c r="J34" s="315">
        <v>0</v>
      </c>
      <c r="K34" s="315">
        <v>0</v>
      </c>
      <c r="L34" s="315">
        <v>0</v>
      </c>
      <c r="M34" s="315">
        <v>0</v>
      </c>
      <c r="N34" s="314"/>
      <c r="O34" s="314"/>
      <c r="P34" s="314"/>
      <c r="Q34" s="314"/>
    </row>
    <row r="35" spans="1:17">
      <c r="A35" s="321" t="s">
        <v>119</v>
      </c>
      <c r="B35" s="321"/>
      <c r="C35" s="321"/>
      <c r="D35" s="319">
        <v>-70</v>
      </c>
      <c r="E35" s="319">
        <v>-864.19753086419746</v>
      </c>
      <c r="F35" s="319">
        <v>-70</v>
      </c>
      <c r="G35" s="319">
        <v>-864.19753086419746</v>
      </c>
      <c r="H35" s="319">
        <v>-70</v>
      </c>
      <c r="I35" s="319">
        <v>-864.19753086419746</v>
      </c>
      <c r="J35" s="319">
        <v>-70</v>
      </c>
      <c r="K35" s="319">
        <v>-864.19753086419746</v>
      </c>
      <c r="L35" s="315">
        <v>-280</v>
      </c>
      <c r="M35" s="315">
        <v>-3456.7901234567898</v>
      </c>
      <c r="N35" s="314"/>
      <c r="O35" s="314"/>
      <c r="P35" s="314"/>
      <c r="Q35" s="314"/>
    </row>
    <row r="36" spans="1:17">
      <c r="A36" s="321" t="s">
        <v>120</v>
      </c>
      <c r="B36" s="321"/>
      <c r="C36" s="321"/>
      <c r="D36" s="308">
        <v>0</v>
      </c>
      <c r="E36" s="307"/>
      <c r="F36" s="308">
        <v>0</v>
      </c>
      <c r="G36" s="307"/>
      <c r="H36" s="308">
        <v>0</v>
      </c>
      <c r="I36" s="307"/>
      <c r="J36" s="308">
        <v>0</v>
      </c>
      <c r="K36" s="307"/>
      <c r="L36" s="320">
        <v>0</v>
      </c>
      <c r="M36" s="307"/>
      <c r="N36" s="314"/>
      <c r="O36" s="314"/>
      <c r="P36" s="314"/>
      <c r="Q36" s="314"/>
    </row>
  </sheetData>
  <mergeCells count="75">
    <mergeCell ref="A1:A3"/>
    <mergeCell ref="B1:C1"/>
    <mergeCell ref="D1:Q1"/>
    <mergeCell ref="B2:C2"/>
    <mergeCell ref="D2:Q2"/>
    <mergeCell ref="B3:C3"/>
    <mergeCell ref="D3:Q3"/>
    <mergeCell ref="L4:M5"/>
    <mergeCell ref="D5:E5"/>
    <mergeCell ref="F5:G5"/>
    <mergeCell ref="H5:I5"/>
    <mergeCell ref="J5:K5"/>
    <mergeCell ref="A4:C7"/>
    <mergeCell ref="D4:E4"/>
    <mergeCell ref="F4:G4"/>
    <mergeCell ref="H4:I4"/>
    <mergeCell ref="J4:K4"/>
    <mergeCell ref="A10:C10"/>
    <mergeCell ref="A11:C11"/>
    <mergeCell ref="A12:C12"/>
    <mergeCell ref="D12:E12"/>
    <mergeCell ref="F12:G12"/>
    <mergeCell ref="J12:K12"/>
    <mergeCell ref="L12:M12"/>
    <mergeCell ref="A13:A15"/>
    <mergeCell ref="B13:C13"/>
    <mergeCell ref="D13:Q13"/>
    <mergeCell ref="B14:C14"/>
    <mergeCell ref="D14:Q14"/>
    <mergeCell ref="B15:C15"/>
    <mergeCell ref="D15:Q15"/>
    <mergeCell ref="H12:I12"/>
    <mergeCell ref="L16:M17"/>
    <mergeCell ref="D17:E17"/>
    <mergeCell ref="F17:G17"/>
    <mergeCell ref="H17:I17"/>
    <mergeCell ref="J17:K17"/>
    <mergeCell ref="A16:C19"/>
    <mergeCell ref="D16:E16"/>
    <mergeCell ref="F16:G16"/>
    <mergeCell ref="H16:I16"/>
    <mergeCell ref="J16:K16"/>
    <mergeCell ref="A22:C22"/>
    <mergeCell ref="A23:C23"/>
    <mergeCell ref="A24:C24"/>
    <mergeCell ref="D24:E24"/>
    <mergeCell ref="F24:G24"/>
    <mergeCell ref="J24:K24"/>
    <mergeCell ref="L24:M24"/>
    <mergeCell ref="A25:A27"/>
    <mergeCell ref="B25:C25"/>
    <mergeCell ref="D25:Q25"/>
    <mergeCell ref="B26:C26"/>
    <mergeCell ref="D26:Q26"/>
    <mergeCell ref="B27:C27"/>
    <mergeCell ref="D27:Q27"/>
    <mergeCell ref="H24:I24"/>
    <mergeCell ref="L28:M29"/>
    <mergeCell ref="D29:E29"/>
    <mergeCell ref="F29:G29"/>
    <mergeCell ref="H29:I29"/>
    <mergeCell ref="J29:K29"/>
    <mergeCell ref="A28:C31"/>
    <mergeCell ref="D28:E28"/>
    <mergeCell ref="F28:G28"/>
    <mergeCell ref="H28:I28"/>
    <mergeCell ref="J28:K28"/>
    <mergeCell ref="J36:K36"/>
    <mergeCell ref="L36:M36"/>
    <mergeCell ref="A34:C34"/>
    <mergeCell ref="A35:C35"/>
    <mergeCell ref="A36:C36"/>
    <mergeCell ref="D36:E36"/>
    <mergeCell ref="F36:G36"/>
    <mergeCell ref="H36:I36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NB22100025502-CAM</vt:lpstr>
      <vt:lpstr>NB22100025502-CAM TRIM</vt:lpstr>
      <vt:lpstr>22.11</vt:lpstr>
      <vt:lpstr>FABRIC</vt:lpstr>
      <vt:lpstr>'NB22100025502-CAM'!Print_Area</vt:lpstr>
      <vt:lpstr>'NB22100025502-CAM TRIM'!Print_Area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김은지(salvia kim)</dc:creator>
  <cp:lastModifiedBy>CAD</cp:lastModifiedBy>
  <cp:lastPrinted>2021-11-25T05:42:33Z</cp:lastPrinted>
  <dcterms:created xsi:type="dcterms:W3CDTF">2018-04-25T07:57:49Z</dcterms:created>
  <dcterms:modified xsi:type="dcterms:W3CDTF">2021-11-25T05:43:27Z</dcterms:modified>
</cp:coreProperties>
</file>