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vch\Downloads\"/>
    </mc:Choice>
  </mc:AlternateContent>
  <xr:revisionPtr revIDLastSave="0" documentId="13_ncr:1_{F1A0A102-510D-45F1-B84C-FC6929563C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usword PPM" sheetId="1" r:id="rId1"/>
    <sheet name="Controlword PP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2" l="1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K10" i="2"/>
  <c r="H10" i="2"/>
  <c r="E10" i="2"/>
  <c r="D22" i="2" s="1"/>
  <c r="E9" i="2"/>
  <c r="L10" i="2" s="1"/>
  <c r="E6" i="2"/>
  <c r="S22" i="1"/>
  <c r="T22" i="1" s="1"/>
  <c r="S21" i="1"/>
  <c r="T21" i="1" s="1"/>
  <c r="S20" i="1"/>
  <c r="T20" i="1" s="1"/>
  <c r="T19" i="1"/>
  <c r="S19" i="1"/>
  <c r="S18" i="1"/>
  <c r="T18" i="1" s="1"/>
  <c r="S17" i="1"/>
  <c r="T17" i="1" s="1"/>
  <c r="S16" i="1"/>
  <c r="T16" i="1" s="1"/>
  <c r="S15" i="1"/>
  <c r="T15" i="1" s="1"/>
  <c r="C9" i="1"/>
  <c r="P10" i="1" s="1"/>
  <c r="C6" i="1"/>
  <c r="L10" i="1" l="1"/>
  <c r="G10" i="1"/>
  <c r="H10" i="1"/>
  <c r="Q10" i="1"/>
  <c r="I10" i="1"/>
  <c r="F10" i="1"/>
  <c r="J10" i="1"/>
  <c r="F10" i="2"/>
  <c r="E10" i="1"/>
  <c r="R10" i="1"/>
  <c r="K10" i="1"/>
  <c r="G10" i="2"/>
  <c r="M10" i="1"/>
  <c r="I10" i="2"/>
  <c r="D17" i="2" s="1"/>
  <c r="N10" i="1"/>
  <c r="J10" i="2"/>
  <c r="D15" i="2" s="1"/>
  <c r="D18" i="2"/>
  <c r="C10" i="1"/>
  <c r="O10" i="1"/>
  <c r="D10" i="1"/>
  <c r="D21" i="2" l="1"/>
  <c r="D16" i="2"/>
  <c r="B22" i="1"/>
  <c r="B18" i="1"/>
  <c r="B21" i="1"/>
  <c r="B17" i="1"/>
  <c r="B20" i="1"/>
  <c r="B16" i="1"/>
  <c r="B19" i="1"/>
  <c r="B15" i="1"/>
  <c r="D19" i="2"/>
  <c r="D20" i="2"/>
</calcChain>
</file>

<file path=xl/sharedStrings.xml><?xml version="1.0" encoding="utf-8"?>
<sst xmlns="http://schemas.openxmlformats.org/spreadsheetml/2006/main" count="217" uniqueCount="74">
  <si>
    <t>HEX</t>
  </si>
  <si>
    <t>Firmware Specification, 2.2.1; 6.2.86</t>
  </si>
  <si>
    <t>1037</t>
  </si>
  <si>
    <t>Name</t>
  </si>
  <si>
    <t>Statusword</t>
  </si>
  <si>
    <t>Access type</t>
  </si>
  <si>
    <t>RO</t>
  </si>
  <si>
    <t>Index</t>
  </si>
  <si>
    <t>0x6041</t>
  </si>
  <si>
    <t>PDO map.</t>
  </si>
  <si>
    <t>TXPDO</t>
  </si>
  <si>
    <t>DEC</t>
  </si>
  <si>
    <t>Subindex</t>
  </si>
  <si>
    <t>0x00</t>
  </si>
  <si>
    <t>Backup</t>
  </si>
  <si>
    <t>NO</t>
  </si>
  <si>
    <t>Data type</t>
  </si>
  <si>
    <t>UNSIGNED16</t>
  </si>
  <si>
    <t>BIN</t>
  </si>
  <si>
    <t>Bits</t>
  </si>
  <si>
    <t>Number of bit</t>
  </si>
  <si>
    <t>PPM</t>
  </si>
  <si>
    <t>Position referenced to home position</t>
  </si>
  <si>
    <t>Reserved (0)</t>
  </si>
  <si>
    <t>Following error</t>
  </si>
  <si>
    <t>Setpoint acknowledge</t>
  </si>
  <si>
    <t>Internal limit active</t>
  </si>
  <si>
    <t>Target reached</t>
  </si>
  <si>
    <t>Remote</t>
  </si>
  <si>
    <t>Warning</t>
  </si>
  <si>
    <t>Switch on disabled</t>
  </si>
  <si>
    <t>Quick stop</t>
  </si>
  <si>
    <t>Voltage enabled (power stage on)</t>
  </si>
  <si>
    <t>Fault</t>
  </si>
  <si>
    <t>Operation enabled</t>
  </si>
  <si>
    <t>Switched on</t>
  </si>
  <si>
    <t>Ready to switch on</t>
  </si>
  <si>
    <t>State:</t>
  </si>
  <si>
    <t>Match</t>
  </si>
  <si>
    <t>HEX Value</t>
  </si>
  <si>
    <t>Not ready to switch on</t>
  </si>
  <si>
    <t>x</t>
  </si>
  <si>
    <t>Quick stop active</t>
  </si>
  <si>
    <t>Fault reaction active</t>
  </si>
  <si>
    <t>Firmware Specification, 2.2.2; 2.2.3; 6.2.85</t>
  </si>
  <si>
    <t>0F</t>
  </si>
  <si>
    <t>Controlword</t>
  </si>
  <si>
    <t>RW</t>
  </si>
  <si>
    <t>0x6040</t>
  </si>
  <si>
    <t>RXPDO</t>
  </si>
  <si>
    <t>...</t>
  </si>
  <si>
    <t>Endless movement</t>
  </si>
  <si>
    <t>reserved</t>
  </si>
  <si>
    <t>Halt</t>
  </si>
  <si>
    <t>Fault reset</t>
  </si>
  <si>
    <t>Abs/rel</t>
  </si>
  <si>
    <t>Change set immediately</t>
  </si>
  <si>
    <t>New setpoint</t>
  </si>
  <si>
    <t>Enable operation</t>
  </si>
  <si>
    <t>Enable voltage</t>
  </si>
  <si>
    <t>State transition</t>
  </si>
  <si>
    <t>Shutdown</t>
  </si>
  <si>
    <t>2, 6, 8</t>
  </si>
  <si>
    <t>Switch on</t>
  </si>
  <si>
    <t>3</t>
  </si>
  <si>
    <t>Switch on &amp; Enable operation</t>
  </si>
  <si>
    <t>3, 4 (*1)</t>
  </si>
  <si>
    <t>Disable voltage</t>
  </si>
  <si>
    <t>7, 9, 10, 12</t>
  </si>
  <si>
    <t>11</t>
  </si>
  <si>
    <t>Disable operation</t>
  </si>
  <si>
    <t>5</t>
  </si>
  <si>
    <t>4, 16</t>
  </si>
  <si>
    <t>14, 15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</si>
</sst>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i/>
      <sz val="10"/>
      <color rgb="FF666666"/>
      <name val="Arial"/>
      <scheme val="minor"/>
    </font>
    <font>
      <b/>
      <sz val="10"/>
      <color theme="1"/>
      <name val="Arial"/>
      <scheme val="minor"/>
    </font>
    <font>
      <i/>
      <sz val="10"/>
      <color rgb="FF434343"/>
      <name val="Arial"/>
      <scheme val="minor"/>
    </font>
    <font>
      <sz val="10"/>
      <name val="Arial"/>
    </font>
    <font>
      <b/>
      <sz val="10"/>
      <color rgb="FFCCCCCC"/>
      <name val="Arial"/>
      <scheme val="minor"/>
    </font>
    <font>
      <i/>
      <sz val="10"/>
      <color rgb="FF999999"/>
      <name val="Arial"/>
      <scheme val="minor"/>
    </font>
    <font>
      <b/>
      <i/>
      <sz val="10"/>
      <color theme="1"/>
      <name val="Arial"/>
      <scheme val="minor"/>
    </font>
    <font>
      <sz val="10"/>
      <color rgb="FF999999"/>
      <name val="Arial"/>
      <scheme val="minor"/>
    </font>
    <font>
      <sz val="11"/>
      <color rgb="FFFFFFFF"/>
      <name val="Arial"/>
      <scheme val="minor"/>
    </font>
    <font>
      <b/>
      <sz val="10"/>
      <color rgb="FFB7B7B7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B7B7B7"/>
      </left>
      <right style="thin">
        <color rgb="FFB7B7B7"/>
      </right>
      <top style="thin">
        <color rgb="FFCCCCCC"/>
      </top>
      <bottom style="thin">
        <color rgb="FFB7B7B7"/>
      </bottom>
      <diagonal/>
    </border>
    <border>
      <left style="thin">
        <color rgb="FF434343"/>
      </left>
      <right/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49" fontId="4" fillId="0" borderId="1" xfId="0" applyNumberFormat="1" applyFont="1" applyBorder="1" applyAlignment="1">
      <alignment horizontal="center"/>
    </xf>
    <xf numFmtId="0" fontId="5" fillId="2" borderId="0" xfId="0" applyFont="1" applyFill="1" applyAlignment="1"/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5" fillId="2" borderId="0" xfId="0" applyFont="1" applyFill="1"/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wrapText="1"/>
    </xf>
    <xf numFmtId="0" fontId="10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0" borderId="0" xfId="0" applyFont="1"/>
    <xf numFmtId="0" fontId="4" fillId="0" borderId="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2" fillId="0" borderId="0" xfId="0" applyNumberFormat="1" applyFont="1" applyAlignmen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  <xf numFmtId="0" fontId="1" fillId="2" borderId="0" xfId="0" applyFont="1" applyFill="1"/>
    <xf numFmtId="0" fontId="3" fillId="0" borderId="0" xfId="0" applyFont="1" applyAlignment="1"/>
    <xf numFmtId="0" fontId="4" fillId="0" borderId="2" xfId="0" applyFont="1" applyBorder="1" applyAlignment="1">
      <alignment horizontal="center"/>
    </xf>
    <xf numFmtId="0" fontId="6" fillId="0" borderId="3" xfId="0" applyFont="1" applyBorder="1"/>
    <xf numFmtId="0" fontId="9" fillId="0" borderId="0" xfId="0" applyFont="1" applyAlignment="1">
      <alignment horizontal="right" wrapText="1"/>
    </xf>
    <xf numFmtId="0" fontId="1" fillId="0" borderId="0" xfId="0" applyFont="1" applyAlignment="1">
      <alignment wrapText="1"/>
    </xf>
  </cellXfs>
  <cellStyles count="1">
    <cellStyle name="Звичайний" xfId="0" builtinId="0"/>
  </cellStyles>
  <dxfs count="9"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6B8AF"/>
          <bgColor rgb="FFE6B8AF"/>
        </patternFill>
      </fill>
    </dxf>
    <dxf>
      <font>
        <color rgb="FFFCE5CD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1162050</xdr:colOff>
      <xdr:row>23</xdr:row>
      <xdr:rowOff>104775</xdr:rowOff>
    </xdr:from>
    <xdr:ext cx="5838825" cy="5257800"/>
    <xdr:pic>
      <xdr:nvPicPr>
        <xdr:cNvPr id="2" name="image2.png" title="Зображення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22</xdr:row>
      <xdr:rowOff>190500</xdr:rowOff>
    </xdr:from>
    <xdr:ext cx="5553075" cy="3162300"/>
    <xdr:pic>
      <xdr:nvPicPr>
        <xdr:cNvPr id="2" name="image3.png" title="Зображення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38</xdr:row>
      <xdr:rowOff>152400</xdr:rowOff>
    </xdr:from>
    <xdr:ext cx="5553075" cy="2152650"/>
    <xdr:pic>
      <xdr:nvPicPr>
        <xdr:cNvPr id="3" name="image1.png" title="Зображення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2C4C9"/>
    <outlinePr summaryBelow="0" summaryRight="0"/>
  </sheetPr>
  <dimension ref="A1:T1001"/>
  <sheetViews>
    <sheetView tabSelected="1" workbookViewId="0">
      <selection activeCell="S15" sqref="S15"/>
    </sheetView>
  </sheetViews>
  <sheetFormatPr defaultColWidth="12.5703125" defaultRowHeight="15.75" customHeight="1" x14ac:dyDescent="0.2"/>
  <cols>
    <col min="1" max="1" width="19.5703125" customWidth="1"/>
    <col min="2" max="2" width="6.85546875" customWidth="1"/>
    <col min="3" max="18" width="10.140625" customWidth="1"/>
    <col min="19" max="19" width="3.42578125" customWidth="1"/>
    <col min="20" max="20" width="10.28515625" customWidth="1"/>
  </cols>
  <sheetData>
    <row r="1" spans="1:20" x14ac:dyDescent="0.2">
      <c r="A1" s="1"/>
      <c r="C1" s="2"/>
    </row>
    <row r="2" spans="1:20" x14ac:dyDescent="0.2">
      <c r="A2" s="1"/>
      <c r="C2" s="3" t="s">
        <v>0</v>
      </c>
      <c r="E2" s="34" t="s">
        <v>1</v>
      </c>
      <c r="F2" s="32"/>
      <c r="G2" s="32"/>
      <c r="H2" s="32"/>
      <c r="I2" s="32"/>
      <c r="J2" s="32"/>
    </row>
    <row r="3" spans="1:20" x14ac:dyDescent="0.2">
      <c r="A3" s="1"/>
      <c r="C3" s="4" t="s">
        <v>2</v>
      </c>
      <c r="E3" s="5" t="s">
        <v>3</v>
      </c>
      <c r="F3" s="31" t="s">
        <v>4</v>
      </c>
      <c r="G3" s="32"/>
      <c r="H3" s="5" t="s">
        <v>5</v>
      </c>
      <c r="I3" s="31" t="s">
        <v>6</v>
      </c>
      <c r="J3" s="32"/>
    </row>
    <row r="4" spans="1:20" x14ac:dyDescent="0.2">
      <c r="A4" s="1"/>
      <c r="E4" s="5" t="s">
        <v>7</v>
      </c>
      <c r="F4" s="31" t="s">
        <v>8</v>
      </c>
      <c r="G4" s="32"/>
      <c r="H4" s="5" t="s">
        <v>9</v>
      </c>
      <c r="I4" s="31" t="s">
        <v>10</v>
      </c>
      <c r="J4" s="32"/>
    </row>
    <row r="5" spans="1:20" x14ac:dyDescent="0.2">
      <c r="A5" s="1"/>
      <c r="C5" s="3" t="s">
        <v>11</v>
      </c>
      <c r="E5" s="5" t="s">
        <v>12</v>
      </c>
      <c r="F5" s="31" t="s">
        <v>13</v>
      </c>
      <c r="G5" s="32"/>
      <c r="H5" s="5" t="s">
        <v>14</v>
      </c>
      <c r="I5" s="31" t="s">
        <v>15</v>
      </c>
      <c r="J5" s="32"/>
    </row>
    <row r="6" spans="1:20" x14ac:dyDescent="0.2">
      <c r="A6" s="6"/>
      <c r="C6" s="7">
        <f>HEX2DEC(C3)</f>
        <v>4151</v>
      </c>
      <c r="E6" s="5" t="s">
        <v>16</v>
      </c>
      <c r="F6" s="31" t="s">
        <v>17</v>
      </c>
      <c r="G6" s="32"/>
      <c r="H6" s="8"/>
      <c r="I6" s="33"/>
      <c r="J6" s="32"/>
    </row>
    <row r="7" spans="1:20" x14ac:dyDescent="0.2">
      <c r="A7" s="6"/>
      <c r="C7" s="3"/>
    </row>
    <row r="8" spans="1:20" x14ac:dyDescent="0.2">
      <c r="A8" s="6"/>
      <c r="C8" s="3" t="s">
        <v>18</v>
      </c>
    </row>
    <row r="9" spans="1:20" x14ac:dyDescent="0.2">
      <c r="A9" s="6"/>
      <c r="C9" s="35" t="str">
        <f>CONCATENATE(HEX2BIN(MID(C3,1,2),8), HEX2BIN(MID(C3,3,2),8))</f>
        <v>0001000000110111</v>
      </c>
      <c r="D9" s="36"/>
    </row>
    <row r="10" spans="1:20" x14ac:dyDescent="0.2">
      <c r="A10" s="6" t="s">
        <v>19</v>
      </c>
      <c r="C10" s="9" t="str">
        <f>MID($C$9,1,1)</f>
        <v>0</v>
      </c>
      <c r="D10" s="9" t="str">
        <f>MID($C$9,2,1)</f>
        <v>0</v>
      </c>
      <c r="E10" s="9" t="str">
        <f>MID($C$9,3,1)</f>
        <v>0</v>
      </c>
      <c r="F10" s="9" t="str">
        <f>MID($C$9,4,1)</f>
        <v>1</v>
      </c>
      <c r="G10" s="9" t="str">
        <f>MID($C$9,5,1)</f>
        <v>0</v>
      </c>
      <c r="H10" s="9" t="str">
        <f>MID($C$9,6,1)</f>
        <v>0</v>
      </c>
      <c r="I10" s="9" t="str">
        <f>MID($C$9,7,1)</f>
        <v>0</v>
      </c>
      <c r="J10" s="9" t="str">
        <f>MID($C$9,8,1)</f>
        <v>0</v>
      </c>
      <c r="K10" s="9" t="str">
        <f>MID($C$9,9,1)</f>
        <v>0</v>
      </c>
      <c r="L10" s="9" t="str">
        <f>MID($C$9,10,1)</f>
        <v>0</v>
      </c>
      <c r="M10" s="9" t="str">
        <f>MID($C$9,11,1)</f>
        <v>1</v>
      </c>
      <c r="N10" s="9" t="str">
        <f>MID($C$9,12,1)</f>
        <v>1</v>
      </c>
      <c r="O10" s="9" t="str">
        <f>MID($C$9,13,1)</f>
        <v>0</v>
      </c>
      <c r="P10" s="9" t="str">
        <f>MID($C$9,14,1)</f>
        <v>1</v>
      </c>
      <c r="Q10" s="9" t="str">
        <f>MID($C$9,15,1)</f>
        <v>1</v>
      </c>
      <c r="R10" s="9" t="str">
        <f>MID($C$9,16,1)</f>
        <v>1</v>
      </c>
    </row>
    <row r="11" spans="1:20" x14ac:dyDescent="0.2">
      <c r="A11" s="6" t="s">
        <v>20</v>
      </c>
      <c r="B11" s="10"/>
      <c r="C11" s="11">
        <v>15</v>
      </c>
      <c r="D11" s="11">
        <v>14</v>
      </c>
      <c r="E11" s="11">
        <v>13</v>
      </c>
      <c r="F11" s="11">
        <v>12</v>
      </c>
      <c r="G11" s="11">
        <v>11</v>
      </c>
      <c r="H11" s="11">
        <v>10</v>
      </c>
      <c r="I11" s="11">
        <v>9</v>
      </c>
      <c r="J11" s="11">
        <v>8</v>
      </c>
      <c r="K11" s="11">
        <v>7</v>
      </c>
      <c r="L11" s="11">
        <v>6</v>
      </c>
      <c r="M11" s="11">
        <v>5</v>
      </c>
      <c r="N11" s="11">
        <v>4</v>
      </c>
      <c r="O11" s="11">
        <v>3</v>
      </c>
      <c r="P11" s="11">
        <v>2</v>
      </c>
      <c r="Q11" s="11">
        <v>1</v>
      </c>
      <c r="R11" s="11">
        <v>0</v>
      </c>
    </row>
    <row r="12" spans="1:20" ht="57" customHeight="1" x14ac:dyDescent="0.2">
      <c r="A12" s="12" t="s">
        <v>21</v>
      </c>
      <c r="B12" s="13"/>
      <c r="C12" s="13" t="s">
        <v>22</v>
      </c>
      <c r="D12" s="13" t="s">
        <v>23</v>
      </c>
      <c r="E12" s="13" t="s">
        <v>24</v>
      </c>
      <c r="F12" s="13" t="s">
        <v>25</v>
      </c>
      <c r="G12" s="13" t="s">
        <v>26</v>
      </c>
      <c r="H12" s="13" t="s">
        <v>27</v>
      </c>
      <c r="I12" s="13" t="s">
        <v>28</v>
      </c>
      <c r="J12" s="13" t="s">
        <v>23</v>
      </c>
      <c r="K12" s="13" t="s">
        <v>29</v>
      </c>
      <c r="L12" s="13" t="s">
        <v>30</v>
      </c>
      <c r="M12" s="13" t="s">
        <v>31</v>
      </c>
      <c r="N12" s="13" t="s">
        <v>32</v>
      </c>
      <c r="O12" s="13" t="s">
        <v>33</v>
      </c>
      <c r="P12" s="13" t="s">
        <v>34</v>
      </c>
      <c r="Q12" s="13" t="s">
        <v>35</v>
      </c>
      <c r="R12" s="13" t="s">
        <v>36</v>
      </c>
    </row>
    <row r="13" spans="1:20" x14ac:dyDescent="0.2">
      <c r="A13" s="14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20" x14ac:dyDescent="0.2">
      <c r="A14" s="14" t="s">
        <v>37</v>
      </c>
      <c r="B14" s="15" t="s">
        <v>38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T14" s="10" t="s">
        <v>39</v>
      </c>
    </row>
    <row r="15" spans="1:20" x14ac:dyDescent="0.2">
      <c r="A15" s="16" t="s">
        <v>40</v>
      </c>
      <c r="B15" s="17" t="str">
        <f t="shared" ref="B15:B22" si="0">CONCATENATE(IF(INT($L$10)=L15, "+", ""), IF(INT($M$10)=M15, "+", ""), IF(INT($O$10)=O15, "+", ""),IF(INT($P$10)=P15, "+", ""),IF(INT($Q$10)=Q15, "+", ""),IF(INT($R$10)=R15, "+", ""),)</f>
        <v>++</v>
      </c>
      <c r="C15" s="18" t="s">
        <v>41</v>
      </c>
      <c r="D15" s="19" t="s">
        <v>41</v>
      </c>
      <c r="E15" s="19" t="s">
        <v>41</v>
      </c>
      <c r="F15" s="19" t="s">
        <v>41</v>
      </c>
      <c r="G15" s="18" t="s">
        <v>41</v>
      </c>
      <c r="H15" s="19" t="s">
        <v>41</v>
      </c>
      <c r="I15" s="19" t="s">
        <v>41</v>
      </c>
      <c r="J15" s="19" t="s">
        <v>41</v>
      </c>
      <c r="K15" s="18" t="s">
        <v>41</v>
      </c>
      <c r="L15" s="20">
        <v>0</v>
      </c>
      <c r="M15" s="20">
        <v>0</v>
      </c>
      <c r="N15" s="19" t="s">
        <v>41</v>
      </c>
      <c r="O15" s="21">
        <v>0</v>
      </c>
      <c r="P15" s="20">
        <v>0</v>
      </c>
      <c r="Q15" s="20">
        <v>0</v>
      </c>
      <c r="R15" s="22">
        <v>0</v>
      </c>
      <c r="S15" s="23" t="e">
        <f t="shared" ref="S15:S22" ca="1" si="1">JOIN("", K15:R15)</f>
        <v>#NAME?</v>
      </c>
      <c r="T15" s="24" t="e">
        <f ca="1">CONCATENATE("0x", BIN2HEX(SUBSTITUTE(S15, "x", "0"),))</f>
        <v>#NAME?</v>
      </c>
    </row>
    <row r="16" spans="1:20" x14ac:dyDescent="0.2">
      <c r="A16" s="16" t="s">
        <v>30</v>
      </c>
      <c r="B16" s="17" t="str">
        <f t="shared" si="0"/>
        <v>+</v>
      </c>
      <c r="C16" s="18" t="s">
        <v>41</v>
      </c>
      <c r="D16" s="19" t="s">
        <v>41</v>
      </c>
      <c r="E16" s="19" t="s">
        <v>41</v>
      </c>
      <c r="F16" s="19" t="s">
        <v>41</v>
      </c>
      <c r="G16" s="18" t="s">
        <v>41</v>
      </c>
      <c r="H16" s="19" t="s">
        <v>41</v>
      </c>
      <c r="I16" s="19" t="s">
        <v>41</v>
      </c>
      <c r="J16" s="19" t="s">
        <v>41</v>
      </c>
      <c r="K16" s="18" t="s">
        <v>41</v>
      </c>
      <c r="L16" s="20">
        <v>1</v>
      </c>
      <c r="M16" s="20">
        <v>0</v>
      </c>
      <c r="N16" s="19" t="s">
        <v>41</v>
      </c>
      <c r="O16" s="21">
        <v>0</v>
      </c>
      <c r="P16" s="20">
        <v>0</v>
      </c>
      <c r="Q16" s="20">
        <v>0</v>
      </c>
      <c r="R16" s="22">
        <v>0</v>
      </c>
      <c r="S16" s="23" t="e">
        <f t="shared" ca="1" si="1"/>
        <v>#NAME?</v>
      </c>
      <c r="T16" s="24" t="e">
        <f t="shared" ref="T15:T22" ca="1" si="2">CONCATENATE("0x", BIN2HEX(SUBSTITUTE(S16, "x", "0"),))</f>
        <v>#NAME?</v>
      </c>
    </row>
    <row r="17" spans="1:20" x14ac:dyDescent="0.2">
      <c r="A17" s="16" t="s">
        <v>36</v>
      </c>
      <c r="B17" s="17" t="str">
        <f t="shared" si="0"/>
        <v>++++</v>
      </c>
      <c r="C17" s="18" t="s">
        <v>41</v>
      </c>
      <c r="D17" s="19" t="s">
        <v>41</v>
      </c>
      <c r="E17" s="19" t="s">
        <v>41</v>
      </c>
      <c r="F17" s="19" t="s">
        <v>41</v>
      </c>
      <c r="G17" s="18" t="s">
        <v>41</v>
      </c>
      <c r="H17" s="19" t="s">
        <v>41</v>
      </c>
      <c r="I17" s="19" t="s">
        <v>41</v>
      </c>
      <c r="J17" s="19" t="s">
        <v>41</v>
      </c>
      <c r="K17" s="18" t="s">
        <v>41</v>
      </c>
      <c r="L17" s="20">
        <v>0</v>
      </c>
      <c r="M17" s="20">
        <v>1</v>
      </c>
      <c r="N17" s="19" t="s">
        <v>41</v>
      </c>
      <c r="O17" s="21">
        <v>0</v>
      </c>
      <c r="P17" s="20">
        <v>0</v>
      </c>
      <c r="Q17" s="20">
        <v>0</v>
      </c>
      <c r="R17" s="22">
        <v>1</v>
      </c>
      <c r="S17" s="23" t="e">
        <f t="shared" ca="1" si="1"/>
        <v>#NAME?</v>
      </c>
      <c r="T17" s="24" t="e">
        <f t="shared" ca="1" si="2"/>
        <v>#NAME?</v>
      </c>
    </row>
    <row r="18" spans="1:20" x14ac:dyDescent="0.2">
      <c r="A18" s="16" t="s">
        <v>35</v>
      </c>
      <c r="B18" s="17" t="str">
        <f t="shared" si="0"/>
        <v>+++++</v>
      </c>
      <c r="C18" s="18" t="s">
        <v>41</v>
      </c>
      <c r="D18" s="19" t="s">
        <v>41</v>
      </c>
      <c r="E18" s="19" t="s">
        <v>41</v>
      </c>
      <c r="F18" s="19" t="s">
        <v>41</v>
      </c>
      <c r="G18" s="18" t="s">
        <v>41</v>
      </c>
      <c r="H18" s="19" t="s">
        <v>41</v>
      </c>
      <c r="I18" s="19" t="s">
        <v>41</v>
      </c>
      <c r="J18" s="19" t="s">
        <v>41</v>
      </c>
      <c r="K18" s="18" t="s">
        <v>41</v>
      </c>
      <c r="L18" s="20">
        <v>0</v>
      </c>
      <c r="M18" s="20">
        <v>1</v>
      </c>
      <c r="N18" s="19" t="s">
        <v>41</v>
      </c>
      <c r="O18" s="21">
        <v>0</v>
      </c>
      <c r="P18" s="20">
        <v>0</v>
      </c>
      <c r="Q18" s="20">
        <v>1</v>
      </c>
      <c r="R18" s="22">
        <v>1</v>
      </c>
      <c r="S18" s="23" t="e">
        <f t="shared" ca="1" si="1"/>
        <v>#NAME?</v>
      </c>
      <c r="T18" s="24" t="e">
        <f t="shared" ca="1" si="2"/>
        <v>#NAME?</v>
      </c>
    </row>
    <row r="19" spans="1:20" x14ac:dyDescent="0.2">
      <c r="A19" s="16" t="s">
        <v>34</v>
      </c>
      <c r="B19" s="17" t="str">
        <f t="shared" si="0"/>
        <v>++++++</v>
      </c>
      <c r="C19" s="18" t="s">
        <v>41</v>
      </c>
      <c r="D19" s="19" t="s">
        <v>41</v>
      </c>
      <c r="E19" s="19" t="s">
        <v>41</v>
      </c>
      <c r="F19" s="19" t="s">
        <v>41</v>
      </c>
      <c r="G19" s="18" t="s">
        <v>41</v>
      </c>
      <c r="H19" s="19" t="s">
        <v>41</v>
      </c>
      <c r="I19" s="19" t="s">
        <v>41</v>
      </c>
      <c r="J19" s="19" t="s">
        <v>41</v>
      </c>
      <c r="K19" s="18" t="s">
        <v>41</v>
      </c>
      <c r="L19" s="20">
        <v>0</v>
      </c>
      <c r="M19" s="20">
        <v>1</v>
      </c>
      <c r="N19" s="19" t="s">
        <v>41</v>
      </c>
      <c r="O19" s="21">
        <v>0</v>
      </c>
      <c r="P19" s="20">
        <v>1</v>
      </c>
      <c r="Q19" s="20">
        <v>1</v>
      </c>
      <c r="R19" s="22">
        <v>1</v>
      </c>
      <c r="S19" s="23" t="e">
        <f t="shared" ca="1" si="1"/>
        <v>#NAME?</v>
      </c>
      <c r="T19" s="24" t="e">
        <f t="shared" ca="1" si="2"/>
        <v>#NAME?</v>
      </c>
    </row>
    <row r="20" spans="1:20" x14ac:dyDescent="0.2">
      <c r="A20" s="16" t="s">
        <v>42</v>
      </c>
      <c r="B20" s="17" t="str">
        <f t="shared" si="0"/>
        <v>+++++</v>
      </c>
      <c r="C20" s="18" t="s">
        <v>41</v>
      </c>
      <c r="D20" s="19" t="s">
        <v>41</v>
      </c>
      <c r="E20" s="19" t="s">
        <v>41</v>
      </c>
      <c r="F20" s="19" t="s">
        <v>41</v>
      </c>
      <c r="G20" s="18" t="s">
        <v>41</v>
      </c>
      <c r="H20" s="19" t="s">
        <v>41</v>
      </c>
      <c r="I20" s="19" t="s">
        <v>41</v>
      </c>
      <c r="J20" s="19" t="s">
        <v>41</v>
      </c>
      <c r="K20" s="18" t="s">
        <v>41</v>
      </c>
      <c r="L20" s="20">
        <v>0</v>
      </c>
      <c r="M20" s="20">
        <v>0</v>
      </c>
      <c r="N20" s="19" t="s">
        <v>41</v>
      </c>
      <c r="O20" s="21">
        <v>0</v>
      </c>
      <c r="P20" s="20">
        <v>1</v>
      </c>
      <c r="Q20" s="20">
        <v>1</v>
      </c>
      <c r="R20" s="22">
        <v>1</v>
      </c>
      <c r="S20" s="23" t="e">
        <f t="shared" ca="1" si="1"/>
        <v>#NAME?</v>
      </c>
      <c r="T20" s="24" t="e">
        <f t="shared" ca="1" si="2"/>
        <v>#NAME?</v>
      </c>
    </row>
    <row r="21" spans="1:20" x14ac:dyDescent="0.2">
      <c r="A21" s="16" t="s">
        <v>43</v>
      </c>
      <c r="B21" s="17" t="str">
        <f t="shared" si="0"/>
        <v>++++</v>
      </c>
      <c r="C21" s="18" t="s">
        <v>41</v>
      </c>
      <c r="D21" s="19" t="s">
        <v>41</v>
      </c>
      <c r="E21" s="19" t="s">
        <v>41</v>
      </c>
      <c r="F21" s="19" t="s">
        <v>41</v>
      </c>
      <c r="G21" s="18" t="s">
        <v>41</v>
      </c>
      <c r="H21" s="19" t="s">
        <v>41</v>
      </c>
      <c r="I21" s="19" t="s">
        <v>41</v>
      </c>
      <c r="J21" s="19" t="s">
        <v>41</v>
      </c>
      <c r="K21" s="18" t="s">
        <v>41</v>
      </c>
      <c r="L21" s="20">
        <v>0</v>
      </c>
      <c r="M21" s="20">
        <v>0</v>
      </c>
      <c r="N21" s="19" t="s">
        <v>41</v>
      </c>
      <c r="O21" s="21">
        <v>1</v>
      </c>
      <c r="P21" s="20">
        <v>1</v>
      </c>
      <c r="Q21" s="20">
        <v>1</v>
      </c>
      <c r="R21" s="22">
        <v>1</v>
      </c>
      <c r="S21" s="23" t="e">
        <f t="shared" ca="1" si="1"/>
        <v>#NAME?</v>
      </c>
      <c r="T21" s="24" t="e">
        <f t="shared" ca="1" si="2"/>
        <v>#NAME?</v>
      </c>
    </row>
    <row r="22" spans="1:20" x14ac:dyDescent="0.2">
      <c r="A22" s="16" t="s">
        <v>33</v>
      </c>
      <c r="B22" s="17" t="str">
        <f t="shared" si="0"/>
        <v>+</v>
      </c>
      <c r="C22" s="18" t="s">
        <v>41</v>
      </c>
      <c r="D22" s="19" t="s">
        <v>41</v>
      </c>
      <c r="E22" s="19" t="s">
        <v>41</v>
      </c>
      <c r="F22" s="19" t="s">
        <v>41</v>
      </c>
      <c r="G22" s="18" t="s">
        <v>41</v>
      </c>
      <c r="H22" s="19" t="s">
        <v>41</v>
      </c>
      <c r="I22" s="19" t="s">
        <v>41</v>
      </c>
      <c r="J22" s="19" t="s">
        <v>41</v>
      </c>
      <c r="K22" s="18" t="s">
        <v>41</v>
      </c>
      <c r="L22" s="20">
        <v>0</v>
      </c>
      <c r="M22" s="20">
        <v>0</v>
      </c>
      <c r="N22" s="19" t="s">
        <v>41</v>
      </c>
      <c r="O22" s="21">
        <v>1</v>
      </c>
      <c r="P22" s="20">
        <v>0</v>
      </c>
      <c r="Q22" s="20">
        <v>0</v>
      </c>
      <c r="R22" s="22">
        <v>0</v>
      </c>
      <c r="S22" s="23" t="e">
        <f t="shared" ca="1" si="1"/>
        <v>#NAME?</v>
      </c>
      <c r="T22" s="24" t="e">
        <f t="shared" ca="1" si="2"/>
        <v>#NAME?</v>
      </c>
    </row>
    <row r="23" spans="1:20" x14ac:dyDescent="0.2">
      <c r="A23" s="1"/>
    </row>
    <row r="24" spans="1:20" x14ac:dyDescent="0.2">
      <c r="A24" s="1"/>
    </row>
    <row r="25" spans="1:20" x14ac:dyDescent="0.2">
      <c r="A25" s="1"/>
    </row>
    <row r="26" spans="1:20" x14ac:dyDescent="0.2">
      <c r="A26" s="1"/>
    </row>
    <row r="27" spans="1:20" x14ac:dyDescent="0.2">
      <c r="A27" s="1"/>
    </row>
    <row r="28" spans="1:20" x14ac:dyDescent="0.2">
      <c r="A28" s="1"/>
    </row>
    <row r="29" spans="1:20" x14ac:dyDescent="0.2">
      <c r="A29" s="1"/>
    </row>
    <row r="30" spans="1:20" x14ac:dyDescent="0.2">
      <c r="A30" s="1"/>
    </row>
    <row r="31" spans="1:20" x14ac:dyDescent="0.2">
      <c r="A31" s="1"/>
    </row>
    <row r="32" spans="1:20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</sheetData>
  <mergeCells count="10">
    <mergeCell ref="C9:D9"/>
    <mergeCell ref="I5:J5"/>
    <mergeCell ref="I6:J6"/>
    <mergeCell ref="E2:J2"/>
    <mergeCell ref="F3:G3"/>
    <mergeCell ref="I3:J3"/>
    <mergeCell ref="F4:G4"/>
    <mergeCell ref="I4:J4"/>
    <mergeCell ref="F5:G5"/>
    <mergeCell ref="F6:G6"/>
  </mergeCells>
  <conditionalFormatting sqref="A15:R22">
    <cfRule type="expression" dxfId="8" priority="1">
      <formula>$B15="++++++"</formula>
    </cfRule>
  </conditionalFormatting>
  <conditionalFormatting sqref="C12:R12">
    <cfRule type="expression" dxfId="7" priority="2">
      <formula>C$10="1"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D1DC"/>
    <outlinePr summaryBelow="0" summaryRight="0"/>
  </sheetPr>
  <dimension ref="A2:P23"/>
  <sheetViews>
    <sheetView workbookViewId="0"/>
  </sheetViews>
  <sheetFormatPr defaultColWidth="12.5703125" defaultRowHeight="15.75" customHeight="1" x14ac:dyDescent="0.2"/>
  <cols>
    <col min="1" max="1" width="15" customWidth="1"/>
    <col min="2" max="4" width="7.42578125" customWidth="1"/>
    <col min="5" max="12" width="10.140625" customWidth="1"/>
    <col min="13" max="13" width="4.7109375" customWidth="1"/>
    <col min="15" max="15" width="4.28515625" customWidth="1"/>
  </cols>
  <sheetData>
    <row r="2" spans="1:16" x14ac:dyDescent="0.2">
      <c r="A2" s="1"/>
      <c r="E2" s="3" t="s">
        <v>0</v>
      </c>
      <c r="G2" s="34" t="s">
        <v>44</v>
      </c>
      <c r="H2" s="32"/>
      <c r="I2" s="32"/>
      <c r="J2" s="32"/>
      <c r="K2" s="32"/>
      <c r="L2" s="32"/>
    </row>
    <row r="3" spans="1:16" x14ac:dyDescent="0.2">
      <c r="A3" s="1"/>
      <c r="E3" s="4" t="s">
        <v>45</v>
      </c>
      <c r="G3" s="5" t="s">
        <v>3</v>
      </c>
      <c r="H3" s="31" t="s">
        <v>46</v>
      </c>
      <c r="I3" s="32"/>
      <c r="J3" s="5" t="s">
        <v>5</v>
      </c>
      <c r="K3" s="31" t="s">
        <v>47</v>
      </c>
      <c r="L3" s="32"/>
    </row>
    <row r="4" spans="1:16" x14ac:dyDescent="0.2">
      <c r="A4" s="1"/>
      <c r="G4" s="5" t="s">
        <v>7</v>
      </c>
      <c r="H4" s="31" t="s">
        <v>48</v>
      </c>
      <c r="I4" s="32"/>
      <c r="J4" s="5" t="s">
        <v>9</v>
      </c>
      <c r="K4" s="31" t="s">
        <v>49</v>
      </c>
      <c r="L4" s="32"/>
    </row>
    <row r="5" spans="1:16" x14ac:dyDescent="0.2">
      <c r="A5" s="1"/>
      <c r="E5" s="3" t="s">
        <v>11</v>
      </c>
      <c r="G5" s="5" t="s">
        <v>12</v>
      </c>
      <c r="H5" s="31" t="s">
        <v>13</v>
      </c>
      <c r="I5" s="32"/>
      <c r="J5" s="5" t="s">
        <v>14</v>
      </c>
      <c r="K5" s="31" t="s">
        <v>15</v>
      </c>
      <c r="L5" s="32"/>
    </row>
    <row r="6" spans="1:16" x14ac:dyDescent="0.2">
      <c r="A6" s="6"/>
      <c r="E6" s="7">
        <f>HEX2DEC(E3)</f>
        <v>15</v>
      </c>
      <c r="G6" s="5" t="s">
        <v>16</v>
      </c>
      <c r="H6" s="31" t="s">
        <v>17</v>
      </c>
      <c r="I6" s="32"/>
      <c r="J6" s="8"/>
      <c r="K6" s="33"/>
      <c r="L6" s="32"/>
    </row>
    <row r="7" spans="1:16" x14ac:dyDescent="0.2">
      <c r="A7" s="6"/>
      <c r="E7" s="3"/>
    </row>
    <row r="8" spans="1:16" x14ac:dyDescent="0.2">
      <c r="A8" s="6"/>
      <c r="E8" s="3" t="s">
        <v>18</v>
      </c>
    </row>
    <row r="9" spans="1:16" x14ac:dyDescent="0.2">
      <c r="A9" s="6"/>
      <c r="E9" s="35" t="str">
        <f>HEX2BIN(MID(E3,1,2),8)</f>
        <v>00001111</v>
      </c>
      <c r="F9" s="36"/>
    </row>
    <row r="10" spans="1:16" x14ac:dyDescent="0.2">
      <c r="A10" s="6" t="s">
        <v>19</v>
      </c>
      <c r="E10" s="9" t="str">
        <f>MID($E$9,1,1)</f>
        <v>0</v>
      </c>
      <c r="F10" s="9" t="str">
        <f>MID($E$9,2,1)</f>
        <v>0</v>
      </c>
      <c r="G10" s="9" t="str">
        <f>MID($E$9,3,1)</f>
        <v>0</v>
      </c>
      <c r="H10" s="9" t="str">
        <f>MID($E$9,4,1)</f>
        <v>0</v>
      </c>
      <c r="I10" s="9" t="str">
        <f>MID($E$9,5,1)</f>
        <v>1</v>
      </c>
      <c r="J10" s="9" t="str">
        <f>MID($E$9,6,1)</f>
        <v>1</v>
      </c>
      <c r="K10" s="9" t="str">
        <f>MID($E$9,7,1)</f>
        <v>1</v>
      </c>
      <c r="L10" s="9" t="str">
        <f>MID($E$9,8,1)</f>
        <v>1</v>
      </c>
    </row>
    <row r="11" spans="1:16" x14ac:dyDescent="0.2">
      <c r="A11" s="6" t="s">
        <v>20</v>
      </c>
      <c r="B11" s="25">
        <v>15</v>
      </c>
      <c r="C11" s="25" t="s">
        <v>50</v>
      </c>
      <c r="D11" s="25">
        <v>8</v>
      </c>
      <c r="E11" s="11">
        <v>7</v>
      </c>
      <c r="F11" s="11">
        <v>6</v>
      </c>
      <c r="G11" s="11">
        <v>5</v>
      </c>
      <c r="H11" s="11">
        <v>4</v>
      </c>
      <c r="I11" s="11">
        <v>3</v>
      </c>
      <c r="J11" s="11">
        <v>2</v>
      </c>
      <c r="K11" s="11">
        <v>1</v>
      </c>
      <c r="L11" s="11">
        <v>0</v>
      </c>
    </row>
    <row r="12" spans="1:16" x14ac:dyDescent="0.2">
      <c r="A12" s="12"/>
      <c r="B12" s="13" t="s">
        <v>51</v>
      </c>
      <c r="C12" s="13" t="s">
        <v>52</v>
      </c>
      <c r="D12" s="13" t="s">
        <v>53</v>
      </c>
      <c r="E12" s="13" t="s">
        <v>54</v>
      </c>
      <c r="F12" s="13" t="s">
        <v>55</v>
      </c>
      <c r="G12" s="13" t="s">
        <v>56</v>
      </c>
      <c r="H12" s="13" t="s">
        <v>57</v>
      </c>
      <c r="I12" s="13" t="s">
        <v>58</v>
      </c>
      <c r="J12" s="13" t="s">
        <v>31</v>
      </c>
      <c r="K12" s="13" t="s">
        <v>59</v>
      </c>
      <c r="L12" s="13" t="s">
        <v>35</v>
      </c>
    </row>
    <row r="13" spans="1:16" x14ac:dyDescent="0.2">
      <c r="A13" s="14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6" x14ac:dyDescent="0.2">
      <c r="A14" s="38" t="s">
        <v>37</v>
      </c>
      <c r="B14" s="32"/>
      <c r="C14" s="32"/>
      <c r="D14" s="15" t="s">
        <v>38</v>
      </c>
      <c r="E14" s="13"/>
      <c r="F14" s="13"/>
      <c r="G14" s="13"/>
      <c r="H14" s="13"/>
      <c r="I14" s="13"/>
      <c r="J14" s="13"/>
      <c r="K14" s="13"/>
      <c r="L14" s="13"/>
      <c r="N14" s="10" t="s">
        <v>39</v>
      </c>
      <c r="P14" s="10" t="s">
        <v>60</v>
      </c>
    </row>
    <row r="15" spans="1:16" x14ac:dyDescent="0.2">
      <c r="A15" s="37" t="s">
        <v>61</v>
      </c>
      <c r="B15" s="32"/>
      <c r="C15" s="32"/>
      <c r="D15" s="17" t="str">
        <f t="shared" ref="D15:D16" si="0">CONCATENATE(IF(INT($E$10)=E15, "+", ""), IF(INT($J$10)=J15, "+", ""),IF(INT($K$10)=K15, "+", ""),IF(INT($L$10)=L15, "+", ""),)</f>
        <v>+++</v>
      </c>
      <c r="E15" s="26">
        <v>0</v>
      </c>
      <c r="F15" s="19" t="s">
        <v>41</v>
      </c>
      <c r="G15" s="19" t="s">
        <v>41</v>
      </c>
      <c r="H15" s="19" t="s">
        <v>41</v>
      </c>
      <c r="I15" s="26" t="s">
        <v>41</v>
      </c>
      <c r="J15" s="19">
        <v>1</v>
      </c>
      <c r="K15" s="19">
        <v>1</v>
      </c>
      <c r="L15" s="27">
        <v>0</v>
      </c>
      <c r="M15" s="23" t="e">
        <f t="shared" ref="M15:M22" ca="1" si="1">JOIN("", E15:L15)</f>
        <v>#NAME?</v>
      </c>
      <c r="N15" s="24" t="e">
        <f t="shared" ref="N15:N22" ca="1" si="2">CONCATENATE("0x", BIN2HEX(SUBSTITUTE(M15, "x", "0"),))</f>
        <v>#NAME?</v>
      </c>
      <c r="P15" s="28" t="s">
        <v>62</v>
      </c>
    </row>
    <row r="16" spans="1:16" x14ac:dyDescent="0.2">
      <c r="A16" s="37" t="s">
        <v>63</v>
      </c>
      <c r="B16" s="32"/>
      <c r="C16" s="32"/>
      <c r="D16" s="17" t="str">
        <f t="shared" si="0"/>
        <v>++++</v>
      </c>
      <c r="E16" s="26">
        <v>0</v>
      </c>
      <c r="F16" s="19" t="s">
        <v>41</v>
      </c>
      <c r="G16" s="19" t="s">
        <v>41</v>
      </c>
      <c r="H16" s="19" t="s">
        <v>41</v>
      </c>
      <c r="I16" s="26" t="s">
        <v>41</v>
      </c>
      <c r="J16" s="19">
        <v>1</v>
      </c>
      <c r="K16" s="19">
        <v>1</v>
      </c>
      <c r="L16" s="27">
        <v>1</v>
      </c>
      <c r="M16" s="23" t="e">
        <f t="shared" ca="1" si="1"/>
        <v>#NAME?</v>
      </c>
      <c r="N16" s="24" t="e">
        <f t="shared" ca="1" si="2"/>
        <v>#NAME?</v>
      </c>
      <c r="P16" s="28" t="s">
        <v>64</v>
      </c>
    </row>
    <row r="17" spans="1:16" x14ac:dyDescent="0.2">
      <c r="A17" s="37" t="s">
        <v>65</v>
      </c>
      <c r="B17" s="32"/>
      <c r="C17" s="32"/>
      <c r="D17" s="17" t="str">
        <f>CONCATENATE(IF(INT($E$10)=E17, "+", ""), IF(INT($I$10)=I17, "+", ""), IF(INT($J$10)=J17, "+", ""),IF(INT($K$10)=K17, "+", ""),IF(INT($L$10)=L17, "+", ""),)</f>
        <v>+++++</v>
      </c>
      <c r="E17" s="26">
        <v>0</v>
      </c>
      <c r="F17" s="19" t="s">
        <v>41</v>
      </c>
      <c r="G17" s="19" t="s">
        <v>41</v>
      </c>
      <c r="H17" s="19" t="s">
        <v>41</v>
      </c>
      <c r="I17" s="26">
        <v>1</v>
      </c>
      <c r="J17" s="19">
        <v>1</v>
      </c>
      <c r="K17" s="19">
        <v>1</v>
      </c>
      <c r="L17" s="27">
        <v>1</v>
      </c>
      <c r="M17" s="23" t="e">
        <f t="shared" ca="1" si="1"/>
        <v>#NAME?</v>
      </c>
      <c r="N17" s="24" t="e">
        <f t="shared" ca="1" si="2"/>
        <v>#NAME?</v>
      </c>
      <c r="P17" s="28" t="s">
        <v>66</v>
      </c>
    </row>
    <row r="18" spans="1:16" x14ac:dyDescent="0.2">
      <c r="A18" s="37" t="s">
        <v>67</v>
      </c>
      <c r="B18" s="32"/>
      <c r="C18" s="32"/>
      <c r="D18" s="17" t="str">
        <f>CONCATENATE(IF(INT($E$10)=E18, "+", ""),IF(INT($K$10)=K18, "+", ""),)</f>
        <v>+</v>
      </c>
      <c r="E18" s="26">
        <v>0</v>
      </c>
      <c r="F18" s="19" t="s">
        <v>41</v>
      </c>
      <c r="G18" s="19" t="s">
        <v>41</v>
      </c>
      <c r="H18" s="19" t="s">
        <v>41</v>
      </c>
      <c r="I18" s="26" t="s">
        <v>41</v>
      </c>
      <c r="J18" s="19" t="s">
        <v>41</v>
      </c>
      <c r="K18" s="19">
        <v>0</v>
      </c>
      <c r="L18" s="27" t="s">
        <v>41</v>
      </c>
      <c r="M18" s="23" t="e">
        <f t="shared" ca="1" si="1"/>
        <v>#NAME?</v>
      </c>
      <c r="N18" s="24" t="e">
        <f t="shared" ca="1" si="2"/>
        <v>#NAME?</v>
      </c>
      <c r="P18" s="28" t="s">
        <v>68</v>
      </c>
    </row>
    <row r="19" spans="1:16" x14ac:dyDescent="0.2">
      <c r="A19" s="37" t="s">
        <v>31</v>
      </c>
      <c r="B19" s="32"/>
      <c r="C19" s="32"/>
      <c r="D19" s="17" t="str">
        <f>CONCATENATE(IF(INT($E$10)=E19, "+", ""),IF(INT($J$10)=J19, "+", ""),IF(INT($K$10)=K19, "+", ""),)</f>
        <v>++</v>
      </c>
      <c r="E19" s="26">
        <v>0</v>
      </c>
      <c r="F19" s="19" t="s">
        <v>41</v>
      </c>
      <c r="G19" s="19" t="s">
        <v>41</v>
      </c>
      <c r="H19" s="19" t="s">
        <v>41</v>
      </c>
      <c r="I19" s="26" t="s">
        <v>41</v>
      </c>
      <c r="J19" s="19">
        <v>0</v>
      </c>
      <c r="K19" s="19">
        <v>1</v>
      </c>
      <c r="L19" s="27" t="s">
        <v>41</v>
      </c>
      <c r="M19" s="23" t="e">
        <f t="shared" ca="1" si="1"/>
        <v>#NAME?</v>
      </c>
      <c r="N19" s="24" t="e">
        <f t="shared" ca="1" si="2"/>
        <v>#NAME?</v>
      </c>
      <c r="P19" s="28" t="s">
        <v>69</v>
      </c>
    </row>
    <row r="20" spans="1:16" x14ac:dyDescent="0.2">
      <c r="A20" s="37" t="s">
        <v>70</v>
      </c>
      <c r="B20" s="32"/>
      <c r="C20" s="32"/>
      <c r="D20" s="17" t="str">
        <f t="shared" ref="D20:D21" si="3">CONCATENATE(IF(INT($E$10)=E20, "+", ""), IF(INT($I$10)=I20, "+", ""), IF(INT($J$10)=J20, "+", ""),IF(INT($K$10)=K20, "+", ""),IF(INT($L$10)=L20, "+", ""),)</f>
        <v>++++</v>
      </c>
      <c r="E20" s="26">
        <v>0</v>
      </c>
      <c r="F20" s="19" t="s">
        <v>41</v>
      </c>
      <c r="G20" s="19" t="s">
        <v>41</v>
      </c>
      <c r="H20" s="19" t="s">
        <v>41</v>
      </c>
      <c r="I20" s="26">
        <v>0</v>
      </c>
      <c r="J20" s="19">
        <v>1</v>
      </c>
      <c r="K20" s="19">
        <v>1</v>
      </c>
      <c r="L20" s="27">
        <v>1</v>
      </c>
      <c r="M20" s="23" t="e">
        <f t="shared" ca="1" si="1"/>
        <v>#NAME?</v>
      </c>
      <c r="N20" s="24" t="e">
        <f t="shared" ca="1" si="2"/>
        <v>#NAME?</v>
      </c>
      <c r="P20" s="28" t="s">
        <v>71</v>
      </c>
    </row>
    <row r="21" spans="1:16" x14ac:dyDescent="0.2">
      <c r="A21" s="37" t="s">
        <v>58</v>
      </c>
      <c r="B21" s="32"/>
      <c r="C21" s="32"/>
      <c r="D21" s="17" t="str">
        <f t="shared" si="3"/>
        <v>+++++</v>
      </c>
      <c r="E21" s="26">
        <v>0</v>
      </c>
      <c r="F21" s="19" t="s">
        <v>41</v>
      </c>
      <c r="G21" s="19" t="s">
        <v>41</v>
      </c>
      <c r="H21" s="19" t="s">
        <v>41</v>
      </c>
      <c r="I21" s="26">
        <v>1</v>
      </c>
      <c r="J21" s="19">
        <v>1</v>
      </c>
      <c r="K21" s="19">
        <v>1</v>
      </c>
      <c r="L21" s="27">
        <v>1</v>
      </c>
      <c r="M21" s="23" t="e">
        <f t="shared" ca="1" si="1"/>
        <v>#NAME?</v>
      </c>
      <c r="N21" s="24" t="e">
        <f t="shared" ca="1" si="2"/>
        <v>#NAME?</v>
      </c>
      <c r="P21" s="28" t="s">
        <v>72</v>
      </c>
    </row>
    <row r="22" spans="1:16" x14ac:dyDescent="0.2">
      <c r="A22" s="37" t="s">
        <v>54</v>
      </c>
      <c r="B22" s="32"/>
      <c r="C22" s="32"/>
      <c r="D22" s="17" t="str">
        <f>CONCATENATE(IF(INT($E$10)=E22, "+", ""), )</f>
        <v>+</v>
      </c>
      <c r="E22" s="26">
        <v>0</v>
      </c>
      <c r="F22" s="19" t="s">
        <v>41</v>
      </c>
      <c r="G22" s="19" t="s">
        <v>41</v>
      </c>
      <c r="H22" s="19" t="s">
        <v>41</v>
      </c>
      <c r="I22" s="26" t="s">
        <v>41</v>
      </c>
      <c r="J22" s="19" t="s">
        <v>41</v>
      </c>
      <c r="K22" s="19" t="s">
        <v>41</v>
      </c>
      <c r="L22" s="27" t="s">
        <v>41</v>
      </c>
      <c r="M22" s="23" t="e">
        <f t="shared" ca="1" si="1"/>
        <v>#NAME?</v>
      </c>
      <c r="N22" s="24" t="e">
        <f t="shared" ca="1" si="2"/>
        <v>#NAME?</v>
      </c>
      <c r="P22" s="28" t="s">
        <v>73</v>
      </c>
    </row>
    <row r="23" spans="1:16" x14ac:dyDescent="0.2">
      <c r="A23" s="16"/>
      <c r="B23" s="17"/>
      <c r="C23" s="17"/>
      <c r="D23" s="17"/>
      <c r="E23" s="29"/>
      <c r="F23" s="29"/>
      <c r="G23" s="29"/>
      <c r="H23" s="29"/>
      <c r="I23" s="29"/>
      <c r="J23" s="29"/>
      <c r="K23" s="29"/>
      <c r="L23" s="29"/>
      <c r="M23" s="23"/>
      <c r="N23" s="30"/>
    </row>
  </sheetData>
  <mergeCells count="19">
    <mergeCell ref="A20:C20"/>
    <mergeCell ref="A21:C21"/>
    <mergeCell ref="A22:C22"/>
    <mergeCell ref="E9:F9"/>
    <mergeCell ref="A14:C14"/>
    <mergeCell ref="A15:C15"/>
    <mergeCell ref="A16:C16"/>
    <mergeCell ref="A17:C17"/>
    <mergeCell ref="A18:C18"/>
    <mergeCell ref="A19:C19"/>
    <mergeCell ref="K5:L5"/>
    <mergeCell ref="K6:L6"/>
    <mergeCell ref="G2:L2"/>
    <mergeCell ref="H3:I3"/>
    <mergeCell ref="K3:L3"/>
    <mergeCell ref="H4:I4"/>
    <mergeCell ref="K4:L4"/>
    <mergeCell ref="H5:I5"/>
    <mergeCell ref="H6:I6"/>
  </mergeCells>
  <conditionalFormatting sqref="A15:L16">
    <cfRule type="expression" dxfId="6" priority="1">
      <formula>$D15="++++"</formula>
    </cfRule>
  </conditionalFormatting>
  <conditionalFormatting sqref="B12:L12">
    <cfRule type="expression" dxfId="5" priority="2">
      <formula>B$10="1"</formula>
    </cfRule>
  </conditionalFormatting>
  <conditionalFormatting sqref="A17:L17">
    <cfRule type="expression" dxfId="4" priority="3">
      <formula>$D17="+++++"</formula>
    </cfRule>
  </conditionalFormatting>
  <conditionalFormatting sqref="A18:L18">
    <cfRule type="expression" dxfId="3" priority="4">
      <formula>$D$18="++"</formula>
    </cfRule>
  </conditionalFormatting>
  <conditionalFormatting sqref="A19:L19">
    <cfRule type="expression" dxfId="2" priority="5">
      <formula>$D$19="+++"</formula>
    </cfRule>
  </conditionalFormatting>
  <conditionalFormatting sqref="A20:L21">
    <cfRule type="expression" dxfId="1" priority="6">
      <formula>$D20="+++++"</formula>
    </cfRule>
  </conditionalFormatting>
  <conditionalFormatting sqref="A22:L22">
    <cfRule type="expression" dxfId="0" priority="7">
      <formula>$D$22="+"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Statusword PPM</vt:lpstr>
      <vt:lpstr>Controlword PPM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Богдан Коржак</cp:lastModifiedBy>
  <dcterms:modified xsi:type="dcterms:W3CDTF">2022-11-04T15:44:21Z</dcterms:modified>
</cp:coreProperties>
</file>