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1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13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tables/table14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sisochukwu\Documents\"/>
    </mc:Choice>
  </mc:AlternateContent>
  <bookViews>
    <workbookView xWindow="0" yWindow="0" windowWidth="20490" windowHeight="7620" firstSheet="18" activeTab="19"/>
  </bookViews>
  <sheets>
    <sheet name="Creating Tables,  Dif ADDMethod" sheetId="1" r:id="rId1"/>
    <sheet name="Power, Square root" sheetId="2" r:id="rId2"/>
    <sheet name="Percentage, Define Name" sheetId="3" r:id="rId3"/>
    <sheet name="Sorting" sheetId="5" r:id="rId4"/>
    <sheet name="Filtering" sheetId="6" r:id="rId5"/>
    <sheet name="Date and Time" sheetId="7" r:id="rId6"/>
    <sheet name="IF ELSE" sheetId="9" r:id="rId7"/>
    <sheet name="Concatenation" sheetId="10" r:id="rId8"/>
    <sheet name="Left&amp;Right, Mid&amp;Trim, Lower&amp;Upp" sheetId="11" r:id="rId9"/>
    <sheet name="Search&amp;Find, Sustitute&amp;Replace" sheetId="12" r:id="rId10"/>
    <sheet name="Len&amp;Char,,Round" sheetId="13" r:id="rId11"/>
    <sheet name="Floor" sheetId="14" r:id="rId12"/>
    <sheet name="AND&amp;OR" sheetId="24" r:id="rId13"/>
    <sheet name="Conditional Formatting" sheetId="25" r:id="rId14"/>
    <sheet name="V-LOOKUP, HLOOKUP,MATCH " sheetId="26" r:id="rId15"/>
    <sheet name="OFFSET" sheetId="27" r:id="rId16"/>
    <sheet name="Dropdown" sheetId="28" r:id="rId17"/>
    <sheet name="Pivot Table 1" sheetId="29" r:id="rId18"/>
    <sheet name="Pivot Table Chart " sheetId="30" r:id="rId19"/>
    <sheet name="Bar Chart" sheetId="31" r:id="rId20"/>
    <sheet name="Pie Chart" sheetId="32" r:id="rId21"/>
    <sheet name="Line Chart" sheetId="33" r:id="rId22"/>
    <sheet name="Radar Chart" sheetId="34" r:id="rId23"/>
    <sheet name="Combination Chart" sheetId="35" r:id="rId24"/>
    <sheet name="Column Chart " sheetId="36" r:id="rId25"/>
    <sheet name="Scatter Plot" sheetId="37" r:id="rId26"/>
    <sheet name="Sheet8" sheetId="38" r:id="rId27"/>
  </sheets>
  <definedNames>
    <definedName name="Age">'Percentage, Define Name'!$C$9:$C$13</definedName>
    <definedName name="t">'Percentage, Define Name'!$D$24</definedName>
    <definedName name="taxlab1">'Percentage, Define Name'!$D$18</definedName>
  </definedNames>
  <calcPr calcId="162913"/>
  <pivotCaches>
    <pivotCache cacheId="0" r:id="rId2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9" l="1"/>
  <c r="M3" i="29"/>
  <c r="M4" i="29"/>
  <c r="M5" i="29"/>
  <c r="M6" i="29"/>
  <c r="M7" i="29"/>
  <c r="M8" i="29"/>
  <c r="M9" i="29"/>
  <c r="M10" i="29"/>
  <c r="M11" i="29"/>
  <c r="M12" i="29"/>
  <c r="M13" i="29"/>
  <c r="M14" i="29"/>
  <c r="M15" i="29"/>
  <c r="M16" i="29"/>
  <c r="M17" i="29"/>
  <c r="M18" i="29"/>
  <c r="M19" i="29"/>
  <c r="L2" i="29"/>
  <c r="L3" i="29"/>
  <c r="L4" i="29"/>
  <c r="L5" i="29"/>
  <c r="L6" i="29"/>
  <c r="L7" i="29"/>
  <c r="L8" i="29"/>
  <c r="L9" i="29"/>
  <c r="L10" i="29"/>
  <c r="L11" i="29"/>
  <c r="L12" i="29"/>
  <c r="L13" i="29"/>
  <c r="L14" i="29"/>
  <c r="L15" i="29"/>
  <c r="L16" i="29"/>
  <c r="L17" i="29"/>
  <c r="L18" i="29"/>
  <c r="L19" i="29"/>
  <c r="K2" i="29"/>
  <c r="K3" i="29"/>
  <c r="K4" i="29"/>
  <c r="K5" i="29"/>
  <c r="K6" i="29"/>
  <c r="K7" i="29"/>
  <c r="K8" i="29"/>
  <c r="K9" i="29"/>
  <c r="K10" i="29"/>
  <c r="K11" i="29"/>
  <c r="K12" i="29"/>
  <c r="K13" i="29"/>
  <c r="K14" i="29"/>
  <c r="K15" i="29"/>
  <c r="K16" i="29"/>
  <c r="K17" i="29"/>
  <c r="K18" i="29"/>
  <c r="K19" i="29"/>
  <c r="D13" i="27"/>
  <c r="G4" i="27"/>
  <c r="D12" i="27"/>
  <c r="D35" i="26"/>
  <c r="E33" i="26"/>
  <c r="E30" i="26"/>
  <c r="E27" i="26"/>
  <c r="C16" i="26"/>
  <c r="C23" i="26"/>
  <c r="C22" i="26"/>
  <c r="C15" i="26"/>
  <c r="C18" i="26"/>
  <c r="C17" i="26"/>
  <c r="C14" i="26"/>
  <c r="G6" i="24" l="1"/>
  <c r="G7" i="24"/>
  <c r="G8" i="24"/>
  <c r="G9" i="24"/>
  <c r="G10" i="24"/>
  <c r="G11" i="24"/>
  <c r="F6" i="24"/>
  <c r="F7" i="24"/>
  <c r="F8" i="24"/>
  <c r="F9" i="24"/>
  <c r="F10" i="24"/>
  <c r="F11" i="24"/>
  <c r="E11" i="24"/>
  <c r="E10" i="24"/>
  <c r="E9" i="24"/>
  <c r="E8" i="24"/>
  <c r="E7" i="24"/>
  <c r="E6" i="24"/>
  <c r="F27" i="9"/>
  <c r="F28" i="9"/>
  <c r="F29" i="9"/>
  <c r="F30" i="9"/>
  <c r="F31" i="9"/>
  <c r="F32" i="9"/>
  <c r="D6" i="14"/>
  <c r="D5" i="14"/>
  <c r="D4" i="14"/>
  <c r="D11" i="13"/>
  <c r="D10" i="13"/>
  <c r="D9" i="13"/>
  <c r="D5" i="13"/>
  <c r="D6" i="13"/>
  <c r="D4" i="13"/>
  <c r="D21" i="13"/>
  <c r="D16" i="13"/>
  <c r="C17" i="12" l="1"/>
  <c r="C22" i="12"/>
  <c r="D18" i="12"/>
  <c r="C18" i="12"/>
  <c r="D10" i="12"/>
  <c r="C10" i="12"/>
  <c r="C5" i="12"/>
  <c r="E4" i="12"/>
  <c r="D4" i="12"/>
  <c r="C4" i="12"/>
  <c r="E31" i="11"/>
  <c r="D31" i="11"/>
  <c r="C31" i="11"/>
  <c r="D25" i="11"/>
  <c r="D24" i="11"/>
  <c r="D23" i="11"/>
  <c r="E7" i="11"/>
  <c r="E8" i="11"/>
  <c r="E9" i="11"/>
  <c r="E10" i="11"/>
  <c r="E11" i="11"/>
  <c r="E12" i="11"/>
  <c r="E13" i="11"/>
  <c r="D7" i="11"/>
  <c r="D8" i="11"/>
  <c r="D9" i="11"/>
  <c r="D10" i="11"/>
  <c r="D11" i="11"/>
  <c r="D12" i="11"/>
  <c r="D13" i="11"/>
  <c r="C7" i="11"/>
  <c r="C8" i="11"/>
  <c r="C9" i="11"/>
  <c r="C10" i="11"/>
  <c r="C11" i="11"/>
  <c r="C12" i="11"/>
  <c r="C13" i="11"/>
  <c r="D15" i="11"/>
  <c r="C15" i="11"/>
  <c r="E17" i="10"/>
  <c r="C16" i="10"/>
  <c r="F8" i="10"/>
  <c r="F9" i="10"/>
  <c r="E8" i="10"/>
  <c r="E9" i="10"/>
  <c r="C17" i="9" l="1"/>
  <c r="C18" i="9"/>
  <c r="C19" i="9"/>
  <c r="C20" i="9"/>
  <c r="C16" i="9"/>
  <c r="D7" i="9"/>
  <c r="D8" i="9"/>
  <c r="D9" i="9"/>
  <c r="D10" i="9"/>
  <c r="D11" i="9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" i="6"/>
  <c r="D3" i="7"/>
  <c r="D4" i="7"/>
  <c r="D5" i="7"/>
  <c r="D6" i="7"/>
  <c r="D2" i="7"/>
  <c r="F24" i="3" l="1"/>
  <c r="E11" i="3"/>
  <c r="E4" i="3"/>
  <c r="H4" i="3"/>
  <c r="D13" i="2"/>
  <c r="B13" i="2"/>
  <c r="F25" i="3" l="1"/>
  <c r="F18" i="3"/>
  <c r="F20" i="3"/>
  <c r="F7" i="2"/>
  <c r="C7" i="2"/>
  <c r="B7" i="2"/>
  <c r="O27" i="1"/>
  <c r="O28" i="1"/>
  <c r="O29" i="1"/>
  <c r="O30" i="1"/>
  <c r="O31" i="1"/>
  <c r="O32" i="1"/>
  <c r="K27" i="1"/>
  <c r="K28" i="1"/>
  <c r="K29" i="1"/>
  <c r="K30" i="1"/>
  <c r="K31" i="1"/>
  <c r="K26" i="1"/>
  <c r="G36" i="1"/>
  <c r="G37" i="1"/>
  <c r="E27" i="1"/>
  <c r="C29" i="1"/>
  <c r="A2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</calcChain>
</file>

<file path=xl/sharedStrings.xml><?xml version="1.0" encoding="utf-8"?>
<sst xmlns="http://schemas.openxmlformats.org/spreadsheetml/2006/main" count="702" uniqueCount="231">
  <si>
    <t>name</t>
  </si>
  <si>
    <t>age</t>
  </si>
  <si>
    <t>sport</t>
  </si>
  <si>
    <t>Biology_score</t>
  </si>
  <si>
    <t>Maths_score</t>
  </si>
  <si>
    <t>English_score</t>
  </si>
  <si>
    <t>Emmanuel Ayomide</t>
  </si>
  <si>
    <t>Football</t>
  </si>
  <si>
    <t>Ibrahim Musa</t>
  </si>
  <si>
    <t>Sesan Obi</t>
  </si>
  <si>
    <t>Swimming</t>
  </si>
  <si>
    <t>Kevin Frank</t>
  </si>
  <si>
    <t>Tennis</t>
  </si>
  <si>
    <t>Emeka Jude</t>
  </si>
  <si>
    <t>Basketball</t>
  </si>
  <si>
    <t>Caroline Obi</t>
  </si>
  <si>
    <t>Franklin Oladele</t>
  </si>
  <si>
    <t>Kola Ola</t>
  </si>
  <si>
    <t>Emmanuel Ovi</t>
  </si>
  <si>
    <t>Kareem Musa</t>
  </si>
  <si>
    <t>Mustapha Ahmed</t>
  </si>
  <si>
    <t>Femi Akin</t>
  </si>
  <si>
    <t>Tobi Olaniyan</t>
  </si>
  <si>
    <t>Volleyball</t>
  </si>
  <si>
    <t>Kayode Ibrahim</t>
  </si>
  <si>
    <t>Nnamdi Ike</t>
  </si>
  <si>
    <t>Ahmed Musa</t>
  </si>
  <si>
    <t>Susan James</t>
  </si>
  <si>
    <t>Zainab Mohammed</t>
  </si>
  <si>
    <t>Sex</t>
  </si>
  <si>
    <t>Male</t>
  </si>
  <si>
    <t>Female</t>
  </si>
  <si>
    <t>Sum</t>
  </si>
  <si>
    <t>Method 1</t>
  </si>
  <si>
    <t>Method 2</t>
  </si>
  <si>
    <t>Method 3</t>
  </si>
  <si>
    <t>Method  4</t>
  </si>
  <si>
    <t>Method 5</t>
  </si>
  <si>
    <t>Drag from bottom right corner of K26</t>
  </si>
  <si>
    <t>For Sum</t>
  </si>
  <si>
    <t>For Subtraction</t>
  </si>
  <si>
    <t>ADDITION METHODS</t>
  </si>
  <si>
    <t>Method 6</t>
  </si>
  <si>
    <t>Column 1</t>
  </si>
  <si>
    <t>Column 2</t>
  </si>
  <si>
    <t>Column 3</t>
  </si>
  <si>
    <t>Advantage of Making Table</t>
  </si>
  <si>
    <t>Taking Power of 6</t>
  </si>
  <si>
    <t>Taking 6th root</t>
  </si>
  <si>
    <t>For cubeS</t>
  </si>
  <si>
    <t>Percentage</t>
  </si>
  <si>
    <t>Type 1</t>
  </si>
  <si>
    <t>Type 2</t>
  </si>
  <si>
    <t>Name range for single value</t>
  </si>
  <si>
    <t>You can also give name as a constant. Example:tax</t>
  </si>
  <si>
    <t>Define name of the Range of Data from Formula tab</t>
  </si>
  <si>
    <t>F_Name</t>
  </si>
  <si>
    <t>A</t>
  </si>
  <si>
    <t>M</t>
  </si>
  <si>
    <t>O</t>
  </si>
  <si>
    <t>F</t>
  </si>
  <si>
    <t>J</t>
  </si>
  <si>
    <t>I</t>
  </si>
  <si>
    <t xml:space="preserve">E </t>
  </si>
  <si>
    <t>S_Name</t>
  </si>
  <si>
    <t>S</t>
  </si>
  <si>
    <t>K</t>
  </si>
  <si>
    <t>E</t>
  </si>
  <si>
    <t>C</t>
  </si>
  <si>
    <t>T</t>
  </si>
  <si>
    <t>N</t>
  </si>
  <si>
    <t>Z</t>
  </si>
  <si>
    <t>Admitted_at</t>
  </si>
  <si>
    <t>Age</t>
  </si>
  <si>
    <t>Id</t>
  </si>
  <si>
    <t>Column1</t>
  </si>
  <si>
    <t>DOB</t>
  </si>
  <si>
    <t>27/2/1995</t>
  </si>
  <si>
    <t>24/4/1999</t>
  </si>
  <si>
    <t>28/8/1996</t>
  </si>
  <si>
    <t>18/1/2005</t>
  </si>
  <si>
    <t>19/2/1999</t>
  </si>
  <si>
    <t>25/11/1998</t>
  </si>
  <si>
    <t>14/1/2002</t>
  </si>
  <si>
    <t>25/5/1999</t>
  </si>
  <si>
    <t>24/4/2000</t>
  </si>
  <si>
    <t>14/8/2000</t>
  </si>
  <si>
    <t>Location</t>
  </si>
  <si>
    <t>Stream</t>
  </si>
  <si>
    <t>Bangalore</t>
  </si>
  <si>
    <t>Gurgoan</t>
  </si>
  <si>
    <t>Commerce</t>
  </si>
  <si>
    <t>Maths</t>
  </si>
  <si>
    <t>Chemistry</t>
  </si>
  <si>
    <t>Geography</t>
  </si>
  <si>
    <t xml:space="preserve">Day </t>
  </si>
  <si>
    <t>Month</t>
  </si>
  <si>
    <t>Year</t>
  </si>
  <si>
    <t>Date</t>
  </si>
  <si>
    <t>India</t>
  </si>
  <si>
    <t>Pakistan</t>
  </si>
  <si>
    <t>USA</t>
  </si>
  <si>
    <t>China</t>
  </si>
  <si>
    <t>TYPE 1</t>
  </si>
  <si>
    <t>TYPE 2</t>
  </si>
  <si>
    <t xml:space="preserve">India </t>
  </si>
  <si>
    <t xml:space="preserve">Note: There is a problem in my type 2. It is returning false all through. </t>
  </si>
  <si>
    <t xml:space="preserve">Name </t>
  </si>
  <si>
    <t>Physics</t>
  </si>
  <si>
    <t>B</t>
  </si>
  <si>
    <t>D</t>
  </si>
  <si>
    <t xml:space="preserve">Maths </t>
  </si>
  <si>
    <t>Prefix</t>
  </si>
  <si>
    <t>Fname</t>
  </si>
  <si>
    <t>Full Name</t>
  </si>
  <si>
    <t>Using&amp;</t>
  </si>
  <si>
    <t>Sname</t>
  </si>
  <si>
    <t>Mr.</t>
  </si>
  <si>
    <t>Anu</t>
  </si>
  <si>
    <t>Khali</t>
  </si>
  <si>
    <t>Abhay</t>
  </si>
  <si>
    <t>Sosi</t>
  </si>
  <si>
    <t>Dr.</t>
  </si>
  <si>
    <t>City</t>
  </si>
  <si>
    <t>Chennai</t>
  </si>
  <si>
    <t>Pune</t>
  </si>
  <si>
    <t>Mumbai</t>
  </si>
  <si>
    <t>Delhi</t>
  </si>
  <si>
    <t>Ahemdabad</t>
  </si>
  <si>
    <t>LEFT</t>
  </si>
  <si>
    <t>RIGHT</t>
  </si>
  <si>
    <t>Left 3 Characters</t>
  </si>
  <si>
    <t>Right 4 characters</t>
  </si>
  <si>
    <t>MID</t>
  </si>
  <si>
    <t>Mid start 2,2 characters</t>
  </si>
  <si>
    <t>TRIM FUNCTION</t>
  </si>
  <si>
    <t>I have a book</t>
  </si>
  <si>
    <t>Do you  need that book</t>
  </si>
  <si>
    <t>Hello! HOW are You</t>
  </si>
  <si>
    <t>Upper</t>
  </si>
  <si>
    <t>Lower</t>
  </si>
  <si>
    <t>Proper</t>
  </si>
  <si>
    <t>Search</t>
  </si>
  <si>
    <t>Hello! How are you?</t>
  </si>
  <si>
    <t>Hi! I am Good</t>
  </si>
  <si>
    <t>Find</t>
  </si>
  <si>
    <t>Sustitute Function</t>
  </si>
  <si>
    <t>Hello! I am Arun</t>
  </si>
  <si>
    <t>Replace Function</t>
  </si>
  <si>
    <t>Hello,  Hello am Arun</t>
  </si>
  <si>
    <t>Char</t>
  </si>
  <si>
    <t>Len</t>
  </si>
  <si>
    <t>Round</t>
  </si>
  <si>
    <t>Result M</t>
  </si>
  <si>
    <t xml:space="preserve">AND </t>
  </si>
  <si>
    <t>OR</t>
  </si>
  <si>
    <t>ID</t>
  </si>
  <si>
    <t>Gender</t>
  </si>
  <si>
    <t>Ajay</t>
  </si>
  <si>
    <t>Sumit</t>
  </si>
  <si>
    <t>Rahul</t>
  </si>
  <si>
    <t>Priya</t>
  </si>
  <si>
    <t>Rashmi</t>
  </si>
  <si>
    <t>Raj</t>
  </si>
  <si>
    <t>Sakshi</t>
  </si>
  <si>
    <t>Goa</t>
  </si>
  <si>
    <t>V-LookUp</t>
  </si>
  <si>
    <t>Exact match - False</t>
  </si>
  <si>
    <t>Approximate match True</t>
  </si>
  <si>
    <t>To find exact match of a variable not in the Id:</t>
  </si>
  <si>
    <t>To find the name:</t>
  </si>
  <si>
    <t>To display a message if its null:</t>
  </si>
  <si>
    <t>H-Lookup</t>
  </si>
  <si>
    <t>Match</t>
  </si>
  <si>
    <t>For Match Id position:</t>
  </si>
  <si>
    <t>For Match Age Position</t>
  </si>
  <si>
    <t>Index</t>
  </si>
  <si>
    <t>INDEX</t>
  </si>
  <si>
    <t>Value at aparticular index</t>
  </si>
  <si>
    <t>Match and Index</t>
  </si>
  <si>
    <t>Offset</t>
  </si>
  <si>
    <t>Sum of offset</t>
  </si>
  <si>
    <t>Select Cities</t>
  </si>
  <si>
    <t>Maths Mark</t>
  </si>
  <si>
    <t>Physics Mark</t>
  </si>
  <si>
    <t>ChemistryMark</t>
  </si>
  <si>
    <t xml:space="preserve">Location </t>
  </si>
  <si>
    <t>P</t>
  </si>
  <si>
    <t>17-10-2001</t>
  </si>
  <si>
    <t>19-11-2002</t>
  </si>
  <si>
    <t>24-10-2000</t>
  </si>
  <si>
    <t>25/1/2003</t>
  </si>
  <si>
    <t>21/7/2000</t>
  </si>
  <si>
    <t>27/11/2003</t>
  </si>
  <si>
    <t>21/7/2003</t>
  </si>
  <si>
    <t>25/7/2001</t>
  </si>
  <si>
    <t>Gurgaon</t>
  </si>
  <si>
    <t>Biology</t>
  </si>
  <si>
    <t>16/2/2000</t>
  </si>
  <si>
    <t>Division</t>
  </si>
  <si>
    <t>Multiplication</t>
  </si>
  <si>
    <t>17/5/2001</t>
  </si>
  <si>
    <t>Row Labels</t>
  </si>
  <si>
    <t>Grand Total</t>
  </si>
  <si>
    <t>Sum of Field1</t>
  </si>
  <si>
    <t>Cities</t>
  </si>
  <si>
    <t>Population</t>
  </si>
  <si>
    <t xml:space="preserve">Bangalore </t>
  </si>
  <si>
    <t>Kolkata</t>
  </si>
  <si>
    <t>Months</t>
  </si>
  <si>
    <t>Jaipur</t>
  </si>
  <si>
    <t>January</t>
  </si>
  <si>
    <t>February</t>
  </si>
  <si>
    <t>March</t>
  </si>
  <si>
    <t>April</t>
  </si>
  <si>
    <t>May</t>
  </si>
  <si>
    <t>June</t>
  </si>
  <si>
    <t>July</t>
  </si>
  <si>
    <t>September</t>
  </si>
  <si>
    <t>October</t>
  </si>
  <si>
    <t>November</t>
  </si>
  <si>
    <t>December</t>
  </si>
  <si>
    <t>Name</t>
  </si>
  <si>
    <t>Science</t>
  </si>
  <si>
    <t>English</t>
  </si>
  <si>
    <t xml:space="preserve">Age </t>
  </si>
  <si>
    <t>delhi</t>
  </si>
  <si>
    <t>NOTE: I couldn’t copy the 3 tables at the same time so I created a smaller one.</t>
  </si>
  <si>
    <t>Experience</t>
  </si>
  <si>
    <t>Salary</t>
  </si>
  <si>
    <t>Sum of Physics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</si>
</sst>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[$-409]d\-mmm\-yy;@"/>
    <numFmt numFmtId="165" formatCode="[$-F400]h:mm:ss\ AM/PM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3" fillId="0" borderId="0"/>
    <xf numFmtId="0" fontId="1" fillId="0" borderId="1" applyNumberFormat="0" applyFont="0" applyFill="0" applyAlignment="0" applyProtection="0"/>
  </cellStyleXfs>
  <cellXfs count="36">
    <xf numFmtId="0" fontId="0" fillId="0" borderId="0" xfId="0"/>
    <xf numFmtId="0" fontId="3" fillId="0" borderId="0" xfId="1" applyFont="1" applyAlignment="1"/>
    <xf numFmtId="0" fontId="4" fillId="0" borderId="0" xfId="1" applyFont="1" applyAlignment="1"/>
    <xf numFmtId="0" fontId="4" fillId="0" borderId="0" xfId="1" applyFont="1" applyFill="1" applyAlignment="1"/>
    <xf numFmtId="0" fontId="3" fillId="0" borderId="0" xfId="1"/>
    <xf numFmtId="0" fontId="2" fillId="0" borderId="0" xfId="0" applyFont="1"/>
    <xf numFmtId="9" fontId="0" fillId="0" borderId="0" xfId="0" applyNumberFormat="1"/>
    <xf numFmtId="14" fontId="0" fillId="0" borderId="0" xfId="0" applyNumberFormat="1"/>
    <xf numFmtId="0" fontId="3" fillId="0" borderId="0" xfId="1" applyFont="1" applyAlignment="1"/>
    <xf numFmtId="0" fontId="4" fillId="0" borderId="0" xfId="1" applyFont="1" applyAlignment="1"/>
    <xf numFmtId="0" fontId="5" fillId="0" borderId="0" xfId="0" applyFont="1"/>
    <xf numFmtId="0" fontId="6" fillId="0" borderId="0" xfId="0" applyFont="1"/>
    <xf numFmtId="0" fontId="7" fillId="0" borderId="0" xfId="1" applyFont="1" applyFill="1" applyAlignment="1"/>
    <xf numFmtId="0" fontId="4" fillId="0" borderId="0" xfId="1" applyFont="1" applyAlignment="1">
      <alignment horizontal="center"/>
    </xf>
    <xf numFmtId="14" fontId="4" fillId="0" borderId="0" xfId="1" applyNumberFormat="1" applyFont="1" applyAlignment="1">
      <alignment horizontal="center"/>
    </xf>
    <xf numFmtId="0" fontId="7" fillId="0" borderId="0" xfId="1" applyFont="1" applyAlignment="1"/>
    <xf numFmtId="0" fontId="4" fillId="2" borderId="0" xfId="1" applyFont="1" applyFill="1" applyAlignment="1"/>
    <xf numFmtId="0" fontId="4" fillId="3" borderId="0" xfId="1" applyFont="1" applyFill="1" applyAlignment="1"/>
    <xf numFmtId="0" fontId="4" fillId="4" borderId="0" xfId="1" applyFont="1" applyFill="1" applyAlignment="1"/>
    <xf numFmtId="0" fontId="4" fillId="5" borderId="0" xfId="1" applyFont="1" applyFill="1" applyAlignment="1"/>
    <xf numFmtId="164" fontId="0" fillId="0" borderId="0" xfId="0" applyNumberFormat="1"/>
    <xf numFmtId="14" fontId="7" fillId="0" borderId="0" xfId="1" applyNumberFormat="1" applyFont="1" applyFill="1" applyAlignment="1"/>
    <xf numFmtId="165" fontId="7" fillId="0" borderId="0" xfId="1" applyNumberFormat="1" applyFont="1" applyFill="1" applyAlignment="1"/>
    <xf numFmtId="6" fontId="0" fillId="0" borderId="0" xfId="0" applyNumberFormat="1" applyAlignment="1">
      <alignment horizontal="left"/>
    </xf>
    <xf numFmtId="3" fontId="0" fillId="0" borderId="0" xfId="0" applyNumberForma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NumberFormat="1"/>
    <xf numFmtId="0" fontId="8" fillId="7" borderId="2" xfId="0" applyFont="1" applyFill="1" applyBorder="1"/>
    <xf numFmtId="0" fontId="8" fillId="7" borderId="3" xfId="0" applyFont="1" applyFill="1" applyBorder="1"/>
    <xf numFmtId="0" fontId="0" fillId="6" borderId="2" xfId="0" applyFont="1" applyFill="1" applyBorder="1"/>
    <xf numFmtId="0" fontId="0" fillId="6" borderId="3" xfId="0" applyFont="1" applyFill="1" applyBorder="1"/>
    <xf numFmtId="0" fontId="0" fillId="0" borderId="2" xfId="0" applyFont="1" applyBorder="1"/>
    <xf numFmtId="0" fontId="0" fillId="0" borderId="3" xfId="0" applyFont="1" applyBorder="1"/>
  </cellXfs>
  <cellStyles count="3">
    <cellStyle name="NEW CELL STYLE" xfId="2"/>
    <cellStyle name="Normal" xfId="0" builtinId="0"/>
    <cellStyle name="Normal 2" xfId="1"/>
  </cellStyles>
  <dxfs count="40"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numFmt numFmtId="19" formatCode="m/d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Class 2.xlsx]Pivot Table Chart 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Chart '!$B$3</c:f>
              <c:strCache>
                <c:ptCount val="1"/>
                <c:pt idx="0">
                  <c:v>Sum of Field1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Chart '!$A$4:$A$6</c:f>
              <c:strCache>
                <c:ptCount val="2"/>
                <c:pt idx="0">
                  <c:v>Bangalore</c:v>
                </c:pt>
                <c:pt idx="1">
                  <c:v>Gurgaon</c:v>
                </c:pt>
              </c:strCache>
            </c:strRef>
          </c:cat>
          <c:val>
            <c:numRef>
              <c:f>'Pivot Table Chart '!$B$4:$B$6</c:f>
              <c:numCache>
                <c:formatCode>General</c:formatCode>
                <c:ptCount val="2"/>
                <c:pt idx="0">
                  <c:v>6560</c:v>
                </c:pt>
                <c:pt idx="1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0-412B-9366-344225DD0D43}"/>
            </c:ext>
          </c:extLst>
        </c:ser>
        <c:ser>
          <c:idx val="1"/>
          <c:order val="1"/>
          <c:tx>
            <c:strRef>
              <c:f>'Pivot Table Chart '!$C$3</c:f>
              <c:strCache>
                <c:ptCount val="1"/>
                <c:pt idx="0">
                  <c:v>Sum of Physics Mark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Chart '!$A$4:$A$6</c:f>
              <c:strCache>
                <c:ptCount val="2"/>
                <c:pt idx="0">
                  <c:v>Bangalore</c:v>
                </c:pt>
                <c:pt idx="1">
                  <c:v>Gurgaon</c:v>
                </c:pt>
              </c:strCache>
            </c:strRef>
          </c:cat>
          <c:val>
            <c:numRef>
              <c:f>'Pivot Table Chart '!$C$4:$C$6</c:f>
              <c:numCache>
                <c:formatCode>General</c:formatCode>
                <c:ptCount val="2"/>
                <c:pt idx="0">
                  <c:v>656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70-412B-9366-344225DD0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3154287"/>
        <c:axId val="443154703"/>
      </c:barChart>
      <c:catAx>
        <c:axId val="443154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54703"/>
        <c:crosses val="autoZero"/>
        <c:auto val="1"/>
        <c:lblAlgn val="ctr"/>
        <c:lblOffset val="100"/>
        <c:noMultiLvlLbl val="0"/>
      </c:catAx>
      <c:valAx>
        <c:axId val="44315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5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Vs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'Bar Chart'!$B$1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'Bar Chart'!$A$2:$A$7</c:f>
              <c:strCache>
                <c:ptCount val="6"/>
                <c:pt idx="0">
                  <c:v>Bangalore </c:v>
                </c:pt>
                <c:pt idx="1">
                  <c:v>Pune</c:v>
                </c:pt>
                <c:pt idx="2">
                  <c:v>Mumbai</c:v>
                </c:pt>
                <c:pt idx="3">
                  <c:v>Chennai</c:v>
                </c:pt>
                <c:pt idx="4">
                  <c:v>Delhi</c:v>
                </c:pt>
                <c:pt idx="5">
                  <c:v>Kolkata</c:v>
                </c:pt>
              </c:strCache>
            </c:strRef>
          </c:cat>
          <c:val>
            <c:numRef>
              <c:f>'Bar Chart'!$B$2:$B$7</c:f>
              <c:numCache>
                <c:formatCode>General</c:formatCode>
                <c:ptCount val="6"/>
                <c:pt idx="0">
                  <c:v>20000</c:v>
                </c:pt>
                <c:pt idx="1">
                  <c:v>150000</c:v>
                </c:pt>
                <c:pt idx="2">
                  <c:v>280000</c:v>
                </c:pt>
                <c:pt idx="3">
                  <c:v>170000</c:v>
                </c:pt>
                <c:pt idx="4">
                  <c:v>180000</c:v>
                </c:pt>
                <c:pt idx="5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7-4B10-9946-333C60E4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8311615"/>
        <c:axId val="448312031"/>
        <c:axId val="0"/>
      </c:bar3DChart>
      <c:catAx>
        <c:axId val="44831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12031"/>
        <c:crosses val="autoZero"/>
        <c:auto val="1"/>
        <c:lblAlgn val="ctr"/>
        <c:lblOffset val="100"/>
        <c:noMultiLvlLbl val="0"/>
      </c:catAx>
      <c:valAx>
        <c:axId val="44831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1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Population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500-4E18-AB13-599D450DCE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500-4E18-AB13-599D450DCE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00-4E18-AB13-599D450DCE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00-4E18-AB13-599D450DCEDB}"/>
              </c:ext>
            </c:extLst>
          </c:dPt>
          <c:cat>
            <c:strRef>
              <c:f>'Pie Chart'!$A$2:$A$7</c:f>
              <c:strCache>
                <c:ptCount val="6"/>
                <c:pt idx="0">
                  <c:v>Bangalore </c:v>
                </c:pt>
                <c:pt idx="1">
                  <c:v>Pune</c:v>
                </c:pt>
                <c:pt idx="2">
                  <c:v>Mumbai</c:v>
                </c:pt>
                <c:pt idx="3">
                  <c:v>Chennai</c:v>
                </c:pt>
                <c:pt idx="4">
                  <c:v>Delhi</c:v>
                </c:pt>
                <c:pt idx="5">
                  <c:v>Kolkata</c:v>
                </c:pt>
              </c:strCache>
            </c:strRef>
          </c:cat>
          <c:val>
            <c:numRef>
              <c:f>'Pie Chart'!$B$2:$B$7</c:f>
              <c:numCache>
                <c:formatCode>General</c:formatCode>
                <c:ptCount val="6"/>
                <c:pt idx="0">
                  <c:v>20000</c:v>
                </c:pt>
                <c:pt idx="1">
                  <c:v>150000</c:v>
                </c:pt>
                <c:pt idx="2">
                  <c:v>280000</c:v>
                </c:pt>
                <c:pt idx="3">
                  <c:v>170000</c:v>
                </c:pt>
                <c:pt idx="4">
                  <c:v>180000</c:v>
                </c:pt>
                <c:pt idx="5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0-4E18-AB13-599D450DC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9486111111111112"/>
          <c:w val="0.90286351706036749"/>
          <c:h val="0.60359361329833772"/>
        </c:manualLayout>
      </c:layout>
      <c:lineChart>
        <c:grouping val="standar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Pune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'Line Chart'!$A$2:$A$12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</c:strCache>
            </c:strRef>
          </c:cat>
          <c:val>
            <c:numRef>
              <c:f>'Line Chart'!$B$2:$B$12</c:f>
              <c:numCache>
                <c:formatCode>General</c:formatCode>
                <c:ptCount val="11"/>
                <c:pt idx="0">
                  <c:v>23.8</c:v>
                </c:pt>
                <c:pt idx="1">
                  <c:v>25.33</c:v>
                </c:pt>
                <c:pt idx="2">
                  <c:v>27.01</c:v>
                </c:pt>
                <c:pt idx="3">
                  <c:v>35.880000000000003</c:v>
                </c:pt>
                <c:pt idx="4">
                  <c:v>40.11</c:v>
                </c:pt>
                <c:pt idx="5">
                  <c:v>36.32</c:v>
                </c:pt>
                <c:pt idx="6">
                  <c:v>33.22</c:v>
                </c:pt>
                <c:pt idx="7">
                  <c:v>29.56</c:v>
                </c:pt>
                <c:pt idx="8">
                  <c:v>25.33</c:v>
                </c:pt>
                <c:pt idx="9">
                  <c:v>24.68</c:v>
                </c:pt>
                <c:pt idx="10">
                  <c:v>21.01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1-44AB-8A8D-B6B441DBD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134319"/>
        <c:axId val="443126415"/>
      </c:lineChart>
      <c:catAx>
        <c:axId val="44313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26415"/>
        <c:crosses val="autoZero"/>
        <c:auto val="1"/>
        <c:lblAlgn val="ctr"/>
        <c:lblOffset val="100"/>
        <c:noMultiLvlLbl val="0"/>
      </c:catAx>
      <c:valAx>
        <c:axId val="44312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3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Pune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Chart'!$A$2:$A$12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</c:strCache>
            </c:strRef>
          </c:cat>
          <c:val>
            <c:numRef>
              <c:f>'Line Chart'!$B$2:$B$12</c:f>
              <c:numCache>
                <c:formatCode>General</c:formatCode>
                <c:ptCount val="11"/>
                <c:pt idx="0">
                  <c:v>23.8</c:v>
                </c:pt>
                <c:pt idx="1">
                  <c:v>25.33</c:v>
                </c:pt>
                <c:pt idx="2">
                  <c:v>27.01</c:v>
                </c:pt>
                <c:pt idx="3">
                  <c:v>35.880000000000003</c:v>
                </c:pt>
                <c:pt idx="4">
                  <c:v>40.11</c:v>
                </c:pt>
                <c:pt idx="5">
                  <c:v>36.32</c:v>
                </c:pt>
                <c:pt idx="6">
                  <c:v>33.22</c:v>
                </c:pt>
                <c:pt idx="7">
                  <c:v>29.56</c:v>
                </c:pt>
                <c:pt idx="8">
                  <c:v>25.33</c:v>
                </c:pt>
                <c:pt idx="9">
                  <c:v>24.68</c:v>
                </c:pt>
                <c:pt idx="10">
                  <c:v>21.01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1-4A0E-BA8E-0C709266EC6B}"/>
            </c:ext>
          </c:extLst>
        </c:ser>
        <c:ser>
          <c:idx val="1"/>
          <c:order val="1"/>
          <c:tx>
            <c:strRef>
              <c:f>'Line Chart'!$C$1</c:f>
              <c:strCache>
                <c:ptCount val="1"/>
                <c:pt idx="0">
                  <c:v>Jaipur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Chart'!$A$2:$A$12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</c:strCache>
            </c:strRef>
          </c:cat>
          <c:val>
            <c:numRef>
              <c:f>'Line Chart'!$C$2:$C$12</c:f>
              <c:numCache>
                <c:formatCode>General</c:formatCode>
                <c:ptCount val="11"/>
                <c:pt idx="0">
                  <c:v>25.8</c:v>
                </c:pt>
                <c:pt idx="1">
                  <c:v>26.33</c:v>
                </c:pt>
                <c:pt idx="2">
                  <c:v>30.01</c:v>
                </c:pt>
                <c:pt idx="3">
                  <c:v>39.880000000000003</c:v>
                </c:pt>
                <c:pt idx="4">
                  <c:v>45.11</c:v>
                </c:pt>
                <c:pt idx="5">
                  <c:v>40.32</c:v>
                </c:pt>
                <c:pt idx="6">
                  <c:v>30.56</c:v>
                </c:pt>
                <c:pt idx="7">
                  <c:v>28.11</c:v>
                </c:pt>
                <c:pt idx="8">
                  <c:v>26.22</c:v>
                </c:pt>
                <c:pt idx="9">
                  <c:v>24</c:v>
                </c:pt>
                <c:pt idx="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81-4A0E-BA8E-0C709266E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124335"/>
        <c:axId val="443137647"/>
      </c:lineChart>
      <c:catAx>
        <c:axId val="44312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37647"/>
        <c:crosses val="autoZero"/>
        <c:auto val="1"/>
        <c:lblAlgn val="ctr"/>
        <c:lblOffset val="100"/>
        <c:noMultiLvlLbl val="0"/>
      </c:catAx>
      <c:valAx>
        <c:axId val="44313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2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Chart'!$B$1</c:f>
              <c:strCache>
                <c:ptCount val="1"/>
                <c:pt idx="0">
                  <c:v>Maths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'Radar Chart'!$A$2:$A$8</c:f>
              <c:strCache>
                <c:ptCount val="7"/>
                <c:pt idx="0">
                  <c:v>Ajay</c:v>
                </c:pt>
                <c:pt idx="1">
                  <c:v>Sumit</c:v>
                </c:pt>
                <c:pt idx="2">
                  <c:v>Rahul</c:v>
                </c:pt>
                <c:pt idx="3">
                  <c:v>Priya</c:v>
                </c:pt>
                <c:pt idx="4">
                  <c:v>Rashmi</c:v>
                </c:pt>
                <c:pt idx="5">
                  <c:v>Raj</c:v>
                </c:pt>
                <c:pt idx="6">
                  <c:v>Sakshi</c:v>
                </c:pt>
              </c:strCache>
            </c:strRef>
          </c:cat>
          <c:val>
            <c:numRef>
              <c:f>'Radar Chart'!$B$2:$B$8</c:f>
              <c:numCache>
                <c:formatCode>General</c:formatCode>
                <c:ptCount val="7"/>
                <c:pt idx="0">
                  <c:v>5</c:v>
                </c:pt>
                <c:pt idx="1">
                  <c:v>59</c:v>
                </c:pt>
                <c:pt idx="2">
                  <c:v>93</c:v>
                </c:pt>
                <c:pt idx="3">
                  <c:v>71</c:v>
                </c:pt>
                <c:pt idx="4">
                  <c:v>95</c:v>
                </c:pt>
                <c:pt idx="5">
                  <c:v>17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A-4B98-9C7F-52078422324F}"/>
            </c:ext>
          </c:extLst>
        </c:ser>
        <c:ser>
          <c:idx val="1"/>
          <c:order val="1"/>
          <c:tx>
            <c:strRef>
              <c:f>'Radar Chart'!$C$1</c:f>
              <c:strCache>
                <c:ptCount val="1"/>
                <c:pt idx="0">
                  <c:v>Science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'Radar Chart'!$A$2:$A$8</c:f>
              <c:strCache>
                <c:ptCount val="7"/>
                <c:pt idx="0">
                  <c:v>Ajay</c:v>
                </c:pt>
                <c:pt idx="1">
                  <c:v>Sumit</c:v>
                </c:pt>
                <c:pt idx="2">
                  <c:v>Rahul</c:v>
                </c:pt>
                <c:pt idx="3">
                  <c:v>Priya</c:v>
                </c:pt>
                <c:pt idx="4">
                  <c:v>Rashmi</c:v>
                </c:pt>
                <c:pt idx="5">
                  <c:v>Raj</c:v>
                </c:pt>
                <c:pt idx="6">
                  <c:v>Sakshi</c:v>
                </c:pt>
              </c:strCache>
            </c:strRef>
          </c:cat>
          <c:val>
            <c:numRef>
              <c:f>'Radar Chart'!$C$2:$C$8</c:f>
              <c:numCache>
                <c:formatCode>General</c:formatCode>
                <c:ptCount val="7"/>
                <c:pt idx="0">
                  <c:v>42</c:v>
                </c:pt>
                <c:pt idx="1">
                  <c:v>40</c:v>
                </c:pt>
                <c:pt idx="2">
                  <c:v>41</c:v>
                </c:pt>
                <c:pt idx="3">
                  <c:v>26</c:v>
                </c:pt>
                <c:pt idx="4">
                  <c:v>95</c:v>
                </c:pt>
                <c:pt idx="5">
                  <c:v>88</c:v>
                </c:pt>
                <c:pt idx="6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9A-4B98-9C7F-52078422324F}"/>
            </c:ext>
          </c:extLst>
        </c:ser>
        <c:ser>
          <c:idx val="2"/>
          <c:order val="2"/>
          <c:tx>
            <c:strRef>
              <c:f>'Radar Chart'!$D$1</c:f>
              <c:strCache>
                <c:ptCount val="1"/>
                <c:pt idx="0">
                  <c:v>English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'Radar Chart'!$A$2:$A$8</c:f>
              <c:strCache>
                <c:ptCount val="7"/>
                <c:pt idx="0">
                  <c:v>Ajay</c:v>
                </c:pt>
                <c:pt idx="1">
                  <c:v>Sumit</c:v>
                </c:pt>
                <c:pt idx="2">
                  <c:v>Rahul</c:v>
                </c:pt>
                <c:pt idx="3">
                  <c:v>Priya</c:v>
                </c:pt>
                <c:pt idx="4">
                  <c:v>Rashmi</c:v>
                </c:pt>
                <c:pt idx="5">
                  <c:v>Raj</c:v>
                </c:pt>
                <c:pt idx="6">
                  <c:v>Sakshi</c:v>
                </c:pt>
              </c:strCache>
            </c:strRef>
          </c:cat>
          <c:val>
            <c:numRef>
              <c:f>'Radar Chart'!$D$2:$D$8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</c:v>
                </c:pt>
                <c:pt idx="3">
                  <c:v>87</c:v>
                </c:pt>
                <c:pt idx="4">
                  <c:v>76</c:v>
                </c:pt>
                <c:pt idx="5">
                  <c:v>72</c:v>
                </c:pt>
                <c:pt idx="6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9A-4B98-9C7F-520784223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38479"/>
        <c:axId val="443138895"/>
      </c:radarChart>
      <c:catAx>
        <c:axId val="44313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38895"/>
        <c:crosses val="autoZero"/>
        <c:auto val="1"/>
        <c:lblAlgn val="ctr"/>
        <c:lblOffset val="100"/>
        <c:noMultiLvlLbl val="0"/>
      </c:catAx>
      <c:valAx>
        <c:axId val="44313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3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'Combination Chart'!$B$1</c:f>
              <c:strCache>
                <c:ptCount val="1"/>
                <c:pt idx="0">
                  <c:v>Maths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'Combination Chart'!$A$2:$A$8</c:f>
              <c:strCache>
                <c:ptCount val="7"/>
                <c:pt idx="0">
                  <c:v>Ajay</c:v>
                </c:pt>
                <c:pt idx="1">
                  <c:v>Sumit</c:v>
                </c:pt>
                <c:pt idx="2">
                  <c:v>Rahul</c:v>
                </c:pt>
                <c:pt idx="3">
                  <c:v>Priya</c:v>
                </c:pt>
                <c:pt idx="4">
                  <c:v>Rashmi</c:v>
                </c:pt>
                <c:pt idx="5">
                  <c:v>Raj</c:v>
                </c:pt>
                <c:pt idx="6">
                  <c:v>Sakshi</c:v>
                </c:pt>
              </c:strCache>
            </c:strRef>
          </c:cat>
          <c:val>
            <c:numRef>
              <c:f>'Combination Chart'!$B$2:$B$8</c:f>
              <c:numCache>
                <c:formatCode>General</c:formatCode>
                <c:ptCount val="7"/>
                <c:pt idx="0">
                  <c:v>5</c:v>
                </c:pt>
                <c:pt idx="1">
                  <c:v>59</c:v>
                </c:pt>
                <c:pt idx="2">
                  <c:v>93</c:v>
                </c:pt>
                <c:pt idx="3">
                  <c:v>71</c:v>
                </c:pt>
                <c:pt idx="4">
                  <c:v>95</c:v>
                </c:pt>
                <c:pt idx="5">
                  <c:v>17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6-4344-8302-D6A1AC792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3146383"/>
        <c:axId val="443128495"/>
      </c:barChart>
      <c:lineChart>
        <c:grouping val="standard"/>
        <c:varyColors val="0"/>
        <c:ser>
          <c:idx val="1"/>
          <c:order val="1"/>
          <c:tx>
            <c:strRef>
              <c:f>'Combination Chart'!$C$1</c:f>
              <c:strCache>
                <c:ptCount val="1"/>
                <c:pt idx="0">
                  <c:v>Science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'Combination Chart'!$A$2:$A$8</c:f>
              <c:strCache>
                <c:ptCount val="7"/>
                <c:pt idx="0">
                  <c:v>Ajay</c:v>
                </c:pt>
                <c:pt idx="1">
                  <c:v>Sumit</c:v>
                </c:pt>
                <c:pt idx="2">
                  <c:v>Rahul</c:v>
                </c:pt>
                <c:pt idx="3">
                  <c:v>Priya</c:v>
                </c:pt>
                <c:pt idx="4">
                  <c:v>Rashmi</c:v>
                </c:pt>
                <c:pt idx="5">
                  <c:v>Raj</c:v>
                </c:pt>
                <c:pt idx="6">
                  <c:v>Sakshi</c:v>
                </c:pt>
              </c:strCache>
            </c:strRef>
          </c:cat>
          <c:val>
            <c:numRef>
              <c:f>'Combination Chart'!$C$2:$C$8</c:f>
              <c:numCache>
                <c:formatCode>General</c:formatCode>
                <c:ptCount val="7"/>
                <c:pt idx="0">
                  <c:v>42</c:v>
                </c:pt>
                <c:pt idx="1">
                  <c:v>40</c:v>
                </c:pt>
                <c:pt idx="2">
                  <c:v>41</c:v>
                </c:pt>
                <c:pt idx="3">
                  <c:v>26</c:v>
                </c:pt>
                <c:pt idx="4">
                  <c:v>95</c:v>
                </c:pt>
                <c:pt idx="5">
                  <c:v>88</c:v>
                </c:pt>
                <c:pt idx="6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6-4344-8302-D6A1AC792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146383"/>
        <c:axId val="443128495"/>
      </c:lineChart>
      <c:catAx>
        <c:axId val="44314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28495"/>
        <c:auto val="1"/>
        <c:lblAlgn val="ctr"/>
        <c:lblOffset val="100"/>
        <c:noMultiLvlLbl val="0"/>
      </c:catAx>
      <c:valAx>
        <c:axId val="44312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46383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 '!$C$11</c:f>
              <c:strCache>
                <c:ptCount val="1"/>
                <c:pt idx="0">
                  <c:v>Maths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Chart '!$B$12:$B$18</c:f>
              <c:strCache>
                <c:ptCount val="7"/>
                <c:pt idx="0">
                  <c:v>Ajay</c:v>
                </c:pt>
                <c:pt idx="1">
                  <c:v>Sumit</c:v>
                </c:pt>
                <c:pt idx="2">
                  <c:v>Rahul</c:v>
                </c:pt>
                <c:pt idx="3">
                  <c:v>Priya</c:v>
                </c:pt>
                <c:pt idx="4">
                  <c:v>Rashmi</c:v>
                </c:pt>
                <c:pt idx="5">
                  <c:v>Raj</c:v>
                </c:pt>
                <c:pt idx="6">
                  <c:v>Sakshi</c:v>
                </c:pt>
              </c:strCache>
            </c:strRef>
          </c:cat>
          <c:val>
            <c:numRef>
              <c:f>'Column Chart '!$C$12:$C$18</c:f>
              <c:numCache>
                <c:formatCode>General</c:formatCode>
                <c:ptCount val="7"/>
                <c:pt idx="0">
                  <c:v>51</c:v>
                </c:pt>
                <c:pt idx="1">
                  <c:v>73</c:v>
                </c:pt>
                <c:pt idx="2">
                  <c:v>88</c:v>
                </c:pt>
                <c:pt idx="3">
                  <c:v>66</c:v>
                </c:pt>
                <c:pt idx="4">
                  <c:v>58</c:v>
                </c:pt>
                <c:pt idx="5">
                  <c:v>89</c:v>
                </c:pt>
                <c:pt idx="6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E-4DA9-B313-0C0F9606D7FA}"/>
            </c:ext>
          </c:extLst>
        </c:ser>
        <c:ser>
          <c:idx val="1"/>
          <c:order val="1"/>
          <c:tx>
            <c:strRef>
              <c:f>'Column Chart '!$D$11</c:f>
              <c:strCache>
                <c:ptCount val="1"/>
                <c:pt idx="0">
                  <c:v>Science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'Column Chart '!$B$12:$B$18</c:f>
              <c:strCache>
                <c:ptCount val="7"/>
                <c:pt idx="0">
                  <c:v>Ajay</c:v>
                </c:pt>
                <c:pt idx="1">
                  <c:v>Sumit</c:v>
                </c:pt>
                <c:pt idx="2">
                  <c:v>Rahul</c:v>
                </c:pt>
                <c:pt idx="3">
                  <c:v>Priya</c:v>
                </c:pt>
                <c:pt idx="4">
                  <c:v>Rashmi</c:v>
                </c:pt>
                <c:pt idx="5">
                  <c:v>Raj</c:v>
                </c:pt>
                <c:pt idx="6">
                  <c:v>Sakshi</c:v>
                </c:pt>
              </c:strCache>
            </c:strRef>
          </c:cat>
          <c:val>
            <c:numRef>
              <c:f>'Column Chart '!$D$12:$D$18</c:f>
              <c:numCache>
                <c:formatCode>General</c:formatCode>
                <c:ptCount val="7"/>
                <c:pt idx="0">
                  <c:v>27</c:v>
                </c:pt>
                <c:pt idx="1">
                  <c:v>83</c:v>
                </c:pt>
                <c:pt idx="2">
                  <c:v>87</c:v>
                </c:pt>
                <c:pt idx="3">
                  <c:v>64</c:v>
                </c:pt>
                <c:pt idx="4">
                  <c:v>81</c:v>
                </c:pt>
                <c:pt idx="5">
                  <c:v>59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E-4DA9-B313-0C0F9606D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131823"/>
        <c:axId val="443136399"/>
      </c:barChart>
      <c:catAx>
        <c:axId val="44313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36399"/>
        <c:crosses val="autoZero"/>
        <c:auto val="1"/>
        <c:lblAlgn val="ctr"/>
        <c:lblOffset val="100"/>
        <c:noMultiLvlLbl val="0"/>
      </c:catAx>
      <c:valAx>
        <c:axId val="44313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3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Vs Experience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Plot'!$B$1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Plot'!$A$2:$A$14</c:f>
              <c:numCache>
                <c:formatCode>General</c:formatCode>
                <c:ptCount val="13"/>
                <c:pt idx="0">
                  <c:v>2.2000000000000002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11</c:v>
                </c:pt>
                <c:pt idx="7">
                  <c:v>2.2999999999999998</c:v>
                </c:pt>
                <c:pt idx="8">
                  <c:v>4.5</c:v>
                </c:pt>
                <c:pt idx="9">
                  <c:v>20</c:v>
                </c:pt>
                <c:pt idx="10">
                  <c:v>24</c:v>
                </c:pt>
                <c:pt idx="11">
                  <c:v>3</c:v>
                </c:pt>
                <c:pt idx="12">
                  <c:v>15</c:v>
                </c:pt>
              </c:numCache>
            </c:numRef>
          </c:xVal>
          <c:yVal>
            <c:numRef>
              <c:f>'Scatter Plot'!$B$2:$B$14</c:f>
              <c:numCache>
                <c:formatCode>General</c:formatCode>
                <c:ptCount val="13"/>
                <c:pt idx="0">
                  <c:v>350000</c:v>
                </c:pt>
                <c:pt idx="1">
                  <c:v>450000</c:v>
                </c:pt>
                <c:pt idx="2">
                  <c:v>300000</c:v>
                </c:pt>
                <c:pt idx="3">
                  <c:v>460000</c:v>
                </c:pt>
                <c:pt idx="4">
                  <c:v>1200000</c:v>
                </c:pt>
                <c:pt idx="5">
                  <c:v>600000</c:v>
                </c:pt>
                <c:pt idx="6">
                  <c:v>720000</c:v>
                </c:pt>
                <c:pt idx="7">
                  <c:v>300000</c:v>
                </c:pt>
                <c:pt idx="8">
                  <c:v>620000</c:v>
                </c:pt>
                <c:pt idx="9">
                  <c:v>2200000</c:v>
                </c:pt>
                <c:pt idx="10">
                  <c:v>2400000</c:v>
                </c:pt>
                <c:pt idx="11">
                  <c:v>445000</c:v>
                </c:pt>
                <c:pt idx="12">
                  <c:v>1234000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B-48B9-BA28-00D71E927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31407"/>
        <c:axId val="443127247"/>
      </c:scatterChart>
      <c:valAx>
        <c:axId val="44313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27247"/>
        <c:crosses val="autoZero"/>
        <c:crossBetween val="midCat"/>
      </c:valAx>
      <c:valAx>
        <c:axId val="44312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199343832020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3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4</xdr:row>
      <xdr:rowOff>161925</xdr:rowOff>
    </xdr:from>
    <xdr:to>
      <xdr:col>7</xdr:col>
      <xdr:colOff>581025</xdr:colOff>
      <xdr:row>19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4</xdr:row>
      <xdr:rowOff>152400</xdr:rowOff>
    </xdr:from>
    <xdr:to>
      <xdr:col>12</xdr:col>
      <xdr:colOff>257175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4</xdr:row>
      <xdr:rowOff>152400</xdr:rowOff>
    </xdr:from>
    <xdr:to>
      <xdr:col>12</xdr:col>
      <xdr:colOff>542925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523874</xdr:colOff>
      <xdr:row>14</xdr:row>
      <xdr:rowOff>95250</xdr:rowOff>
    </xdr:from>
    <xdr:to>
      <xdr:col>14</xdr:col>
      <xdr:colOff>385761</xdr:colOff>
      <xdr:row>25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</xdr:colOff>
      <xdr:row>2</xdr:row>
      <xdr:rowOff>114300</xdr:rowOff>
    </xdr:from>
    <xdr:to>
      <xdr:col>12</xdr:col>
      <xdr:colOff>19050</xdr:colOff>
      <xdr:row>17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200024</xdr:colOff>
      <xdr:row>2</xdr:row>
      <xdr:rowOff>161925</xdr:rowOff>
    </xdr:from>
    <xdr:to>
      <xdr:col>11</xdr:col>
      <xdr:colOff>423861</xdr:colOff>
      <xdr:row>17</xdr:row>
      <xdr:rowOff>95251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5</xdr:row>
      <xdr:rowOff>0</xdr:rowOff>
    </xdr:from>
    <xdr:to>
      <xdr:col>11</xdr:col>
      <xdr:colOff>500062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157162</xdr:colOff>
      <xdr:row>6</xdr:row>
      <xdr:rowOff>180975</xdr:rowOff>
    </xdr:from>
    <xdr:to>
      <xdr:col>9</xdr:col>
      <xdr:colOff>414337</xdr:colOff>
      <xdr:row>21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595312</xdr:colOff>
      <xdr:row>3</xdr:row>
      <xdr:rowOff>180975</xdr:rowOff>
    </xdr:from>
    <xdr:to>
      <xdr:col>11</xdr:col>
      <xdr:colOff>290512</xdr:colOff>
      <xdr:row>18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074.973345254628" createdVersion="6" refreshedVersion="6" minRefreshableVersion="3" recordCount="18">
  <cacheSource type="worksheet">
    <worksheetSource name="Table11"/>
  </cacheSource>
  <cacheFields count="14">
    <cacheField name="ID" numFmtId="0">
      <sharedItems containsSemiMixedTypes="0" containsString="0" containsNumber="1" containsInteger="1" minValue="1" maxValue="18"/>
    </cacheField>
    <cacheField name="F_Name" numFmtId="0">
      <sharedItems/>
    </cacheField>
    <cacheField name="S_Name" numFmtId="0">
      <sharedItems/>
    </cacheField>
    <cacheField name="Sex" numFmtId="0">
      <sharedItems count="2">
        <s v="Male"/>
        <s v="Female"/>
      </sharedItems>
    </cacheField>
    <cacheField name="DOB" numFmtId="0">
      <sharedItems containsDate="1" containsMixedTypes="1" minDate="2000-08-06T00:00:00" maxDate="2002-05-03T00:00:00"/>
    </cacheField>
    <cacheField name="Maths Mark" numFmtId="0">
      <sharedItems containsSemiMixedTypes="0" containsString="0" containsNumber="1" containsInteger="1" minValue="0" maxValue="98"/>
    </cacheField>
    <cacheField name="Physics Mark" numFmtId="0">
      <sharedItems containsSemiMixedTypes="0" containsString="0" containsNumber="1" containsInteger="1" minValue="14" maxValue="86"/>
    </cacheField>
    <cacheField name="ChemistryMark" numFmtId="0">
      <sharedItems containsSemiMixedTypes="0" containsString="0" containsNumber="1" containsInteger="1" minValue="1" maxValue="93"/>
    </cacheField>
    <cacheField name="Location " numFmtId="0">
      <sharedItems count="2">
        <s v="Bangalore"/>
        <s v="Gurgaon"/>
      </sharedItems>
    </cacheField>
    <cacheField name="Stream" numFmtId="0">
      <sharedItems count="3">
        <s v="Biology"/>
        <s v="Maths"/>
        <s v="Commerce"/>
      </sharedItems>
    </cacheField>
    <cacheField name="Column1" numFmtId="0">
      <sharedItems containsSemiMixedTypes="0" containsString="0" containsNumber="1" containsInteger="1" minValue="70" maxValue="233"/>
    </cacheField>
    <cacheField name="Division" numFmtId="0">
      <sharedItems containsSemiMixedTypes="0" containsString="0" containsNumber="1" minValue="0.23333333333333334" maxValue="0.77666666666666662"/>
    </cacheField>
    <cacheField name="Multiplication" numFmtId="0">
      <sharedItems containsSemiMixedTypes="0" containsString="0" containsNumber="1" minValue="23.333333333333332" maxValue="77.666666666666657"/>
    </cacheField>
    <cacheField name="Field1" numFmtId="0" formula="'Physics Mark'*10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n v="1"/>
    <s v="A"/>
    <s v="P"/>
    <x v="0"/>
    <s v="17-10-2001"/>
    <n v="48"/>
    <n v="23"/>
    <n v="1"/>
    <x v="0"/>
    <x v="0"/>
    <n v="72"/>
    <n v="0.24"/>
    <n v="24"/>
  </r>
  <r>
    <n v="2"/>
    <s v="A"/>
    <s v="P"/>
    <x v="0"/>
    <s v="19-11-2002"/>
    <n v="43"/>
    <n v="60"/>
    <n v="12"/>
    <x v="0"/>
    <x v="0"/>
    <n v="115"/>
    <n v="0.38333333333333336"/>
    <n v="38.333333333333336"/>
  </r>
  <r>
    <n v="3"/>
    <s v="A"/>
    <s v="P"/>
    <x v="0"/>
    <s v="24-10-2000"/>
    <n v="36"/>
    <n v="76"/>
    <n v="18"/>
    <x v="0"/>
    <x v="0"/>
    <n v="130"/>
    <n v="0.43333333333333335"/>
    <n v="43.333333333333336"/>
  </r>
  <r>
    <n v="4"/>
    <s v="A"/>
    <s v="P"/>
    <x v="0"/>
    <d v="2002-05-02T00:00:00"/>
    <n v="18"/>
    <n v="86"/>
    <n v="48"/>
    <x v="0"/>
    <x v="0"/>
    <n v="152"/>
    <n v="0.50666666666666671"/>
    <n v="50.666666666666671"/>
  </r>
  <r>
    <n v="5"/>
    <s v="A"/>
    <s v="P"/>
    <x v="0"/>
    <s v="17/5/2001"/>
    <n v="57"/>
    <n v="30"/>
    <n v="15"/>
    <x v="0"/>
    <x v="0"/>
    <n v="102"/>
    <n v="0.34"/>
    <n v="34"/>
  </r>
  <r>
    <n v="6"/>
    <s v="A"/>
    <s v="P"/>
    <x v="0"/>
    <s v="25/1/2003"/>
    <n v="73"/>
    <n v="62"/>
    <n v="19"/>
    <x v="0"/>
    <x v="0"/>
    <n v="154"/>
    <n v="0.51333333333333331"/>
    <n v="51.333333333333329"/>
  </r>
  <r>
    <n v="7"/>
    <s v="A"/>
    <s v="P"/>
    <x v="0"/>
    <d v="2000-08-06T00:00:00"/>
    <n v="73"/>
    <n v="14"/>
    <n v="86"/>
    <x v="0"/>
    <x v="0"/>
    <n v="173"/>
    <n v="0.57666666666666666"/>
    <n v="57.666666666666664"/>
  </r>
  <r>
    <n v="8"/>
    <s v="A"/>
    <s v="P"/>
    <x v="0"/>
    <s v="21/7/2000"/>
    <n v="79"/>
    <n v="61"/>
    <n v="93"/>
    <x v="0"/>
    <x v="0"/>
    <n v="233"/>
    <n v="0.77666666666666662"/>
    <n v="77.666666666666657"/>
  </r>
  <r>
    <n v="9"/>
    <s v="A"/>
    <s v="P"/>
    <x v="0"/>
    <d v="2001-05-09T00:00:00"/>
    <n v="98"/>
    <n v="44"/>
    <n v="13"/>
    <x v="0"/>
    <x v="0"/>
    <n v="155"/>
    <n v="0.51666666666666672"/>
    <n v="51.666666666666671"/>
  </r>
  <r>
    <n v="10"/>
    <s v="A"/>
    <s v="P"/>
    <x v="0"/>
    <s v="27/11/2003"/>
    <n v="23"/>
    <n v="58"/>
    <n v="21"/>
    <x v="0"/>
    <x v="0"/>
    <n v="102"/>
    <n v="0.34"/>
    <n v="34"/>
  </r>
  <r>
    <n v="11"/>
    <s v="A"/>
    <s v="P"/>
    <x v="1"/>
    <s v="21/7/2003"/>
    <n v="21"/>
    <n v="86"/>
    <n v="56"/>
    <x v="0"/>
    <x v="1"/>
    <n v="163"/>
    <n v="0.54333333333333333"/>
    <n v="54.333333333333336"/>
  </r>
  <r>
    <n v="12"/>
    <s v="A"/>
    <s v="P"/>
    <x v="1"/>
    <s v="25/7/2001"/>
    <n v="29"/>
    <n v="56"/>
    <n v="34"/>
    <x v="0"/>
    <x v="2"/>
    <n v="119"/>
    <n v="0.39666666666666667"/>
    <n v="39.666666666666664"/>
  </r>
  <r>
    <n v="13"/>
    <s v="A"/>
    <s v="P"/>
    <x v="0"/>
    <d v="2001-08-02T00:00:00"/>
    <n v="25"/>
    <n v="14"/>
    <n v="31"/>
    <x v="1"/>
    <x v="2"/>
    <n v="70"/>
    <n v="0.23333333333333334"/>
    <n v="23.333333333333332"/>
  </r>
  <r>
    <n v="14"/>
    <s v="A"/>
    <s v="P"/>
    <x v="0"/>
    <d v="2001-06-10T00:00:00"/>
    <n v="0"/>
    <n v="18"/>
    <n v="92"/>
    <x v="1"/>
    <x v="2"/>
    <n v="110"/>
    <n v="0.36666666666666664"/>
    <n v="36.666666666666664"/>
  </r>
  <r>
    <n v="15"/>
    <s v="A"/>
    <s v="P"/>
    <x v="0"/>
    <d v="2001-09-04T00:00:00"/>
    <n v="20"/>
    <n v="33"/>
    <n v="46"/>
    <x v="1"/>
    <x v="2"/>
    <n v="99"/>
    <n v="0.33"/>
    <n v="33"/>
  </r>
  <r>
    <n v="16"/>
    <s v="A"/>
    <s v="P"/>
    <x v="0"/>
    <d v="2001-07-01T00:00:00"/>
    <n v="56"/>
    <n v="75"/>
    <n v="65"/>
    <x v="1"/>
    <x v="2"/>
    <n v="196"/>
    <n v="0.65333333333333332"/>
    <n v="65.333333333333329"/>
  </r>
  <r>
    <n v="17"/>
    <s v="A"/>
    <s v="P"/>
    <x v="0"/>
    <d v="2001-12-06T00:00:00"/>
    <n v="80"/>
    <n v="49"/>
    <n v="31"/>
    <x v="1"/>
    <x v="2"/>
    <n v="160"/>
    <n v="0.53333333333333333"/>
    <n v="53.333333333333336"/>
  </r>
  <r>
    <n v="18"/>
    <s v="A"/>
    <s v="P"/>
    <x v="0"/>
    <s v="16/2/2000"/>
    <n v="43"/>
    <n v="61"/>
    <n v="93"/>
    <x v="1"/>
    <x v="2"/>
    <n v="197"/>
    <n v="0.65666666666666662"/>
    <n v="65.6666666666666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C6" firstHeaderRow="0" firstDataRow="1" firstDataCol="1"/>
  <pivotFields count="14"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  <pivotField showAll="0">
      <items count="4">
        <item h="1" x="0"/>
        <item h="1" x="2"/>
        <item x="1"/>
        <item t="default"/>
      </items>
    </pivotField>
    <pivotField showAll="0"/>
    <pivotField showAll="0"/>
    <pivotField showAll="0"/>
    <pivotField dataField="1" dragToRow="0" dragToCol="0" dragToPage="0" showAll="0" defaultSubtotal="0"/>
  </pivotFields>
  <rowFields count="1">
    <field x="8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eld1" fld="13" baseField="0" baseItem="0"/>
    <dataField name="Sum of Physics Mark" fld="6" baseField="0" baseItem="0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21" totalsRowShown="0" headerRowDxfId="39" dataDxfId="38" headerRowCellStyle="Normal 2" dataCellStyle="Normal 2">
  <autoFilter ref="A1:H21"/>
  <tableColumns count="8">
    <tableColumn id="1" name="name" dataDxfId="37" dataCellStyle="Normal 2"/>
    <tableColumn id="2" name="age" dataDxfId="36" dataCellStyle="Normal 2"/>
    <tableColumn id="3" name="sport" dataDxfId="35" dataCellStyle="Normal 2"/>
    <tableColumn id="4" name="Biology_score" dataDxfId="34" dataCellStyle="Normal 2"/>
    <tableColumn id="5" name="Maths_score" dataDxfId="33" dataCellStyle="Normal 2"/>
    <tableColumn id="6" name="English_score" dataDxfId="32" dataCellStyle="Normal 2"/>
    <tableColumn id="7" name="Sex"/>
    <tableColumn id="8" name="Sum" dataDxfId="31" dataCellStyle="Normal 2">
      <calculatedColumnFormula>Table1[[#This Row],[Biology_score]]+Table1[[#This Row],[Maths_score]]+Table1[[#This Row],[English_score]]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911" displayName="Table911" ref="A1:E8" totalsRowShown="0">
  <autoFilter ref="A1:E8"/>
  <tableColumns count="5">
    <tableColumn id="1" name="ID" dataDxfId="6"/>
    <tableColumn id="2" name="Name "/>
    <tableColumn id="3" name="Gender"/>
    <tableColumn id="4" name="Age" dataDxfId="5"/>
    <tableColumn id="5" name="City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1:M19" totalsRowShown="0">
  <autoFilter ref="A1:M19"/>
  <tableColumns count="13">
    <tableColumn id="1" name="ID"/>
    <tableColumn id="2" name="F_Name"/>
    <tableColumn id="3" name="S_Name"/>
    <tableColumn id="4" name="Sex"/>
    <tableColumn id="5" name="DOB" dataDxfId="4"/>
    <tableColumn id="6" name="Maths Mark"/>
    <tableColumn id="7" name="Physics Mark"/>
    <tableColumn id="8" name="ChemistryMark"/>
    <tableColumn id="9" name="Location "/>
    <tableColumn id="10" name="Stream"/>
    <tableColumn id="11" name="Column1" dataDxfId="3">
      <calculatedColumnFormula>Table11[[#This Row],[Maths Mark]]+Table11[[#This Row],[Physics Mark]]+Table11[[#This Row],[ChemistryMark]]</calculatedColumnFormula>
    </tableColumn>
    <tableColumn id="12" name="Division" dataDxfId="2">
      <calculatedColumnFormula>(Table11[[#This Row],[Maths Mark]]+Table11[[#This Row],[Physics Mark]]+Table11[[#This Row],[ChemistryMark]])/300</calculatedColumnFormula>
    </tableColumn>
    <tableColumn id="13" name="Multiplication" dataDxfId="1">
      <calculatedColumnFormula>((Table11[[#This Row],[Maths Mark]]+Table11[[#This Row],[Physics Mark]]+Table11[[#This Row],[ChemistryMark]])/300)*100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1:D8" totalsRowShown="0">
  <autoFilter ref="A1:D8"/>
  <tableColumns count="4">
    <tableColumn id="1" name="Name"/>
    <tableColumn id="2" name="Maths"/>
    <tableColumn id="3" name="Science"/>
    <tableColumn id="4" name="English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Table1214" displayName="Table1214" ref="A1:D8" totalsRowShown="0">
  <autoFilter ref="A1:D8"/>
  <tableColumns count="4">
    <tableColumn id="1" name="Name"/>
    <tableColumn id="2" name="Maths"/>
    <tableColumn id="3" name="Science"/>
    <tableColumn id="4" name="English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5" name="Table15" displayName="Table15" ref="A1:G8" totalsRowShown="0">
  <autoFilter ref="A1:G8"/>
  <tableColumns count="7">
    <tableColumn id="1" name="ID" dataDxfId="0"/>
    <tableColumn id="2" name="Name"/>
    <tableColumn id="3" name="Gender"/>
    <tableColumn id="4" name="Age "/>
    <tableColumn id="5" name="City"/>
    <tableColumn id="6" name="Maths"/>
    <tableColumn id="7" name="Sci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M26:O32" totalsRowShown="0">
  <autoFilter ref="M26:O32"/>
  <tableColumns count="3">
    <tableColumn id="1" name="Column 1"/>
    <tableColumn id="2" name="Column 2"/>
    <tableColumn id="3" name="Column 3" dataDxfId="30">
      <calculatedColumnFormula>Table3[[#This Row],[Column 1]]-Table3[[#This Row],[Column 2]]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I21" totalsRowShown="0">
  <autoFilter ref="A1:I21"/>
  <sortState ref="A2:I21">
    <sortCondition ref="H2:H21"/>
    <sortCondition ref="G2:G21"/>
  </sortState>
  <tableColumns count="9">
    <tableColumn id="1" name="F_Name"/>
    <tableColumn id="2" name="S_Name"/>
    <tableColumn id="3" name="Sex"/>
    <tableColumn id="4" name="Admitted_at" dataDxfId="29"/>
    <tableColumn id="5" name="Age"/>
    <tableColumn id="6" name="sport"/>
    <tableColumn id="7" name="Biology_score"/>
    <tableColumn id="8" name="Maths_score"/>
    <tableColumn id="9" name="English_scor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:L21" totalsRowShown="0" headerRowDxfId="28" dataDxfId="27" headerRowCellStyle="Normal 2" dataCellStyle="Normal 2">
  <autoFilter ref="A1:L21">
    <filterColumn colId="6">
      <customFilters>
        <customFilter operator="greaterThan" val="0"/>
      </customFilters>
    </filterColumn>
    <filterColumn colId="9">
      <customFilters>
        <customFilter val="*"/>
      </customFilters>
    </filterColumn>
  </autoFilter>
  <tableColumns count="12">
    <tableColumn id="1" name="Id"/>
    <tableColumn id="2" name="S_Name" dataDxfId="26" dataCellStyle="Normal 2"/>
    <tableColumn id="8" name="F_Name"/>
    <tableColumn id="11" name="Sex"/>
    <tableColumn id="3" name="DOB" dataDxfId="25" dataCellStyle="Normal 2"/>
    <tableColumn id="4" name="sport" dataDxfId="24" dataCellStyle="Normal 2"/>
    <tableColumn id="5" name="Biology_score" dataDxfId="23" dataCellStyle="Normal 2"/>
    <tableColumn id="6" name="Maths_score" dataDxfId="22" dataCellStyle="Normal 2"/>
    <tableColumn id="7" name="English_score" dataDxfId="21" dataCellStyle="Normal 2"/>
    <tableColumn id="9" name="Location" dataDxfId="20" dataCellStyle="Normal 2"/>
    <tableColumn id="10" name="Stream" dataDxfId="19" dataCellStyle="Normal 2"/>
    <tableColumn id="12" name="Column1" dataDxfId="18" dataCellStyle="Normal 2">
      <calculatedColumnFormula>DATEVALUE(Table2[[#This Row],[DOB]])</calculatedColumnFormula>
    </tableColumn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C26:F32" totalsRowShown="0">
  <autoFilter ref="C26:F32"/>
  <tableColumns count="4">
    <tableColumn id="1" name="Name "/>
    <tableColumn id="2" name="Maths "/>
    <tableColumn id="3" name="Physics"/>
    <tableColumn id="4" name="Column1" dataDxfId="17">
      <calculatedColumnFormula>IF(Table5[[#This Row],[Maths ]]&lt;40,"Fail","Pass")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B7:F9" totalsRowShown="0">
  <autoFilter ref="B7:F9"/>
  <tableColumns count="5">
    <tableColumn id="1" name="Prefix"/>
    <tableColumn id="2" name="Fname"/>
    <tableColumn id="3" name="Sname"/>
    <tableColumn id="4" name="Full Name" dataDxfId="16">
      <calculatedColumnFormula>CONCATENATE(B8,"",C8,"",D8)</calculatedColumnFormula>
    </tableColumn>
    <tableColumn id="5" name="Using&amp;" dataDxfId="15">
      <calculatedColumnFormula>B8&amp;""&amp;C8&amp;""&amp;D8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B6:E13" totalsRowShown="0">
  <autoFilter ref="B6:E13"/>
  <tableColumns count="4">
    <tableColumn id="1" name="City"/>
    <tableColumn id="2" name="Left 3 Characters" dataDxfId="14">
      <calculatedColumnFormula>LEFT(Table8[[#This Row],[City]],3)</calculatedColumnFormula>
    </tableColumn>
    <tableColumn id="3" name="Right 4 characters" dataDxfId="13">
      <calculatedColumnFormula>RIGHT(Table8[[#This Row],[City]],4)</calculatedColumnFormula>
    </tableColumn>
    <tableColumn id="4" name="Mid start 2,2 characters" dataDxfId="12">
      <calculatedColumnFormula>MID(Table8[[#This Row],[City]],2,2)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le57" displayName="Table57" ref="B5:G11" totalsRowShown="0">
  <autoFilter ref="B5:G11"/>
  <tableColumns count="6">
    <tableColumn id="1" name="Name "/>
    <tableColumn id="2" name="Maths "/>
    <tableColumn id="3" name="Physics"/>
    <tableColumn id="4" name="Result M" dataDxfId="11">
      <calculatedColumnFormula>IF(Table57[[#This Row],[Maths ]]&lt;40,"Fail","Pass")</calculatedColumnFormula>
    </tableColumn>
    <tableColumn id="5" name="AND " dataDxfId="10">
      <calculatedColumnFormula>IF(AND(Table57[[#This Row],[Maths ]]&gt;40,Table57[[#This Row],[Physics]]&gt;40),"Pass","Fail")</calculatedColumnFormula>
    </tableColumn>
    <tableColumn id="6" name="OR" dataDxfId="9">
      <calculatedColumnFormula>IF(OR(Table57[[#This Row],[Maths ]]&gt;40,Table57[[#This Row],[Physics]]&gt;40),"Pass","Fail")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2:E9" totalsRowShown="0">
  <autoFilter ref="A2:E9"/>
  <tableColumns count="5">
    <tableColumn id="1" name="ID" dataDxfId="8"/>
    <tableColumn id="2" name="Name "/>
    <tableColumn id="3" name="Gender"/>
    <tableColumn id="4" name="Age" dataDxfId="7"/>
    <tableColumn id="5" name="C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6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J1" sqref="J1"/>
    </sheetView>
  </sheetViews>
  <sheetFormatPr defaultRowHeight="15" x14ac:dyDescent="0.25"/>
  <cols>
    <col min="4" max="4" width="15.85546875" customWidth="1"/>
    <col min="5" max="5" width="14.28515625" customWidth="1"/>
    <col min="6" max="6" width="15.5703125" customWidth="1"/>
    <col min="13" max="14" width="11.425781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29</v>
      </c>
      <c r="H1" s="3" t="s">
        <v>32</v>
      </c>
    </row>
    <row r="2" spans="1:8" x14ac:dyDescent="0.25">
      <c r="A2" s="2" t="s">
        <v>6</v>
      </c>
      <c r="B2" s="2">
        <v>27</v>
      </c>
      <c r="C2" s="2" t="s">
        <v>7</v>
      </c>
      <c r="D2" s="2">
        <v>73</v>
      </c>
      <c r="E2" s="2">
        <v>58</v>
      </c>
      <c r="F2" s="4">
        <v>65</v>
      </c>
      <c r="G2" t="s">
        <v>30</v>
      </c>
      <c r="H2" s="3">
        <f>Table1[[#This Row],[Biology_score]]+Table1[[#This Row],[Maths_score]]+Table1[[#This Row],[English_score]]</f>
        <v>196</v>
      </c>
    </row>
    <row r="3" spans="1:8" x14ac:dyDescent="0.25">
      <c r="A3" s="2" t="s">
        <v>8</v>
      </c>
      <c r="B3" s="2">
        <v>24</v>
      </c>
      <c r="C3" s="2" t="s">
        <v>7</v>
      </c>
      <c r="D3" s="2">
        <v>92</v>
      </c>
      <c r="E3" s="2">
        <v>56</v>
      </c>
      <c r="F3" s="2">
        <v>80</v>
      </c>
      <c r="G3" t="s">
        <v>30</v>
      </c>
      <c r="H3" s="3">
        <f>Table1[[#This Row],[Biology_score]]+Table1[[#This Row],[Maths_score]]+Table1[[#This Row],[English_score]]</f>
        <v>228</v>
      </c>
    </row>
    <row r="4" spans="1:8" x14ac:dyDescent="0.25">
      <c r="A4" s="2" t="s">
        <v>9</v>
      </c>
      <c r="B4" s="2">
        <v>24</v>
      </c>
      <c r="C4" s="2" t="s">
        <v>10</v>
      </c>
      <c r="D4" s="2">
        <v>67</v>
      </c>
      <c r="E4" s="2">
        <v>95</v>
      </c>
      <c r="F4" s="2">
        <v>71</v>
      </c>
      <c r="G4" t="s">
        <v>30</v>
      </c>
      <c r="H4" s="3">
        <f>Table1[[#This Row],[Biology_score]]+Table1[[#This Row],[Maths_score]]+Table1[[#This Row],[English_score]]</f>
        <v>233</v>
      </c>
    </row>
    <row r="5" spans="1:8" x14ac:dyDescent="0.25">
      <c r="A5" s="2" t="s">
        <v>11</v>
      </c>
      <c r="B5" s="2">
        <v>25</v>
      </c>
      <c r="C5" s="2" t="s">
        <v>12</v>
      </c>
      <c r="D5" s="2">
        <v>53</v>
      </c>
      <c r="E5" s="2">
        <v>85</v>
      </c>
      <c r="F5" s="2">
        <v>74</v>
      </c>
      <c r="G5" t="s">
        <v>30</v>
      </c>
      <c r="H5" s="3">
        <f>Table1[[#This Row],[Biology_score]]+Table1[[#This Row],[Maths_score]]+Table1[[#This Row],[English_score]]</f>
        <v>212</v>
      </c>
    </row>
    <row r="6" spans="1:8" x14ac:dyDescent="0.25">
      <c r="A6" s="2" t="s">
        <v>13</v>
      </c>
      <c r="B6" s="2">
        <v>24</v>
      </c>
      <c r="C6" s="2" t="s">
        <v>14</v>
      </c>
      <c r="D6" s="2">
        <v>86</v>
      </c>
      <c r="E6" s="2">
        <v>80</v>
      </c>
      <c r="F6" s="2">
        <v>93</v>
      </c>
      <c r="G6" t="s">
        <v>30</v>
      </c>
      <c r="H6" s="3">
        <f>Table1[[#This Row],[Biology_score]]+Table1[[#This Row],[Maths_score]]+Table1[[#This Row],[English_score]]</f>
        <v>259</v>
      </c>
    </row>
    <row r="7" spans="1:8" x14ac:dyDescent="0.25">
      <c r="A7" s="2" t="s">
        <v>15</v>
      </c>
      <c r="B7" s="2">
        <v>27</v>
      </c>
      <c r="C7" s="2" t="s">
        <v>14</v>
      </c>
      <c r="D7" s="2">
        <v>92</v>
      </c>
      <c r="E7" s="2">
        <v>71</v>
      </c>
      <c r="F7" s="2">
        <v>79</v>
      </c>
      <c r="G7" t="s">
        <v>30</v>
      </c>
      <c r="H7" s="3">
        <f>Table1[[#This Row],[Biology_score]]+Table1[[#This Row],[Maths_score]]+Table1[[#This Row],[English_score]]</f>
        <v>242</v>
      </c>
    </row>
    <row r="8" spans="1:8" x14ac:dyDescent="0.25">
      <c r="A8" s="2" t="s">
        <v>16</v>
      </c>
      <c r="B8" s="2">
        <v>18</v>
      </c>
      <c r="C8" s="2" t="s">
        <v>7</v>
      </c>
      <c r="D8" s="2">
        <v>96</v>
      </c>
      <c r="E8" s="1">
        <v>88</v>
      </c>
      <c r="F8" s="2">
        <v>70</v>
      </c>
      <c r="G8" t="s">
        <v>30</v>
      </c>
      <c r="H8" s="3">
        <f>Table1[[#This Row],[Biology_score]]+Table1[[#This Row],[Maths_score]]+Table1[[#This Row],[English_score]]</f>
        <v>254</v>
      </c>
    </row>
    <row r="9" spans="1:8" x14ac:dyDescent="0.25">
      <c r="A9" s="2" t="s">
        <v>17</v>
      </c>
      <c r="B9" s="2">
        <v>28</v>
      </c>
      <c r="C9" s="2" t="s">
        <v>10</v>
      </c>
      <c r="D9" s="2">
        <v>82</v>
      </c>
      <c r="E9" s="2">
        <v>95</v>
      </c>
      <c r="F9" s="2">
        <v>58</v>
      </c>
      <c r="G9" t="s">
        <v>30</v>
      </c>
      <c r="H9" s="3">
        <f>Table1[[#This Row],[Biology_score]]+Table1[[#This Row],[Maths_score]]+Table1[[#This Row],[English_score]]</f>
        <v>235</v>
      </c>
    </row>
    <row r="10" spans="1:8" x14ac:dyDescent="0.25">
      <c r="A10" s="2" t="s">
        <v>18</v>
      </c>
      <c r="B10" s="2">
        <v>23</v>
      </c>
      <c r="C10" s="2" t="s">
        <v>12</v>
      </c>
      <c r="D10" s="2">
        <v>79</v>
      </c>
      <c r="E10" s="2">
        <v>61</v>
      </c>
      <c r="F10" s="2">
        <v>68</v>
      </c>
      <c r="G10" t="s">
        <v>30</v>
      </c>
      <c r="H10" s="3">
        <f>Table1[[#This Row],[Biology_score]]+Table1[[#This Row],[Maths_score]]+Table1[[#This Row],[English_score]]</f>
        <v>208</v>
      </c>
    </row>
    <row r="11" spans="1:8" x14ac:dyDescent="0.25">
      <c r="A11" s="2" t="s">
        <v>19</v>
      </c>
      <c r="B11" s="2">
        <v>24</v>
      </c>
      <c r="C11" s="2" t="s">
        <v>7</v>
      </c>
      <c r="D11" s="2">
        <v>78</v>
      </c>
      <c r="E11" s="2">
        <v>73</v>
      </c>
      <c r="F11" s="2">
        <v>86</v>
      </c>
      <c r="G11" t="s">
        <v>30</v>
      </c>
      <c r="H11" s="3">
        <f>Table1[[#This Row],[Biology_score]]+Table1[[#This Row],[Maths_score]]+Table1[[#This Row],[English_score]]</f>
        <v>237</v>
      </c>
    </row>
    <row r="12" spans="1:8" x14ac:dyDescent="0.25">
      <c r="A12" s="2" t="s">
        <v>20</v>
      </c>
      <c r="B12" s="2">
        <v>24</v>
      </c>
      <c r="C12" s="1" t="s">
        <v>7</v>
      </c>
      <c r="D12" s="2">
        <v>88</v>
      </c>
      <c r="E12" s="2">
        <v>84</v>
      </c>
      <c r="F12" s="1">
        <v>68</v>
      </c>
      <c r="G12" t="s">
        <v>30</v>
      </c>
      <c r="H12" s="3">
        <f>Table1[[#This Row],[Biology_score]]+Table1[[#This Row],[Maths_score]]+Table1[[#This Row],[English_score]]</f>
        <v>240</v>
      </c>
    </row>
    <row r="13" spans="1:8" x14ac:dyDescent="0.25">
      <c r="A13" s="2" t="s">
        <v>21</v>
      </c>
      <c r="B13" s="2">
        <v>24</v>
      </c>
      <c r="C13" s="2" t="s">
        <v>12</v>
      </c>
      <c r="D13" s="2">
        <v>90</v>
      </c>
      <c r="E13" s="2">
        <v>97</v>
      </c>
      <c r="F13" s="2">
        <v>85</v>
      </c>
      <c r="G13" t="s">
        <v>30</v>
      </c>
      <c r="H13" s="3">
        <f>Table1[[#This Row],[Biology_score]]+Table1[[#This Row],[Maths_score]]+Table1[[#This Row],[English_score]]</f>
        <v>272</v>
      </c>
    </row>
    <row r="14" spans="1:8" x14ac:dyDescent="0.25">
      <c r="A14" s="2" t="s">
        <v>22</v>
      </c>
      <c r="B14" s="2">
        <v>22</v>
      </c>
      <c r="C14" s="2" t="s">
        <v>23</v>
      </c>
      <c r="D14" s="2">
        <v>51</v>
      </c>
      <c r="E14" s="2">
        <v>79</v>
      </c>
      <c r="F14" s="2">
        <v>84</v>
      </c>
      <c r="G14" t="s">
        <v>30</v>
      </c>
      <c r="H14" s="3">
        <f>Table1[[#This Row],[Biology_score]]+Table1[[#This Row],[Maths_score]]+Table1[[#This Row],[English_score]]</f>
        <v>214</v>
      </c>
    </row>
    <row r="15" spans="1:8" x14ac:dyDescent="0.25">
      <c r="A15" s="2" t="s">
        <v>24</v>
      </c>
      <c r="B15" s="2">
        <v>25</v>
      </c>
      <c r="C15" s="2" t="s">
        <v>7</v>
      </c>
      <c r="D15" s="2">
        <v>58</v>
      </c>
      <c r="E15" s="2">
        <v>67</v>
      </c>
      <c r="F15" s="2">
        <v>84</v>
      </c>
      <c r="G15" t="s">
        <v>30</v>
      </c>
      <c r="H15" s="3">
        <f>Table1[[#This Row],[Biology_score]]+Table1[[#This Row],[Maths_score]]+Table1[[#This Row],[English_score]]</f>
        <v>209</v>
      </c>
    </row>
    <row r="16" spans="1:8" x14ac:dyDescent="0.25">
      <c r="A16" s="2" t="s">
        <v>25</v>
      </c>
      <c r="B16" s="2">
        <v>26</v>
      </c>
      <c r="C16" s="2" t="s">
        <v>10</v>
      </c>
      <c r="D16" s="1">
        <v>56</v>
      </c>
      <c r="E16" s="2">
        <v>62</v>
      </c>
      <c r="F16" s="2">
        <v>88</v>
      </c>
      <c r="G16" t="s">
        <v>30</v>
      </c>
      <c r="H16" s="3">
        <f>Table1[[#This Row],[Biology_score]]+Table1[[#This Row],[Maths_score]]+Table1[[#This Row],[English_score]]</f>
        <v>206</v>
      </c>
    </row>
    <row r="17" spans="1:15" x14ac:dyDescent="0.25">
      <c r="A17" s="2" t="s">
        <v>26</v>
      </c>
      <c r="B17" s="2">
        <v>24</v>
      </c>
      <c r="C17" s="2" t="s">
        <v>7</v>
      </c>
      <c r="D17" s="2">
        <v>60</v>
      </c>
      <c r="E17" s="2">
        <v>90</v>
      </c>
      <c r="F17" s="2">
        <v>81</v>
      </c>
      <c r="G17" t="s">
        <v>30</v>
      </c>
      <c r="H17" s="3">
        <f>Table1[[#This Row],[Biology_score]]+Table1[[#This Row],[Maths_score]]+Table1[[#This Row],[English_score]]</f>
        <v>231</v>
      </c>
    </row>
    <row r="18" spans="1:15" x14ac:dyDescent="0.25">
      <c r="A18" s="2" t="s">
        <v>11</v>
      </c>
      <c r="B18" s="2">
        <v>25</v>
      </c>
      <c r="C18" s="2" t="s">
        <v>12</v>
      </c>
      <c r="D18" s="2">
        <v>53</v>
      </c>
      <c r="E18" s="2">
        <v>85</v>
      </c>
      <c r="F18" s="2">
        <v>74</v>
      </c>
      <c r="G18" t="s">
        <v>30</v>
      </c>
      <c r="H18" s="3">
        <f>Table1[[#This Row],[Biology_score]]+Table1[[#This Row],[Maths_score]]+Table1[[#This Row],[English_score]]</f>
        <v>212</v>
      </c>
    </row>
    <row r="19" spans="1:15" x14ac:dyDescent="0.25">
      <c r="A19" s="2" t="s">
        <v>27</v>
      </c>
      <c r="B19" s="2">
        <v>27</v>
      </c>
      <c r="C19" s="2" t="s">
        <v>23</v>
      </c>
      <c r="D19" s="2">
        <v>76</v>
      </c>
      <c r="E19" s="2">
        <v>69</v>
      </c>
      <c r="F19" s="2">
        <v>54</v>
      </c>
      <c r="G19" t="s">
        <v>31</v>
      </c>
      <c r="H19" s="3">
        <f>Table1[[#This Row],[Biology_score]]+Table1[[#This Row],[Maths_score]]+Table1[[#This Row],[English_score]]</f>
        <v>199</v>
      </c>
    </row>
    <row r="20" spans="1:15" x14ac:dyDescent="0.25">
      <c r="A20" s="2" t="s">
        <v>28</v>
      </c>
      <c r="B20" s="2">
        <v>25</v>
      </c>
      <c r="C20" s="2" t="s">
        <v>14</v>
      </c>
      <c r="D20" s="2">
        <v>64</v>
      </c>
      <c r="E20" s="2">
        <v>95</v>
      </c>
      <c r="F20" s="2">
        <v>94</v>
      </c>
      <c r="G20" t="s">
        <v>31</v>
      </c>
      <c r="H20" s="3">
        <f>Table1[[#This Row],[Biology_score]]+Table1[[#This Row],[Maths_score]]+Table1[[#This Row],[English_score]]</f>
        <v>253</v>
      </c>
    </row>
    <row r="21" spans="1:15" x14ac:dyDescent="0.25">
      <c r="A21" s="2" t="s">
        <v>9</v>
      </c>
      <c r="B21" s="2">
        <v>26</v>
      </c>
      <c r="C21" s="2" t="s">
        <v>10</v>
      </c>
      <c r="D21" s="2">
        <v>67</v>
      </c>
      <c r="E21" s="2">
        <v>95</v>
      </c>
      <c r="F21" s="2">
        <v>71</v>
      </c>
      <c r="G21" t="s">
        <v>31</v>
      </c>
      <c r="H21" s="3">
        <f>Table1[[#This Row],[Biology_score]]+Table1[[#This Row],[Maths_score]]+Table1[[#This Row],[English_score]]</f>
        <v>233</v>
      </c>
    </row>
    <row r="23" spans="1:15" x14ac:dyDescent="0.25">
      <c r="D23" s="5" t="s">
        <v>41</v>
      </c>
    </row>
    <row r="25" spans="1:15" x14ac:dyDescent="0.25">
      <c r="A25" t="s">
        <v>33</v>
      </c>
      <c r="C25" t="s">
        <v>34</v>
      </c>
      <c r="E25" t="s">
        <v>35</v>
      </c>
      <c r="G25" t="s">
        <v>36</v>
      </c>
      <c r="I25" t="s">
        <v>37</v>
      </c>
      <c r="M25" t="s">
        <v>42</v>
      </c>
    </row>
    <row r="26" spans="1:15" x14ac:dyDescent="0.25">
      <c r="C26">
        <v>45</v>
      </c>
      <c r="G26">
        <v>100</v>
      </c>
      <c r="I26">
        <v>25</v>
      </c>
      <c r="J26">
        <v>34</v>
      </c>
      <c r="K26">
        <f>I26-J26</f>
        <v>-9</v>
      </c>
      <c r="M26" t="s">
        <v>43</v>
      </c>
      <c r="N26" t="s">
        <v>44</v>
      </c>
      <c r="O26" t="s">
        <v>45</v>
      </c>
    </row>
    <row r="27" spans="1:15" x14ac:dyDescent="0.25">
      <c r="A27">
        <f>55+22</f>
        <v>77</v>
      </c>
      <c r="C27">
        <v>54</v>
      </c>
      <c r="E27">
        <f>C26+C27+100</f>
        <v>199</v>
      </c>
      <c r="G27">
        <v>1</v>
      </c>
      <c r="I27">
        <v>23</v>
      </c>
      <c r="J27">
        <v>24</v>
      </c>
      <c r="K27">
        <f t="shared" ref="K27:K31" si="0">I27-J27</f>
        <v>-1</v>
      </c>
      <c r="M27">
        <v>25</v>
      </c>
      <c r="N27">
        <v>34</v>
      </c>
      <c r="O27">
        <f>Table3[[#This Row],[Column 1]]-Table3[[#This Row],[Column 2]]</f>
        <v>-9</v>
      </c>
    </row>
    <row r="28" spans="1:15" x14ac:dyDescent="0.25">
      <c r="G28">
        <v>2</v>
      </c>
      <c r="I28">
        <v>42</v>
      </c>
      <c r="J28">
        <v>23</v>
      </c>
      <c r="K28">
        <f t="shared" si="0"/>
        <v>19</v>
      </c>
      <c r="M28">
        <v>23</v>
      </c>
      <c r="N28">
        <v>24</v>
      </c>
      <c r="O28">
        <f>Table3[[#This Row],[Column 1]]-Table3[[#This Row],[Column 2]]</f>
        <v>-1</v>
      </c>
    </row>
    <row r="29" spans="1:15" x14ac:dyDescent="0.25">
      <c r="C29">
        <f>C26+C27</f>
        <v>99</v>
      </c>
      <c r="G29">
        <v>4</v>
      </c>
      <c r="I29">
        <v>34</v>
      </c>
      <c r="J29">
        <v>42</v>
      </c>
      <c r="K29">
        <f t="shared" si="0"/>
        <v>-8</v>
      </c>
      <c r="M29">
        <v>42</v>
      </c>
      <c r="N29">
        <v>23</v>
      </c>
      <c r="O29">
        <f>Table3[[#This Row],[Column 1]]-Table3[[#This Row],[Column 2]]</f>
        <v>19</v>
      </c>
    </row>
    <row r="30" spans="1:15" x14ac:dyDescent="0.25">
      <c r="G30">
        <v>4</v>
      </c>
      <c r="I30">
        <v>23</v>
      </c>
      <c r="J30">
        <v>4</v>
      </c>
      <c r="K30">
        <f t="shared" si="0"/>
        <v>19</v>
      </c>
      <c r="M30">
        <v>34</v>
      </c>
      <c r="N30">
        <v>42</v>
      </c>
      <c r="O30">
        <f>Table3[[#This Row],[Column 1]]-Table3[[#This Row],[Column 2]]</f>
        <v>-8</v>
      </c>
    </row>
    <row r="31" spans="1:15" x14ac:dyDescent="0.25">
      <c r="G31">
        <v>3</v>
      </c>
      <c r="I31">
        <v>34</v>
      </c>
      <c r="J31">
        <v>2</v>
      </c>
      <c r="K31">
        <f t="shared" si="0"/>
        <v>32</v>
      </c>
      <c r="M31">
        <v>23</v>
      </c>
      <c r="N31">
        <v>4</v>
      </c>
      <c r="O31">
        <f>Table3[[#This Row],[Column 1]]-Table3[[#This Row],[Column 2]]</f>
        <v>19</v>
      </c>
    </row>
    <row r="32" spans="1:15" x14ac:dyDescent="0.25">
      <c r="G32">
        <v>1</v>
      </c>
      <c r="M32">
        <v>34</v>
      </c>
      <c r="N32">
        <v>2</v>
      </c>
      <c r="O32">
        <f>Table3[[#This Row],[Column 1]]-Table3[[#This Row],[Column 2]]</f>
        <v>32</v>
      </c>
    </row>
    <row r="33" spans="6:13" x14ac:dyDescent="0.25">
      <c r="G33">
        <v>8</v>
      </c>
    </row>
    <row r="34" spans="6:13" x14ac:dyDescent="0.25">
      <c r="G34">
        <v>2</v>
      </c>
      <c r="I34" t="s">
        <v>38</v>
      </c>
    </row>
    <row r="35" spans="6:13" x14ac:dyDescent="0.25">
      <c r="M35" t="s">
        <v>46</v>
      </c>
    </row>
    <row r="36" spans="6:13" x14ac:dyDescent="0.25">
      <c r="F36" t="s">
        <v>39</v>
      </c>
      <c r="G36">
        <f>SUM(G26:G34)</f>
        <v>125</v>
      </c>
    </row>
    <row r="37" spans="6:13" x14ac:dyDescent="0.25">
      <c r="F37" t="s">
        <v>40</v>
      </c>
      <c r="G37">
        <f>G26-SUM(G27:G34)</f>
        <v>75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workbookViewId="0">
      <selection activeCell="H7" sqref="H7"/>
    </sheetView>
  </sheetViews>
  <sheetFormatPr defaultRowHeight="15" x14ac:dyDescent="0.25"/>
  <cols>
    <col min="2" max="2" width="21" customWidth="1"/>
    <col min="3" max="3" width="22.85546875" customWidth="1"/>
    <col min="4" max="4" width="21.7109375" customWidth="1"/>
    <col min="5" max="5" width="18.7109375" customWidth="1"/>
  </cols>
  <sheetData>
    <row r="2" spans="2:5" x14ac:dyDescent="0.25">
      <c r="B2" t="s">
        <v>142</v>
      </c>
    </row>
    <row r="4" spans="2:5" x14ac:dyDescent="0.25">
      <c r="B4" t="s">
        <v>143</v>
      </c>
      <c r="C4">
        <f>SEARCH("Hello", B4)</f>
        <v>1</v>
      </c>
      <c r="D4">
        <f>SEARCH("hello",B4)</f>
        <v>1</v>
      </c>
      <c r="E4" t="e">
        <f>SEARCH("or",B4)</f>
        <v>#VALUE!</v>
      </c>
    </row>
    <row r="5" spans="2:5" x14ac:dyDescent="0.25">
      <c r="B5" t="s">
        <v>144</v>
      </c>
      <c r="C5">
        <f>SEARCH("go?d",B5)</f>
        <v>10</v>
      </c>
    </row>
    <row r="10" spans="2:5" x14ac:dyDescent="0.25">
      <c r="B10" t="s">
        <v>145</v>
      </c>
      <c r="C10">
        <f>FIND("Hi",B5)</f>
        <v>1</v>
      </c>
      <c r="D10" t="e">
        <f>FIND("hi",B10)</f>
        <v>#VALUE!</v>
      </c>
    </row>
    <row r="16" spans="2:5" x14ac:dyDescent="0.25">
      <c r="B16" t="s">
        <v>146</v>
      </c>
    </row>
    <row r="17" spans="2:4" x14ac:dyDescent="0.25">
      <c r="B17" t="s">
        <v>149</v>
      </c>
      <c r="C17" t="str">
        <f>SUBSTITUTE(B17,"Hello","I", 2)</f>
        <v>Hello,  I am Arun</v>
      </c>
    </row>
    <row r="18" spans="2:4" x14ac:dyDescent="0.25">
      <c r="B18" t="s">
        <v>147</v>
      </c>
      <c r="C18" t="str">
        <f>SUBSTITUTE(B18,"Hello", "Hi")</f>
        <v>Hi! I am Arun</v>
      </c>
      <c r="D18" t="str">
        <f>SUBSTITUTE(B18,"hello", "Hi")</f>
        <v>Hello! I am Arun</v>
      </c>
    </row>
    <row r="20" spans="2:4" x14ac:dyDescent="0.25">
      <c r="B20" t="s">
        <v>148</v>
      </c>
    </row>
    <row r="22" spans="2:4" x14ac:dyDescent="0.25">
      <c r="B22" t="s">
        <v>147</v>
      </c>
      <c r="C22" t="str">
        <f>REPLACE(B22,12, 4, "Aditya")</f>
        <v>Hello! I amAdityan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21"/>
  <sheetViews>
    <sheetView workbookViewId="0">
      <selection activeCell="D12" sqref="D12"/>
    </sheetView>
  </sheetViews>
  <sheetFormatPr defaultRowHeight="15" x14ac:dyDescent="0.25"/>
  <cols>
    <col min="3" max="3" width="20.28515625" customWidth="1"/>
    <col min="4" max="4" width="20.85546875" customWidth="1"/>
    <col min="5" max="5" width="14.28515625" customWidth="1"/>
    <col min="7" max="7" width="24.7109375" customWidth="1"/>
  </cols>
  <sheetData>
    <row r="3" spans="3:4" x14ac:dyDescent="0.25">
      <c r="C3" t="s">
        <v>152</v>
      </c>
    </row>
    <row r="4" spans="3:4" x14ac:dyDescent="0.25">
      <c r="C4" s="25">
        <v>9.8870000000000005</v>
      </c>
      <c r="D4">
        <f>ROUND(C4,2)</f>
        <v>9.89</v>
      </c>
    </row>
    <row r="5" spans="3:4" x14ac:dyDescent="0.25">
      <c r="C5" s="26">
        <v>8.9700000000000006</v>
      </c>
      <c r="D5" s="24">
        <f>ROUND(C5,0)</f>
        <v>9</v>
      </c>
    </row>
    <row r="6" spans="3:4" x14ac:dyDescent="0.25">
      <c r="C6" s="25">
        <v>7.1</v>
      </c>
      <c r="D6">
        <f>ROUND(C6,0)</f>
        <v>7</v>
      </c>
    </row>
    <row r="9" spans="3:4" x14ac:dyDescent="0.25">
      <c r="C9" s="25">
        <v>9519.5</v>
      </c>
      <c r="D9">
        <f>ROUND(C9,-1)</f>
        <v>9520</v>
      </c>
    </row>
    <row r="10" spans="3:4" x14ac:dyDescent="0.25">
      <c r="D10">
        <f>ROUND(C9,-2)</f>
        <v>9500</v>
      </c>
    </row>
    <row r="11" spans="3:4" x14ac:dyDescent="0.25">
      <c r="D11">
        <f>ROUND(C9,-3)</f>
        <v>10000</v>
      </c>
    </row>
    <row r="15" spans="3:4" x14ac:dyDescent="0.25">
      <c r="C15" t="s">
        <v>150</v>
      </c>
      <c r="D15" t="s">
        <v>57</v>
      </c>
    </row>
    <row r="16" spans="3:4" x14ac:dyDescent="0.25">
      <c r="D16" t="str">
        <f>CHAR(64)</f>
        <v>@</v>
      </c>
    </row>
    <row r="21" spans="3:4" x14ac:dyDescent="0.25">
      <c r="C21" t="s">
        <v>151</v>
      </c>
      <c r="D21">
        <f>LEN("Bangalore")</f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9"/>
  <sheetViews>
    <sheetView workbookViewId="0">
      <selection activeCell="D7" sqref="D7"/>
    </sheetView>
  </sheetViews>
  <sheetFormatPr defaultRowHeight="15" x14ac:dyDescent="0.25"/>
  <cols>
    <col min="2" max="2" width="18.7109375" customWidth="1"/>
  </cols>
  <sheetData>
    <row r="4" spans="2:4" x14ac:dyDescent="0.25">
      <c r="B4">
        <v>232</v>
      </c>
      <c r="D4">
        <f>FLOOR(B4,3)</f>
        <v>231</v>
      </c>
    </row>
    <row r="5" spans="2:4" x14ac:dyDescent="0.25">
      <c r="B5">
        <v>324</v>
      </c>
      <c r="D5">
        <f>FLOOR(B5,2)</f>
        <v>324</v>
      </c>
    </row>
    <row r="6" spans="2:4" x14ac:dyDescent="0.25">
      <c r="B6">
        <v>543</v>
      </c>
      <c r="D6">
        <f>FLOOR(B6,5)</f>
        <v>540</v>
      </c>
    </row>
    <row r="7" spans="2:4" x14ac:dyDescent="0.25">
      <c r="B7">
        <v>342</v>
      </c>
    </row>
    <row r="8" spans="2:4" x14ac:dyDescent="0.25">
      <c r="B8">
        <v>654</v>
      </c>
    </row>
    <row r="9" spans="2:4" x14ac:dyDescent="0.25">
      <c r="B9">
        <v>-7.8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1"/>
  <sheetViews>
    <sheetView workbookViewId="0">
      <selection activeCell="G5" sqref="G5"/>
    </sheetView>
  </sheetViews>
  <sheetFormatPr defaultRowHeight="15" x14ac:dyDescent="0.25"/>
  <cols>
    <col min="6" max="6" width="18.28515625" customWidth="1"/>
    <col min="7" max="7" width="17.7109375" customWidth="1"/>
  </cols>
  <sheetData>
    <row r="5" spans="2:7" x14ac:dyDescent="0.25">
      <c r="B5" t="s">
        <v>107</v>
      </c>
      <c r="C5" t="s">
        <v>111</v>
      </c>
      <c r="D5" t="s">
        <v>108</v>
      </c>
      <c r="E5" t="s">
        <v>153</v>
      </c>
      <c r="F5" t="s">
        <v>154</v>
      </c>
      <c r="G5" t="s">
        <v>155</v>
      </c>
    </row>
    <row r="6" spans="2:7" x14ac:dyDescent="0.25">
      <c r="B6" t="s">
        <v>57</v>
      </c>
      <c r="C6">
        <v>21</v>
      </c>
      <c r="D6">
        <v>34</v>
      </c>
      <c r="E6" t="str">
        <f>IF(Table57[[#This Row],[Maths ]]&lt;40,"Fail","Pass")</f>
        <v>Fail</v>
      </c>
      <c r="F6" t="str">
        <f>IF(AND(Table57[[#This Row],[Maths ]]&gt;40,Table57[[#This Row],[Physics]]&gt;40),"Pass","Fail")</f>
        <v>Fail</v>
      </c>
      <c r="G6" t="str">
        <f>IF(OR(Table57[[#This Row],[Maths ]]&gt;40,Table57[[#This Row],[Physics]]&gt;40),"Pass","Fail")</f>
        <v>Fail</v>
      </c>
    </row>
    <row r="7" spans="2:7" x14ac:dyDescent="0.25">
      <c r="B7" t="s">
        <v>109</v>
      </c>
      <c r="C7">
        <v>43</v>
      </c>
      <c r="D7">
        <v>56</v>
      </c>
      <c r="E7" t="str">
        <f>IF(Table57[[#This Row],[Maths ]]&lt;40,"Fail","Pass")</f>
        <v>Pass</v>
      </c>
      <c r="F7" t="str">
        <f>IF(AND(Table57[[#This Row],[Maths ]]&gt;40,Table57[[#This Row],[Physics]]&gt;40),"Pass","Fail")</f>
        <v>Pass</v>
      </c>
      <c r="G7" t="str">
        <f>IF(OR(Table57[[#This Row],[Maths ]]&gt;40,Table57[[#This Row],[Physics]]&gt;40),"Pass","Fail")</f>
        <v>Pass</v>
      </c>
    </row>
    <row r="8" spans="2:7" x14ac:dyDescent="0.25">
      <c r="B8" t="s">
        <v>68</v>
      </c>
      <c r="C8">
        <v>54</v>
      </c>
      <c r="D8">
        <v>88</v>
      </c>
      <c r="E8" t="str">
        <f>IF(Table57[[#This Row],[Maths ]]&lt;40,"Fail","Pass")</f>
        <v>Pass</v>
      </c>
      <c r="F8" t="str">
        <f>IF(AND(Table57[[#This Row],[Maths ]]&gt;40,Table57[[#This Row],[Physics]]&gt;40),"Pass","Fail")</f>
        <v>Pass</v>
      </c>
      <c r="G8" t="str">
        <f>IF(OR(Table57[[#This Row],[Maths ]]&gt;40,Table57[[#This Row],[Physics]]&gt;40),"Pass","Fail")</f>
        <v>Pass</v>
      </c>
    </row>
    <row r="9" spans="2:7" x14ac:dyDescent="0.25">
      <c r="B9" t="s">
        <v>110</v>
      </c>
      <c r="C9">
        <v>65</v>
      </c>
      <c r="D9">
        <v>67</v>
      </c>
      <c r="E9" t="str">
        <f>IF(Table57[[#This Row],[Maths ]]&lt;40,"Fail","Pass")</f>
        <v>Pass</v>
      </c>
      <c r="F9" t="str">
        <f>IF(AND(Table57[[#This Row],[Maths ]]&gt;40,Table57[[#This Row],[Physics]]&gt;40),"Pass","Fail")</f>
        <v>Pass</v>
      </c>
      <c r="G9" t="str">
        <f>IF(OR(Table57[[#This Row],[Maths ]]&gt;40,Table57[[#This Row],[Physics]]&gt;40),"Pass","Fail")</f>
        <v>Pass</v>
      </c>
    </row>
    <row r="10" spans="2:7" x14ac:dyDescent="0.25">
      <c r="B10" t="s">
        <v>67</v>
      </c>
      <c r="C10">
        <v>23</v>
      </c>
      <c r="D10">
        <v>53</v>
      </c>
      <c r="E10" t="str">
        <f>IF(Table57[[#This Row],[Maths ]]&lt;40,"Fail","Pass")</f>
        <v>Fail</v>
      </c>
      <c r="F10" t="str">
        <f>IF(AND(Table57[[#This Row],[Maths ]]&gt;40,Table57[[#This Row],[Physics]]&gt;40),"Pass","Fail")</f>
        <v>Fail</v>
      </c>
      <c r="G10" t="str">
        <f>IF(OR(Table57[[#This Row],[Maths ]]&gt;40,Table57[[#This Row],[Physics]]&gt;40),"Pass","Fail")</f>
        <v>Pass</v>
      </c>
    </row>
    <row r="11" spans="2:7" x14ac:dyDescent="0.25">
      <c r="B11" t="s">
        <v>60</v>
      </c>
      <c r="C11">
        <v>86</v>
      </c>
      <c r="D11">
        <v>70</v>
      </c>
      <c r="E11" t="str">
        <f>IF(Table57[[#This Row],[Maths ]]&lt;40,"Fail","Pass")</f>
        <v>Pass</v>
      </c>
      <c r="F11" t="str">
        <f>IF(AND(Table57[[#This Row],[Maths ]]&gt;40,Table57[[#This Row],[Physics]]&gt;40),"Pass","Fail")</f>
        <v>Pass</v>
      </c>
      <c r="G11" t="str">
        <f>IF(OR(Table57[[#This Row],[Maths ]]&gt;40,Table57[[#This Row],[Physics]]&gt;40),"Pass","Fail")</f>
        <v>Pass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C19"/>
  <sheetViews>
    <sheetView workbookViewId="0">
      <selection activeCell="N16" sqref="N16"/>
    </sheetView>
  </sheetViews>
  <sheetFormatPr defaultRowHeight="15" x14ac:dyDescent="0.25"/>
  <sheetData>
    <row r="11" spans="3:3" x14ac:dyDescent="0.25">
      <c r="C11">
        <v>23</v>
      </c>
    </row>
    <row r="12" spans="3:3" x14ac:dyDescent="0.25">
      <c r="C12">
        <v>43</v>
      </c>
    </row>
    <row r="13" spans="3:3" x14ac:dyDescent="0.25">
      <c r="C13">
        <v>54</v>
      </c>
    </row>
    <row r="14" spans="3:3" x14ac:dyDescent="0.25">
      <c r="C14">
        <v>12</v>
      </c>
    </row>
    <row r="15" spans="3:3" x14ac:dyDescent="0.25">
      <c r="C15">
        <v>44</v>
      </c>
    </row>
    <row r="16" spans="3:3" x14ac:dyDescent="0.25">
      <c r="C16">
        <v>45</v>
      </c>
    </row>
    <row r="17" spans="3:3" x14ac:dyDescent="0.25">
      <c r="C17">
        <v>54</v>
      </c>
    </row>
    <row r="18" spans="3:3" x14ac:dyDescent="0.25">
      <c r="C18">
        <v>46</v>
      </c>
    </row>
    <row r="19" spans="3:3" x14ac:dyDescent="0.25">
      <c r="C19">
        <v>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5"/>
  <sheetViews>
    <sheetView workbookViewId="0">
      <selection activeCell="A2" sqref="A2:E9"/>
    </sheetView>
  </sheetViews>
  <sheetFormatPr defaultRowHeight="15" x14ac:dyDescent="0.25"/>
  <cols>
    <col min="1" max="1" width="26.7109375" customWidth="1"/>
    <col min="2" max="2" width="14.5703125" customWidth="1"/>
    <col min="3" max="3" width="17.140625" customWidth="1"/>
    <col min="4" max="4" width="25.140625" customWidth="1"/>
    <col min="5" max="5" width="18.42578125" customWidth="1"/>
    <col min="6" max="6" width="22.28515625" customWidth="1"/>
  </cols>
  <sheetData>
    <row r="2" spans="1:6" x14ac:dyDescent="0.25">
      <c r="A2" t="s">
        <v>156</v>
      </c>
      <c r="B2" t="s">
        <v>107</v>
      </c>
      <c r="C2" t="s">
        <v>157</v>
      </c>
      <c r="D2" t="s">
        <v>73</v>
      </c>
      <c r="E2" t="s">
        <v>123</v>
      </c>
    </row>
    <row r="3" spans="1:6" x14ac:dyDescent="0.25">
      <c r="A3" s="25">
        <v>100</v>
      </c>
      <c r="B3" t="s">
        <v>158</v>
      </c>
      <c r="C3" t="s">
        <v>30</v>
      </c>
      <c r="D3" s="25">
        <v>23</v>
      </c>
      <c r="E3" t="s">
        <v>89</v>
      </c>
    </row>
    <row r="4" spans="1:6" x14ac:dyDescent="0.25">
      <c r="A4" s="25">
        <v>101</v>
      </c>
      <c r="B4" t="s">
        <v>159</v>
      </c>
      <c r="C4" t="s">
        <v>30</v>
      </c>
      <c r="D4" s="25">
        <v>32</v>
      </c>
      <c r="E4" t="s">
        <v>124</v>
      </c>
    </row>
    <row r="5" spans="1:6" x14ac:dyDescent="0.25">
      <c r="A5" s="25">
        <v>102</v>
      </c>
      <c r="B5" t="s">
        <v>160</v>
      </c>
      <c r="C5" t="s">
        <v>30</v>
      </c>
      <c r="D5" s="25">
        <v>34</v>
      </c>
      <c r="E5" t="s">
        <v>89</v>
      </c>
    </row>
    <row r="6" spans="1:6" x14ac:dyDescent="0.25">
      <c r="A6" s="25">
        <v>103</v>
      </c>
      <c r="B6" t="s">
        <v>161</v>
      </c>
      <c r="C6" t="s">
        <v>31</v>
      </c>
      <c r="D6" s="25">
        <v>54</v>
      </c>
      <c r="E6" t="s">
        <v>126</v>
      </c>
    </row>
    <row r="7" spans="1:6" x14ac:dyDescent="0.25">
      <c r="A7" s="25">
        <v>104</v>
      </c>
      <c r="B7" t="s">
        <v>162</v>
      </c>
      <c r="C7" t="s">
        <v>31</v>
      </c>
      <c r="D7" s="25">
        <v>23</v>
      </c>
      <c r="E7" t="s">
        <v>125</v>
      </c>
    </row>
    <row r="8" spans="1:6" x14ac:dyDescent="0.25">
      <c r="A8" s="25">
        <v>105</v>
      </c>
      <c r="B8" t="s">
        <v>163</v>
      </c>
      <c r="C8" t="s">
        <v>30</v>
      </c>
      <c r="D8" s="25">
        <v>43</v>
      </c>
      <c r="E8" t="s">
        <v>127</v>
      </c>
    </row>
    <row r="9" spans="1:6" x14ac:dyDescent="0.25">
      <c r="A9" s="25">
        <v>103</v>
      </c>
      <c r="B9" t="s">
        <v>164</v>
      </c>
      <c r="C9" t="s">
        <v>31</v>
      </c>
      <c r="D9" s="25">
        <v>12</v>
      </c>
      <c r="E9" t="s">
        <v>165</v>
      </c>
    </row>
    <row r="12" spans="1:6" x14ac:dyDescent="0.25">
      <c r="C12" s="5" t="s">
        <v>166</v>
      </c>
      <c r="D12">
        <v>103</v>
      </c>
      <c r="E12">
        <v>110</v>
      </c>
      <c r="F12">
        <v>155</v>
      </c>
    </row>
    <row r="14" spans="1:6" x14ac:dyDescent="0.25">
      <c r="C14" t="str">
        <f>VLOOKUP(D12,A3:E9,5,FALSE)</f>
        <v>Mumbai</v>
      </c>
      <c r="D14" t="s">
        <v>167</v>
      </c>
    </row>
    <row r="15" spans="1:6" x14ac:dyDescent="0.25">
      <c r="C15" t="str">
        <f>VLOOKUP(D12,A9:E9,5,TRUE)</f>
        <v>Goa</v>
      </c>
      <c r="D15" t="s">
        <v>168</v>
      </c>
    </row>
    <row r="16" spans="1:6" x14ac:dyDescent="0.25">
      <c r="A16" t="s">
        <v>170</v>
      </c>
      <c r="C16" t="str">
        <f>VLOOKUP(D12,A3:E9,2,FALSE)</f>
        <v>Priya</v>
      </c>
    </row>
    <row r="17" spans="1:5" x14ac:dyDescent="0.25">
      <c r="A17" t="s">
        <v>169</v>
      </c>
      <c r="C17" t="e">
        <f>VLOOKUP(F12,A3:E9,5,FALSE)</f>
        <v>#N/A</v>
      </c>
    </row>
    <row r="18" spans="1:5" x14ac:dyDescent="0.25">
      <c r="A18" t="s">
        <v>171</v>
      </c>
      <c r="C18" t="str">
        <f>_xlfn.IFNA(VLOOKUP(F12,A3:E9,2,FALSE),"Value not found")</f>
        <v>Value not found</v>
      </c>
    </row>
    <row r="20" spans="1:5" x14ac:dyDescent="0.25">
      <c r="C20" s="5" t="s">
        <v>172</v>
      </c>
      <c r="D20" t="s">
        <v>158</v>
      </c>
      <c r="E20" t="s">
        <v>89</v>
      </c>
    </row>
    <row r="22" spans="1:5" x14ac:dyDescent="0.25">
      <c r="C22" t="str">
        <f>HLOOKUP(D20,A3:E8,3,FALSE)</f>
        <v>Rahul</v>
      </c>
    </row>
    <row r="23" spans="1:5" x14ac:dyDescent="0.25">
      <c r="C23" t="str">
        <f>HLOOKUP(E20,A3:E9,5,FALSE)</f>
        <v>Pune</v>
      </c>
    </row>
    <row r="26" spans="1:5" x14ac:dyDescent="0.25">
      <c r="C26" s="5" t="s">
        <v>173</v>
      </c>
      <c r="D26" t="s">
        <v>156</v>
      </c>
      <c r="E26">
        <v>104</v>
      </c>
    </row>
    <row r="27" spans="1:5" x14ac:dyDescent="0.25">
      <c r="D27" t="s">
        <v>174</v>
      </c>
      <c r="E27">
        <f>MATCH(E26,A3:A9)</f>
        <v>5</v>
      </c>
    </row>
    <row r="29" spans="1:5" x14ac:dyDescent="0.25">
      <c r="D29" s="5" t="s">
        <v>73</v>
      </c>
      <c r="E29">
        <v>34</v>
      </c>
    </row>
    <row r="30" spans="1:5" x14ac:dyDescent="0.25">
      <c r="D30" t="s">
        <v>175</v>
      </c>
      <c r="E30">
        <f>MATCH(E29,D3:D9)</f>
        <v>3</v>
      </c>
    </row>
    <row r="32" spans="1:5" x14ac:dyDescent="0.25">
      <c r="C32" s="5" t="s">
        <v>176</v>
      </c>
      <c r="D32" t="s">
        <v>177</v>
      </c>
      <c r="E32">
        <v>4</v>
      </c>
    </row>
    <row r="33" spans="3:5" x14ac:dyDescent="0.25">
      <c r="D33" t="s">
        <v>178</v>
      </c>
      <c r="E33">
        <f>INDEX(A3:A9, E32)</f>
        <v>103</v>
      </c>
    </row>
    <row r="35" spans="3:5" x14ac:dyDescent="0.25">
      <c r="C35" s="5" t="s">
        <v>179</v>
      </c>
      <c r="D35">
        <f>INDEX(D3:D9,MATCH(103,A3:A9))</f>
        <v>54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14" sqref="D14"/>
    </sheetView>
  </sheetViews>
  <sheetFormatPr defaultRowHeight="15" x14ac:dyDescent="0.25"/>
  <cols>
    <col min="1" max="1" width="18.7109375" customWidth="1"/>
    <col min="2" max="2" width="18.85546875" customWidth="1"/>
    <col min="3" max="3" width="18.7109375" customWidth="1"/>
    <col min="4" max="4" width="18.5703125" customWidth="1"/>
    <col min="5" max="5" width="18.140625" customWidth="1"/>
    <col min="6" max="6" width="9" customWidth="1"/>
  </cols>
  <sheetData>
    <row r="1" spans="1:7" x14ac:dyDescent="0.25">
      <c r="A1" t="s">
        <v>156</v>
      </c>
      <c r="B1" t="s">
        <v>107</v>
      </c>
      <c r="C1" t="s">
        <v>157</v>
      </c>
      <c r="D1" t="s">
        <v>73</v>
      </c>
      <c r="E1" t="s">
        <v>123</v>
      </c>
    </row>
    <row r="2" spans="1:7" x14ac:dyDescent="0.25">
      <c r="A2" s="25">
        <v>100</v>
      </c>
      <c r="B2" t="s">
        <v>158</v>
      </c>
      <c r="C2" t="s">
        <v>30</v>
      </c>
      <c r="D2" s="25">
        <v>23</v>
      </c>
      <c r="E2" t="s">
        <v>89</v>
      </c>
    </row>
    <row r="3" spans="1:7" x14ac:dyDescent="0.25">
      <c r="A3" s="25">
        <v>101</v>
      </c>
      <c r="B3" t="s">
        <v>159</v>
      </c>
      <c r="C3" t="s">
        <v>30</v>
      </c>
      <c r="D3" s="25">
        <v>32</v>
      </c>
      <c r="E3" t="s">
        <v>124</v>
      </c>
    </row>
    <row r="4" spans="1:7" x14ac:dyDescent="0.25">
      <c r="A4" s="25">
        <v>102</v>
      </c>
      <c r="B4" t="s">
        <v>160</v>
      </c>
      <c r="C4" t="s">
        <v>30</v>
      </c>
      <c r="D4" s="25">
        <v>34</v>
      </c>
      <c r="E4" t="s">
        <v>89</v>
      </c>
      <c r="G4">
        <f ca="1">SUM(OFFSET(B2,2,2,2,1))</f>
        <v>88</v>
      </c>
    </row>
    <row r="5" spans="1:7" x14ac:dyDescent="0.25">
      <c r="A5" s="25">
        <v>103</v>
      </c>
      <c r="B5" t="s">
        <v>161</v>
      </c>
      <c r="C5" t="s">
        <v>31</v>
      </c>
      <c r="D5" s="25">
        <v>54</v>
      </c>
      <c r="E5" t="s">
        <v>126</v>
      </c>
    </row>
    <row r="6" spans="1:7" x14ac:dyDescent="0.25">
      <c r="A6" s="25">
        <v>104</v>
      </c>
      <c r="B6" t="s">
        <v>162</v>
      </c>
      <c r="C6" t="s">
        <v>31</v>
      </c>
      <c r="D6" s="25">
        <v>23</v>
      </c>
      <c r="E6" t="s">
        <v>125</v>
      </c>
    </row>
    <row r="7" spans="1:7" x14ac:dyDescent="0.25">
      <c r="A7" s="25">
        <v>105</v>
      </c>
      <c r="B7" t="s">
        <v>163</v>
      </c>
      <c r="C7" t="s">
        <v>30</v>
      </c>
      <c r="D7" s="25">
        <v>43</v>
      </c>
      <c r="E7" t="s">
        <v>127</v>
      </c>
    </row>
    <row r="8" spans="1:7" x14ac:dyDescent="0.25">
      <c r="A8" s="25">
        <v>103</v>
      </c>
      <c r="B8" t="s">
        <v>164</v>
      </c>
      <c r="C8" t="s">
        <v>31</v>
      </c>
      <c r="D8" s="25">
        <v>12</v>
      </c>
      <c r="E8" t="s">
        <v>165</v>
      </c>
    </row>
    <row r="11" spans="1:7" x14ac:dyDescent="0.25">
      <c r="C11" t="s">
        <v>180</v>
      </c>
      <c r="D11">
        <v>54</v>
      </c>
    </row>
    <row r="12" spans="1:7" x14ac:dyDescent="0.25">
      <c r="D12">
        <f ca="1">OFFSET(A2,3,3,1,1)</f>
        <v>54</v>
      </c>
    </row>
    <row r="13" spans="1:7" x14ac:dyDescent="0.25">
      <c r="C13" t="s">
        <v>181</v>
      </c>
      <c r="D13">
        <f ca="1">SUM(OFFSET(B2,2,2,2,1))</f>
        <v>88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H15"/>
  <sheetViews>
    <sheetView workbookViewId="0">
      <selection activeCell="C15" sqref="C15"/>
    </sheetView>
  </sheetViews>
  <sheetFormatPr defaultRowHeight="15" x14ac:dyDescent="0.25"/>
  <cols>
    <col min="1" max="1" width="18.28515625" customWidth="1"/>
    <col min="2" max="2" width="15.5703125" customWidth="1"/>
    <col min="3" max="3" width="18.5703125" customWidth="1"/>
    <col min="4" max="5" width="9.140625" customWidth="1"/>
  </cols>
  <sheetData>
    <row r="11" spans="2:8" x14ac:dyDescent="0.25">
      <c r="H11" t="s">
        <v>127</v>
      </c>
    </row>
    <row r="12" spans="2:8" x14ac:dyDescent="0.25">
      <c r="H12" t="s">
        <v>124</v>
      </c>
    </row>
    <row r="13" spans="2:8" x14ac:dyDescent="0.25">
      <c r="H13" t="s">
        <v>89</v>
      </c>
    </row>
    <row r="14" spans="2:8" x14ac:dyDescent="0.25">
      <c r="H14" t="s">
        <v>126</v>
      </c>
    </row>
    <row r="15" spans="2:8" x14ac:dyDescent="0.25">
      <c r="B15" t="s">
        <v>182</v>
      </c>
      <c r="C15" t="s">
        <v>124</v>
      </c>
    </row>
  </sheetData>
  <dataValidations count="1">
    <dataValidation type="list" allowBlank="1" showInputMessage="1" showErrorMessage="1" sqref="C15">
      <formula1>$H$11:$H$14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H14" sqref="H14"/>
    </sheetView>
  </sheetViews>
  <sheetFormatPr defaultRowHeight="15" x14ac:dyDescent="0.25"/>
  <cols>
    <col min="1" max="1" width="17.85546875" customWidth="1"/>
    <col min="2" max="2" width="16.85546875" customWidth="1"/>
    <col min="3" max="3" width="17.28515625" customWidth="1"/>
    <col min="4" max="4" width="16.140625" customWidth="1"/>
    <col min="5" max="5" width="16" customWidth="1"/>
    <col min="6" max="6" width="15.7109375" customWidth="1"/>
    <col min="7" max="7" width="16.140625" customWidth="1"/>
    <col min="8" max="8" width="16.7109375" customWidth="1"/>
    <col min="9" max="9" width="14.85546875" customWidth="1"/>
    <col min="10" max="10" width="16.28515625" customWidth="1"/>
    <col min="11" max="11" width="15.42578125" customWidth="1"/>
    <col min="12" max="12" width="13.28515625" customWidth="1"/>
    <col min="13" max="13" width="15.42578125" customWidth="1"/>
    <col min="14" max="14" width="16" customWidth="1"/>
  </cols>
  <sheetData>
    <row r="1" spans="1:13" x14ac:dyDescent="0.25">
      <c r="A1" t="s">
        <v>156</v>
      </c>
      <c r="B1" t="s">
        <v>56</v>
      </c>
      <c r="C1" t="s">
        <v>64</v>
      </c>
      <c r="D1" t="s">
        <v>29</v>
      </c>
      <c r="E1" t="s">
        <v>76</v>
      </c>
      <c r="F1" t="s">
        <v>183</v>
      </c>
      <c r="G1" t="s">
        <v>184</v>
      </c>
      <c r="H1" t="s">
        <v>185</v>
      </c>
      <c r="I1" t="s">
        <v>186</v>
      </c>
      <c r="J1" t="s">
        <v>88</v>
      </c>
      <c r="K1" t="s">
        <v>75</v>
      </c>
      <c r="L1" t="s">
        <v>199</v>
      </c>
      <c r="M1" t="s">
        <v>200</v>
      </c>
    </row>
    <row r="2" spans="1:13" x14ac:dyDescent="0.25">
      <c r="A2">
        <v>1</v>
      </c>
      <c r="B2" t="s">
        <v>57</v>
      </c>
      <c r="C2" t="s">
        <v>187</v>
      </c>
      <c r="D2" t="s">
        <v>30</v>
      </c>
      <c r="E2" t="s">
        <v>188</v>
      </c>
      <c r="F2">
        <v>48</v>
      </c>
      <c r="G2">
        <v>23</v>
      </c>
      <c r="H2">
        <v>1</v>
      </c>
      <c r="I2" t="s">
        <v>89</v>
      </c>
      <c r="J2" t="s">
        <v>197</v>
      </c>
      <c r="K2">
        <f>Table11[[#This Row],[Maths Mark]]+Table11[[#This Row],[Physics Mark]]+Table11[[#This Row],[ChemistryMark]]</f>
        <v>72</v>
      </c>
      <c r="L2">
        <f>(Table11[[#This Row],[Maths Mark]]+Table11[[#This Row],[Physics Mark]]+Table11[[#This Row],[ChemistryMark]])/300</f>
        <v>0.24</v>
      </c>
      <c r="M2">
        <f>((Table11[[#This Row],[Maths Mark]]+Table11[[#This Row],[Physics Mark]]+Table11[[#This Row],[ChemistryMark]])/300)*100</f>
        <v>24</v>
      </c>
    </row>
    <row r="3" spans="1:13" x14ac:dyDescent="0.25">
      <c r="A3">
        <v>2</v>
      </c>
      <c r="B3" t="s">
        <v>57</v>
      </c>
      <c r="C3" t="s">
        <v>187</v>
      </c>
      <c r="D3" t="s">
        <v>30</v>
      </c>
      <c r="E3" t="s">
        <v>189</v>
      </c>
      <c r="F3">
        <v>43</v>
      </c>
      <c r="G3">
        <v>60</v>
      </c>
      <c r="H3">
        <v>12</v>
      </c>
      <c r="I3" t="s">
        <v>89</v>
      </c>
      <c r="J3" t="s">
        <v>197</v>
      </c>
      <c r="K3">
        <f>Table11[[#This Row],[Maths Mark]]+Table11[[#This Row],[Physics Mark]]+Table11[[#This Row],[ChemistryMark]]</f>
        <v>115</v>
      </c>
      <c r="L3">
        <f>(Table11[[#This Row],[Maths Mark]]+Table11[[#This Row],[Physics Mark]]+Table11[[#This Row],[ChemistryMark]])/300</f>
        <v>0.38333333333333336</v>
      </c>
      <c r="M3">
        <f>((Table11[[#This Row],[Maths Mark]]+Table11[[#This Row],[Physics Mark]]+Table11[[#This Row],[ChemistryMark]])/300)*100</f>
        <v>38.333333333333336</v>
      </c>
    </row>
    <row r="4" spans="1:13" x14ac:dyDescent="0.25">
      <c r="A4">
        <v>3</v>
      </c>
      <c r="B4" t="s">
        <v>57</v>
      </c>
      <c r="C4" t="s">
        <v>187</v>
      </c>
      <c r="D4" t="s">
        <v>30</v>
      </c>
      <c r="E4" t="s">
        <v>190</v>
      </c>
      <c r="F4">
        <v>36</v>
      </c>
      <c r="G4">
        <v>76</v>
      </c>
      <c r="H4">
        <v>18</v>
      </c>
      <c r="I4" t="s">
        <v>89</v>
      </c>
      <c r="J4" t="s">
        <v>197</v>
      </c>
      <c r="K4">
        <f>Table11[[#This Row],[Maths Mark]]+Table11[[#This Row],[Physics Mark]]+Table11[[#This Row],[ChemistryMark]]</f>
        <v>130</v>
      </c>
      <c r="L4">
        <f>(Table11[[#This Row],[Maths Mark]]+Table11[[#This Row],[Physics Mark]]+Table11[[#This Row],[ChemistryMark]])/300</f>
        <v>0.43333333333333335</v>
      </c>
      <c r="M4">
        <f>((Table11[[#This Row],[Maths Mark]]+Table11[[#This Row],[Physics Mark]]+Table11[[#This Row],[ChemistryMark]])/300)*100</f>
        <v>43.333333333333336</v>
      </c>
    </row>
    <row r="5" spans="1:13" x14ac:dyDescent="0.25">
      <c r="A5">
        <v>4</v>
      </c>
      <c r="B5" t="s">
        <v>57</v>
      </c>
      <c r="C5" t="s">
        <v>187</v>
      </c>
      <c r="D5" t="s">
        <v>30</v>
      </c>
      <c r="E5" s="27">
        <v>37378</v>
      </c>
      <c r="F5">
        <v>18</v>
      </c>
      <c r="G5">
        <v>86</v>
      </c>
      <c r="H5">
        <v>48</v>
      </c>
      <c r="I5" t="s">
        <v>89</v>
      </c>
      <c r="J5" t="s">
        <v>197</v>
      </c>
      <c r="K5">
        <f>Table11[[#This Row],[Maths Mark]]+Table11[[#This Row],[Physics Mark]]+Table11[[#This Row],[ChemistryMark]]</f>
        <v>152</v>
      </c>
      <c r="L5">
        <f>(Table11[[#This Row],[Maths Mark]]+Table11[[#This Row],[Physics Mark]]+Table11[[#This Row],[ChemistryMark]])/300</f>
        <v>0.50666666666666671</v>
      </c>
      <c r="M5">
        <f>((Table11[[#This Row],[Maths Mark]]+Table11[[#This Row],[Physics Mark]]+Table11[[#This Row],[ChemistryMark]])/300)*100</f>
        <v>50.666666666666671</v>
      </c>
    </row>
    <row r="6" spans="1:13" x14ac:dyDescent="0.25">
      <c r="A6">
        <v>5</v>
      </c>
      <c r="B6" t="s">
        <v>57</v>
      </c>
      <c r="C6" t="s">
        <v>187</v>
      </c>
      <c r="D6" t="s">
        <v>30</v>
      </c>
      <c r="E6" t="s">
        <v>201</v>
      </c>
      <c r="F6">
        <v>57</v>
      </c>
      <c r="G6">
        <v>30</v>
      </c>
      <c r="H6">
        <v>15</v>
      </c>
      <c r="I6" t="s">
        <v>89</v>
      </c>
      <c r="J6" t="s">
        <v>197</v>
      </c>
      <c r="K6">
        <f>Table11[[#This Row],[Maths Mark]]+Table11[[#This Row],[Physics Mark]]+Table11[[#This Row],[ChemistryMark]]</f>
        <v>102</v>
      </c>
      <c r="L6">
        <f>(Table11[[#This Row],[Maths Mark]]+Table11[[#This Row],[Physics Mark]]+Table11[[#This Row],[ChemistryMark]])/300</f>
        <v>0.34</v>
      </c>
      <c r="M6">
        <f>((Table11[[#This Row],[Maths Mark]]+Table11[[#This Row],[Physics Mark]]+Table11[[#This Row],[ChemistryMark]])/300)*100</f>
        <v>34</v>
      </c>
    </row>
    <row r="7" spans="1:13" x14ac:dyDescent="0.25">
      <c r="A7">
        <v>6</v>
      </c>
      <c r="B7" t="s">
        <v>57</v>
      </c>
      <c r="C7" t="s">
        <v>187</v>
      </c>
      <c r="D7" t="s">
        <v>30</v>
      </c>
      <c r="E7" t="s">
        <v>191</v>
      </c>
      <c r="F7">
        <v>73</v>
      </c>
      <c r="G7">
        <v>62</v>
      </c>
      <c r="H7">
        <v>19</v>
      </c>
      <c r="I7" t="s">
        <v>89</v>
      </c>
      <c r="J7" t="s">
        <v>197</v>
      </c>
      <c r="K7">
        <f>Table11[[#This Row],[Maths Mark]]+Table11[[#This Row],[Physics Mark]]+Table11[[#This Row],[ChemistryMark]]</f>
        <v>154</v>
      </c>
      <c r="L7">
        <f>(Table11[[#This Row],[Maths Mark]]+Table11[[#This Row],[Physics Mark]]+Table11[[#This Row],[ChemistryMark]])/300</f>
        <v>0.51333333333333331</v>
      </c>
      <c r="M7">
        <f>((Table11[[#This Row],[Maths Mark]]+Table11[[#This Row],[Physics Mark]]+Table11[[#This Row],[ChemistryMark]])/300)*100</f>
        <v>51.333333333333329</v>
      </c>
    </row>
    <row r="8" spans="1:13" x14ac:dyDescent="0.25">
      <c r="A8">
        <v>7</v>
      </c>
      <c r="B8" t="s">
        <v>57</v>
      </c>
      <c r="C8" t="s">
        <v>187</v>
      </c>
      <c r="D8" t="s">
        <v>30</v>
      </c>
      <c r="E8" s="27">
        <v>36744</v>
      </c>
      <c r="F8">
        <v>73</v>
      </c>
      <c r="G8">
        <v>14</v>
      </c>
      <c r="H8">
        <v>86</v>
      </c>
      <c r="I8" t="s">
        <v>89</v>
      </c>
      <c r="J8" t="s">
        <v>197</v>
      </c>
      <c r="K8">
        <f>Table11[[#This Row],[Maths Mark]]+Table11[[#This Row],[Physics Mark]]+Table11[[#This Row],[ChemistryMark]]</f>
        <v>173</v>
      </c>
      <c r="L8">
        <f>(Table11[[#This Row],[Maths Mark]]+Table11[[#This Row],[Physics Mark]]+Table11[[#This Row],[ChemistryMark]])/300</f>
        <v>0.57666666666666666</v>
      </c>
      <c r="M8">
        <f>((Table11[[#This Row],[Maths Mark]]+Table11[[#This Row],[Physics Mark]]+Table11[[#This Row],[ChemistryMark]])/300)*100</f>
        <v>57.666666666666664</v>
      </c>
    </row>
    <row r="9" spans="1:13" x14ac:dyDescent="0.25">
      <c r="A9">
        <v>8</v>
      </c>
      <c r="B9" t="s">
        <v>57</v>
      </c>
      <c r="C9" t="s">
        <v>187</v>
      </c>
      <c r="D9" t="s">
        <v>30</v>
      </c>
      <c r="E9" t="s">
        <v>192</v>
      </c>
      <c r="F9">
        <v>79</v>
      </c>
      <c r="G9">
        <v>61</v>
      </c>
      <c r="H9">
        <v>93</v>
      </c>
      <c r="I9" t="s">
        <v>89</v>
      </c>
      <c r="J9" t="s">
        <v>197</v>
      </c>
      <c r="K9">
        <f>Table11[[#This Row],[Maths Mark]]+Table11[[#This Row],[Physics Mark]]+Table11[[#This Row],[ChemistryMark]]</f>
        <v>233</v>
      </c>
      <c r="L9">
        <f>(Table11[[#This Row],[Maths Mark]]+Table11[[#This Row],[Physics Mark]]+Table11[[#This Row],[ChemistryMark]])/300</f>
        <v>0.77666666666666662</v>
      </c>
      <c r="M9">
        <f>((Table11[[#This Row],[Maths Mark]]+Table11[[#This Row],[Physics Mark]]+Table11[[#This Row],[ChemistryMark]])/300)*100</f>
        <v>77.666666666666657</v>
      </c>
    </row>
    <row r="10" spans="1:13" x14ac:dyDescent="0.25">
      <c r="A10">
        <v>9</v>
      </c>
      <c r="B10" t="s">
        <v>57</v>
      </c>
      <c r="C10" t="s">
        <v>187</v>
      </c>
      <c r="D10" t="s">
        <v>30</v>
      </c>
      <c r="E10" s="27">
        <v>37020</v>
      </c>
      <c r="F10">
        <v>98</v>
      </c>
      <c r="G10">
        <v>44</v>
      </c>
      <c r="H10">
        <v>13</v>
      </c>
      <c r="I10" t="s">
        <v>89</v>
      </c>
      <c r="J10" t="s">
        <v>197</v>
      </c>
      <c r="K10">
        <f>Table11[[#This Row],[Maths Mark]]+Table11[[#This Row],[Physics Mark]]+Table11[[#This Row],[ChemistryMark]]</f>
        <v>155</v>
      </c>
      <c r="L10">
        <f>(Table11[[#This Row],[Maths Mark]]+Table11[[#This Row],[Physics Mark]]+Table11[[#This Row],[ChemistryMark]])/300</f>
        <v>0.51666666666666672</v>
      </c>
      <c r="M10">
        <f>((Table11[[#This Row],[Maths Mark]]+Table11[[#This Row],[Physics Mark]]+Table11[[#This Row],[ChemistryMark]])/300)*100</f>
        <v>51.666666666666671</v>
      </c>
    </row>
    <row r="11" spans="1:13" x14ac:dyDescent="0.25">
      <c r="A11">
        <v>10</v>
      </c>
      <c r="B11" t="s">
        <v>57</v>
      </c>
      <c r="C11" t="s">
        <v>187</v>
      </c>
      <c r="D11" t="s">
        <v>30</v>
      </c>
      <c r="E11" t="s">
        <v>193</v>
      </c>
      <c r="F11">
        <v>23</v>
      </c>
      <c r="G11">
        <v>58</v>
      </c>
      <c r="H11">
        <v>21</v>
      </c>
      <c r="I11" t="s">
        <v>89</v>
      </c>
      <c r="J11" t="s">
        <v>197</v>
      </c>
      <c r="K11">
        <f>Table11[[#This Row],[Maths Mark]]+Table11[[#This Row],[Physics Mark]]+Table11[[#This Row],[ChemistryMark]]</f>
        <v>102</v>
      </c>
      <c r="L11">
        <f>(Table11[[#This Row],[Maths Mark]]+Table11[[#This Row],[Physics Mark]]+Table11[[#This Row],[ChemistryMark]])/300</f>
        <v>0.34</v>
      </c>
      <c r="M11">
        <f>((Table11[[#This Row],[Maths Mark]]+Table11[[#This Row],[Physics Mark]]+Table11[[#This Row],[ChemistryMark]])/300)*100</f>
        <v>34</v>
      </c>
    </row>
    <row r="12" spans="1:13" x14ac:dyDescent="0.25">
      <c r="A12">
        <v>11</v>
      </c>
      <c r="B12" t="s">
        <v>57</v>
      </c>
      <c r="C12" t="s">
        <v>187</v>
      </c>
      <c r="D12" t="s">
        <v>31</v>
      </c>
      <c r="E12" s="27" t="s">
        <v>194</v>
      </c>
      <c r="F12">
        <v>21</v>
      </c>
      <c r="G12">
        <v>86</v>
      </c>
      <c r="H12">
        <v>56</v>
      </c>
      <c r="I12" t="s">
        <v>89</v>
      </c>
      <c r="J12" t="s">
        <v>92</v>
      </c>
      <c r="K12">
        <f>Table11[[#This Row],[Maths Mark]]+Table11[[#This Row],[Physics Mark]]+Table11[[#This Row],[ChemistryMark]]</f>
        <v>163</v>
      </c>
      <c r="L12">
        <f>(Table11[[#This Row],[Maths Mark]]+Table11[[#This Row],[Physics Mark]]+Table11[[#This Row],[ChemistryMark]])/300</f>
        <v>0.54333333333333333</v>
      </c>
      <c r="M12">
        <f>((Table11[[#This Row],[Maths Mark]]+Table11[[#This Row],[Physics Mark]]+Table11[[#This Row],[ChemistryMark]])/300)*100</f>
        <v>54.333333333333336</v>
      </c>
    </row>
    <row r="13" spans="1:13" x14ac:dyDescent="0.25">
      <c r="A13">
        <v>12</v>
      </c>
      <c r="B13" t="s">
        <v>57</v>
      </c>
      <c r="C13" t="s">
        <v>187</v>
      </c>
      <c r="D13" t="s">
        <v>31</v>
      </c>
      <c r="E13" t="s">
        <v>195</v>
      </c>
      <c r="F13">
        <v>29</v>
      </c>
      <c r="G13">
        <v>56</v>
      </c>
      <c r="H13">
        <v>34</v>
      </c>
      <c r="I13" t="s">
        <v>89</v>
      </c>
      <c r="J13" t="s">
        <v>91</v>
      </c>
      <c r="K13">
        <f>Table11[[#This Row],[Maths Mark]]+Table11[[#This Row],[Physics Mark]]+Table11[[#This Row],[ChemistryMark]]</f>
        <v>119</v>
      </c>
      <c r="L13">
        <f>(Table11[[#This Row],[Maths Mark]]+Table11[[#This Row],[Physics Mark]]+Table11[[#This Row],[ChemistryMark]])/300</f>
        <v>0.39666666666666667</v>
      </c>
      <c r="M13">
        <f>((Table11[[#This Row],[Maths Mark]]+Table11[[#This Row],[Physics Mark]]+Table11[[#This Row],[ChemistryMark]])/300)*100</f>
        <v>39.666666666666664</v>
      </c>
    </row>
    <row r="14" spans="1:13" x14ac:dyDescent="0.25">
      <c r="A14">
        <v>13</v>
      </c>
      <c r="B14" t="s">
        <v>57</v>
      </c>
      <c r="C14" t="s">
        <v>187</v>
      </c>
      <c r="D14" t="s">
        <v>30</v>
      </c>
      <c r="E14" s="27">
        <v>37105</v>
      </c>
      <c r="F14">
        <v>25</v>
      </c>
      <c r="G14">
        <v>14</v>
      </c>
      <c r="H14">
        <v>31</v>
      </c>
      <c r="I14" t="s">
        <v>196</v>
      </c>
      <c r="J14" t="s">
        <v>91</v>
      </c>
      <c r="K14">
        <f>Table11[[#This Row],[Maths Mark]]+Table11[[#This Row],[Physics Mark]]+Table11[[#This Row],[ChemistryMark]]</f>
        <v>70</v>
      </c>
      <c r="L14">
        <f>(Table11[[#This Row],[Maths Mark]]+Table11[[#This Row],[Physics Mark]]+Table11[[#This Row],[ChemistryMark]])/300</f>
        <v>0.23333333333333334</v>
      </c>
      <c r="M14">
        <f>((Table11[[#This Row],[Maths Mark]]+Table11[[#This Row],[Physics Mark]]+Table11[[#This Row],[ChemistryMark]])/300)*100</f>
        <v>23.333333333333332</v>
      </c>
    </row>
    <row r="15" spans="1:13" x14ac:dyDescent="0.25">
      <c r="A15">
        <v>14</v>
      </c>
      <c r="B15" t="s">
        <v>57</v>
      </c>
      <c r="C15" t="s">
        <v>187</v>
      </c>
      <c r="D15" t="s">
        <v>30</v>
      </c>
      <c r="E15" s="27">
        <v>37052</v>
      </c>
      <c r="F15">
        <v>0</v>
      </c>
      <c r="G15">
        <v>18</v>
      </c>
      <c r="H15">
        <v>92</v>
      </c>
      <c r="I15" t="s">
        <v>196</v>
      </c>
      <c r="J15" t="s">
        <v>91</v>
      </c>
      <c r="K15">
        <f>Table11[[#This Row],[Maths Mark]]+Table11[[#This Row],[Physics Mark]]+Table11[[#This Row],[ChemistryMark]]</f>
        <v>110</v>
      </c>
      <c r="L15">
        <f>(Table11[[#This Row],[Maths Mark]]+Table11[[#This Row],[Physics Mark]]+Table11[[#This Row],[ChemistryMark]])/300</f>
        <v>0.36666666666666664</v>
      </c>
      <c r="M15">
        <f>((Table11[[#This Row],[Maths Mark]]+Table11[[#This Row],[Physics Mark]]+Table11[[#This Row],[ChemistryMark]])/300)*100</f>
        <v>36.666666666666664</v>
      </c>
    </row>
    <row r="16" spans="1:13" x14ac:dyDescent="0.25">
      <c r="A16">
        <v>15</v>
      </c>
      <c r="B16" t="s">
        <v>57</v>
      </c>
      <c r="C16" t="s">
        <v>187</v>
      </c>
      <c r="D16" t="s">
        <v>30</v>
      </c>
      <c r="E16" s="27">
        <v>37138</v>
      </c>
      <c r="F16">
        <v>20</v>
      </c>
      <c r="G16">
        <v>33</v>
      </c>
      <c r="H16">
        <v>46</v>
      </c>
      <c r="I16" t="s">
        <v>196</v>
      </c>
      <c r="J16" t="s">
        <v>91</v>
      </c>
      <c r="K16">
        <f>Table11[[#This Row],[Maths Mark]]+Table11[[#This Row],[Physics Mark]]+Table11[[#This Row],[ChemistryMark]]</f>
        <v>99</v>
      </c>
      <c r="L16">
        <f>(Table11[[#This Row],[Maths Mark]]+Table11[[#This Row],[Physics Mark]]+Table11[[#This Row],[ChemistryMark]])/300</f>
        <v>0.33</v>
      </c>
      <c r="M16">
        <f>((Table11[[#This Row],[Maths Mark]]+Table11[[#This Row],[Physics Mark]]+Table11[[#This Row],[ChemistryMark]])/300)*100</f>
        <v>33</v>
      </c>
    </row>
    <row r="17" spans="1:13" x14ac:dyDescent="0.25">
      <c r="A17">
        <v>16</v>
      </c>
      <c r="B17" t="s">
        <v>57</v>
      </c>
      <c r="C17" t="s">
        <v>187</v>
      </c>
      <c r="D17" t="s">
        <v>30</v>
      </c>
      <c r="E17" s="27">
        <v>37073</v>
      </c>
      <c r="F17">
        <v>56</v>
      </c>
      <c r="G17">
        <v>75</v>
      </c>
      <c r="H17">
        <v>65</v>
      </c>
      <c r="I17" t="s">
        <v>196</v>
      </c>
      <c r="J17" t="s">
        <v>91</v>
      </c>
      <c r="K17">
        <f>Table11[[#This Row],[Maths Mark]]+Table11[[#This Row],[Physics Mark]]+Table11[[#This Row],[ChemistryMark]]</f>
        <v>196</v>
      </c>
      <c r="L17">
        <f>(Table11[[#This Row],[Maths Mark]]+Table11[[#This Row],[Physics Mark]]+Table11[[#This Row],[ChemistryMark]])/300</f>
        <v>0.65333333333333332</v>
      </c>
      <c r="M17">
        <f>((Table11[[#This Row],[Maths Mark]]+Table11[[#This Row],[Physics Mark]]+Table11[[#This Row],[ChemistryMark]])/300)*100</f>
        <v>65.333333333333329</v>
      </c>
    </row>
    <row r="18" spans="1:13" x14ac:dyDescent="0.25">
      <c r="A18">
        <v>17</v>
      </c>
      <c r="B18" t="s">
        <v>57</v>
      </c>
      <c r="C18" t="s">
        <v>187</v>
      </c>
      <c r="D18" t="s">
        <v>30</v>
      </c>
      <c r="E18" s="27">
        <v>37231</v>
      </c>
      <c r="F18">
        <v>80</v>
      </c>
      <c r="G18">
        <v>49</v>
      </c>
      <c r="H18">
        <v>31</v>
      </c>
      <c r="I18" t="s">
        <v>196</v>
      </c>
      <c r="J18" t="s">
        <v>91</v>
      </c>
      <c r="K18">
        <f>Table11[[#This Row],[Maths Mark]]+Table11[[#This Row],[Physics Mark]]+Table11[[#This Row],[ChemistryMark]]</f>
        <v>160</v>
      </c>
      <c r="L18">
        <f>(Table11[[#This Row],[Maths Mark]]+Table11[[#This Row],[Physics Mark]]+Table11[[#This Row],[ChemistryMark]])/300</f>
        <v>0.53333333333333333</v>
      </c>
      <c r="M18">
        <f>((Table11[[#This Row],[Maths Mark]]+Table11[[#This Row],[Physics Mark]]+Table11[[#This Row],[ChemistryMark]])/300)*100</f>
        <v>53.333333333333336</v>
      </c>
    </row>
    <row r="19" spans="1:13" x14ac:dyDescent="0.25">
      <c r="A19">
        <v>18</v>
      </c>
      <c r="B19" t="s">
        <v>57</v>
      </c>
      <c r="C19" t="s">
        <v>187</v>
      </c>
      <c r="D19" t="s">
        <v>30</v>
      </c>
      <c r="E19" s="27" t="s">
        <v>198</v>
      </c>
      <c r="F19">
        <v>43</v>
      </c>
      <c r="G19">
        <v>61</v>
      </c>
      <c r="H19">
        <v>93</v>
      </c>
      <c r="I19" t="s">
        <v>196</v>
      </c>
      <c r="J19" t="s">
        <v>91</v>
      </c>
      <c r="K19">
        <f>Table11[[#This Row],[Maths Mark]]+Table11[[#This Row],[Physics Mark]]+Table11[[#This Row],[ChemistryMark]]</f>
        <v>197</v>
      </c>
      <c r="L19">
        <f>(Table11[[#This Row],[Maths Mark]]+Table11[[#This Row],[Physics Mark]]+Table11[[#This Row],[ChemistryMark]])/300</f>
        <v>0.65666666666666662</v>
      </c>
      <c r="M19">
        <f>((Table11[[#This Row],[Maths Mark]]+Table11[[#This Row],[Physics Mark]]+Table11[[#This Row],[ChemistryMark]])/300)*100</f>
        <v>65.666666666666657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I6" sqref="I6"/>
    </sheetView>
  </sheetViews>
  <sheetFormatPr defaultRowHeight="15" x14ac:dyDescent="0.25"/>
  <cols>
    <col min="1" max="1" width="13.140625" customWidth="1"/>
    <col min="2" max="2" width="13.140625" bestFit="1" customWidth="1"/>
    <col min="3" max="4" width="19.28515625" bestFit="1" customWidth="1"/>
  </cols>
  <sheetData>
    <row r="3" spans="1:3" x14ac:dyDescent="0.25">
      <c r="A3" s="28" t="s">
        <v>202</v>
      </c>
      <c r="B3" t="s">
        <v>204</v>
      </c>
      <c r="C3" t="s">
        <v>230</v>
      </c>
    </row>
    <row r="4" spans="1:3" x14ac:dyDescent="0.25">
      <c r="A4" s="25" t="s">
        <v>89</v>
      </c>
      <c r="B4" s="29">
        <v>6560</v>
      </c>
      <c r="C4" s="29">
        <v>656</v>
      </c>
    </row>
    <row r="5" spans="1:3" x14ac:dyDescent="0.25">
      <c r="A5" s="25" t="s">
        <v>196</v>
      </c>
      <c r="B5" s="29">
        <v>2500</v>
      </c>
      <c r="C5" s="29">
        <v>250</v>
      </c>
    </row>
    <row r="6" spans="1:3" x14ac:dyDescent="0.25">
      <c r="A6" s="25" t="s">
        <v>203</v>
      </c>
      <c r="B6" s="29">
        <v>9060</v>
      </c>
      <c r="C6" s="29">
        <v>906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13"/>
  <sheetViews>
    <sheetView workbookViewId="0">
      <selection activeCell="F11" sqref="F11"/>
    </sheetView>
  </sheetViews>
  <sheetFormatPr defaultRowHeight="15" x14ac:dyDescent="0.25"/>
  <sheetData>
    <row r="5" spans="2:6" x14ac:dyDescent="0.25">
      <c r="B5" t="s">
        <v>33</v>
      </c>
      <c r="C5" t="s">
        <v>49</v>
      </c>
      <c r="D5" t="s">
        <v>34</v>
      </c>
      <c r="F5" t="s">
        <v>35</v>
      </c>
    </row>
    <row r="6" spans="2:6" x14ac:dyDescent="0.25">
      <c r="B6">
        <v>25</v>
      </c>
      <c r="C6">
        <v>5</v>
      </c>
      <c r="D6">
        <v>25</v>
      </c>
      <c r="F6">
        <v>25</v>
      </c>
    </row>
    <row r="7" spans="2:6" x14ac:dyDescent="0.25">
      <c r="B7">
        <f>B6^2</f>
        <v>625</v>
      </c>
      <c r="C7">
        <f>C6^3</f>
        <v>125</v>
      </c>
      <c r="D7">
        <v>5</v>
      </c>
      <c r="F7">
        <f>SQRT(F6)</f>
        <v>5</v>
      </c>
    </row>
    <row r="11" spans="2:6" x14ac:dyDescent="0.25">
      <c r="B11" t="s">
        <v>47</v>
      </c>
      <c r="D11" t="s">
        <v>48</v>
      </c>
    </row>
    <row r="12" spans="2:6" x14ac:dyDescent="0.25">
      <c r="B12">
        <v>2</v>
      </c>
      <c r="D12">
        <v>64</v>
      </c>
    </row>
    <row r="13" spans="2:6" x14ac:dyDescent="0.25">
      <c r="B13">
        <f>B12^6</f>
        <v>64</v>
      </c>
      <c r="D13">
        <f>D12^(1/6)</f>
        <v>1.9999999999999998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sqref="A1:B7"/>
    </sheetView>
  </sheetViews>
  <sheetFormatPr defaultRowHeight="15" x14ac:dyDescent="0.25"/>
  <cols>
    <col min="1" max="1" width="18.42578125" customWidth="1"/>
    <col min="2" max="2" width="16.5703125" customWidth="1"/>
  </cols>
  <sheetData>
    <row r="1" spans="1:2" x14ac:dyDescent="0.25">
      <c r="A1" t="s">
        <v>205</v>
      </c>
      <c r="B1" t="s">
        <v>206</v>
      </c>
    </row>
    <row r="2" spans="1:2" x14ac:dyDescent="0.25">
      <c r="A2" t="s">
        <v>207</v>
      </c>
      <c r="B2">
        <v>20000</v>
      </c>
    </row>
    <row r="3" spans="1:2" x14ac:dyDescent="0.25">
      <c r="A3" t="s">
        <v>125</v>
      </c>
      <c r="B3">
        <v>150000</v>
      </c>
    </row>
    <row r="4" spans="1:2" x14ac:dyDescent="0.25">
      <c r="A4" t="s">
        <v>126</v>
      </c>
      <c r="B4">
        <v>280000</v>
      </c>
    </row>
    <row r="5" spans="1:2" x14ac:dyDescent="0.25">
      <c r="A5" t="s">
        <v>124</v>
      </c>
      <c r="B5">
        <v>170000</v>
      </c>
    </row>
    <row r="6" spans="1:2" x14ac:dyDescent="0.25">
      <c r="A6" t="s">
        <v>127</v>
      </c>
      <c r="B6">
        <v>180000</v>
      </c>
    </row>
    <row r="7" spans="1:2" x14ac:dyDescent="0.25">
      <c r="A7" t="s">
        <v>208</v>
      </c>
      <c r="B7">
        <v>150000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F4" sqref="F4"/>
    </sheetView>
  </sheetViews>
  <sheetFormatPr defaultRowHeight="15" x14ac:dyDescent="0.25"/>
  <cols>
    <col min="1" max="1" width="17" customWidth="1"/>
    <col min="2" max="2" width="13.7109375" customWidth="1"/>
  </cols>
  <sheetData>
    <row r="1" spans="1:2" x14ac:dyDescent="0.25">
      <c r="A1" t="s">
        <v>205</v>
      </c>
      <c r="B1" t="s">
        <v>206</v>
      </c>
    </row>
    <row r="2" spans="1:2" x14ac:dyDescent="0.25">
      <c r="A2" t="s">
        <v>207</v>
      </c>
      <c r="B2">
        <v>20000</v>
      </c>
    </row>
    <row r="3" spans="1:2" x14ac:dyDescent="0.25">
      <c r="A3" t="s">
        <v>125</v>
      </c>
      <c r="B3">
        <v>150000</v>
      </c>
    </row>
    <row r="4" spans="1:2" x14ac:dyDescent="0.25">
      <c r="A4" t="s">
        <v>126</v>
      </c>
      <c r="B4">
        <v>280000</v>
      </c>
    </row>
    <row r="5" spans="1:2" x14ac:dyDescent="0.25">
      <c r="A5" t="s">
        <v>124</v>
      </c>
      <c r="B5">
        <v>170000</v>
      </c>
    </row>
    <row r="6" spans="1:2" x14ac:dyDescent="0.25">
      <c r="A6" t="s">
        <v>127</v>
      </c>
      <c r="B6">
        <v>180000</v>
      </c>
    </row>
    <row r="7" spans="1:2" x14ac:dyDescent="0.25">
      <c r="A7" t="s">
        <v>208</v>
      </c>
      <c r="B7">
        <v>150000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5" sqref="C15"/>
    </sheetView>
  </sheetViews>
  <sheetFormatPr defaultRowHeight="15" x14ac:dyDescent="0.25"/>
  <cols>
    <col min="1" max="1" width="18.140625" customWidth="1"/>
    <col min="2" max="2" width="16.5703125" customWidth="1"/>
    <col min="3" max="3" width="12.42578125" customWidth="1"/>
  </cols>
  <sheetData>
    <row r="1" spans="1:3" x14ac:dyDescent="0.25">
      <c r="A1" t="s">
        <v>209</v>
      </c>
      <c r="B1" t="s">
        <v>125</v>
      </c>
      <c r="C1" t="s">
        <v>210</v>
      </c>
    </row>
    <row r="2" spans="1:3" x14ac:dyDescent="0.25">
      <c r="A2" t="s">
        <v>211</v>
      </c>
      <c r="B2">
        <v>23.8</v>
      </c>
      <c r="C2">
        <v>25.8</v>
      </c>
    </row>
    <row r="3" spans="1:3" x14ac:dyDescent="0.25">
      <c r="A3" t="s">
        <v>212</v>
      </c>
      <c r="B3">
        <v>25.33</v>
      </c>
      <c r="C3">
        <v>26.33</v>
      </c>
    </row>
    <row r="4" spans="1:3" x14ac:dyDescent="0.25">
      <c r="A4" t="s">
        <v>213</v>
      </c>
      <c r="B4">
        <v>27.01</v>
      </c>
      <c r="C4">
        <v>30.01</v>
      </c>
    </row>
    <row r="5" spans="1:3" x14ac:dyDescent="0.25">
      <c r="A5" t="s">
        <v>214</v>
      </c>
      <c r="B5">
        <v>35.880000000000003</v>
      </c>
      <c r="C5">
        <v>39.880000000000003</v>
      </c>
    </row>
    <row r="6" spans="1:3" x14ac:dyDescent="0.25">
      <c r="A6" t="s">
        <v>215</v>
      </c>
      <c r="B6">
        <v>40.11</v>
      </c>
      <c r="C6">
        <v>45.11</v>
      </c>
    </row>
    <row r="7" spans="1:3" x14ac:dyDescent="0.25">
      <c r="A7" t="s">
        <v>216</v>
      </c>
      <c r="B7">
        <v>36.32</v>
      </c>
      <c r="C7">
        <v>40.32</v>
      </c>
    </row>
    <row r="8" spans="1:3" x14ac:dyDescent="0.25">
      <c r="A8" t="s">
        <v>217</v>
      </c>
      <c r="B8">
        <v>33.22</v>
      </c>
      <c r="C8">
        <v>30.56</v>
      </c>
    </row>
    <row r="9" spans="1:3" x14ac:dyDescent="0.25">
      <c r="A9" t="s">
        <v>218</v>
      </c>
      <c r="B9">
        <v>29.56</v>
      </c>
      <c r="C9">
        <v>28.11</v>
      </c>
    </row>
    <row r="10" spans="1:3" x14ac:dyDescent="0.25">
      <c r="A10" t="s">
        <v>219</v>
      </c>
      <c r="B10">
        <v>25.33</v>
      </c>
      <c r="C10">
        <v>26.22</v>
      </c>
    </row>
    <row r="11" spans="1:3" x14ac:dyDescent="0.25">
      <c r="A11" t="s">
        <v>220</v>
      </c>
      <c r="B11">
        <v>24.68</v>
      </c>
      <c r="C11">
        <v>24</v>
      </c>
    </row>
    <row r="12" spans="1:3" x14ac:dyDescent="0.25">
      <c r="A12" t="s">
        <v>221</v>
      </c>
      <c r="B12">
        <v>21.01</v>
      </c>
      <c r="C12">
        <v>16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D8"/>
    </sheetView>
  </sheetViews>
  <sheetFormatPr defaultRowHeight="15" x14ac:dyDescent="0.25"/>
  <cols>
    <col min="1" max="1" width="18.5703125" customWidth="1"/>
    <col min="2" max="2" width="15.28515625" customWidth="1"/>
    <col min="3" max="3" width="15.85546875" customWidth="1"/>
    <col min="4" max="4" width="14.7109375" customWidth="1"/>
  </cols>
  <sheetData>
    <row r="1" spans="1:4" x14ac:dyDescent="0.25">
      <c r="A1" t="s">
        <v>222</v>
      </c>
      <c r="B1" t="s">
        <v>92</v>
      </c>
      <c r="C1" t="s">
        <v>223</v>
      </c>
      <c r="D1" t="s">
        <v>224</v>
      </c>
    </row>
    <row r="2" spans="1:4" x14ac:dyDescent="0.25">
      <c r="A2" t="s">
        <v>158</v>
      </c>
      <c r="B2">
        <v>5</v>
      </c>
      <c r="C2">
        <v>42</v>
      </c>
      <c r="D2">
        <v>100</v>
      </c>
    </row>
    <row r="3" spans="1:4" x14ac:dyDescent="0.25">
      <c r="A3" t="s">
        <v>159</v>
      </c>
      <c r="B3">
        <v>59</v>
      </c>
      <c r="C3">
        <v>40</v>
      </c>
      <c r="D3">
        <v>100</v>
      </c>
    </row>
    <row r="4" spans="1:4" x14ac:dyDescent="0.25">
      <c r="A4" t="s">
        <v>160</v>
      </c>
      <c r="B4">
        <v>93</v>
      </c>
      <c r="C4">
        <v>41</v>
      </c>
      <c r="D4">
        <v>1</v>
      </c>
    </row>
    <row r="5" spans="1:4" x14ac:dyDescent="0.25">
      <c r="A5" t="s">
        <v>161</v>
      </c>
      <c r="B5">
        <v>71</v>
      </c>
      <c r="C5">
        <v>26</v>
      </c>
      <c r="D5">
        <v>87</v>
      </c>
    </row>
    <row r="6" spans="1:4" x14ac:dyDescent="0.25">
      <c r="A6" t="s">
        <v>162</v>
      </c>
      <c r="B6">
        <v>95</v>
      </c>
      <c r="C6">
        <v>95</v>
      </c>
      <c r="D6">
        <v>76</v>
      </c>
    </row>
    <row r="7" spans="1:4" x14ac:dyDescent="0.25">
      <c r="A7" t="s">
        <v>163</v>
      </c>
      <c r="B7">
        <v>17</v>
      </c>
      <c r="C7">
        <v>88</v>
      </c>
      <c r="D7">
        <v>72</v>
      </c>
    </row>
    <row r="8" spans="1:4" x14ac:dyDescent="0.25">
      <c r="A8" t="s">
        <v>164</v>
      </c>
      <c r="B8">
        <v>32</v>
      </c>
      <c r="C8">
        <v>63</v>
      </c>
      <c r="D8">
        <v>61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8" sqref="A1:C8"/>
    </sheetView>
  </sheetViews>
  <sheetFormatPr defaultRowHeight="15" x14ac:dyDescent="0.25"/>
  <cols>
    <col min="1" max="1" width="16.42578125" customWidth="1"/>
    <col min="2" max="2" width="15" customWidth="1"/>
    <col min="3" max="3" width="13.7109375" customWidth="1"/>
    <col min="4" max="4" width="16" customWidth="1"/>
  </cols>
  <sheetData>
    <row r="1" spans="1:4" x14ac:dyDescent="0.25">
      <c r="A1" t="s">
        <v>222</v>
      </c>
      <c r="B1" t="s">
        <v>92</v>
      </c>
      <c r="C1" t="s">
        <v>223</v>
      </c>
      <c r="D1" t="s">
        <v>224</v>
      </c>
    </row>
    <row r="2" spans="1:4" x14ac:dyDescent="0.25">
      <c r="A2" t="s">
        <v>158</v>
      </c>
      <c r="B2">
        <v>5</v>
      </c>
      <c r="C2">
        <v>42</v>
      </c>
      <c r="D2">
        <v>100</v>
      </c>
    </row>
    <row r="3" spans="1:4" x14ac:dyDescent="0.25">
      <c r="A3" t="s">
        <v>159</v>
      </c>
      <c r="B3">
        <v>59</v>
      </c>
      <c r="C3">
        <v>40</v>
      </c>
      <c r="D3">
        <v>100</v>
      </c>
    </row>
    <row r="4" spans="1:4" x14ac:dyDescent="0.25">
      <c r="A4" t="s">
        <v>160</v>
      </c>
      <c r="B4">
        <v>93</v>
      </c>
      <c r="C4">
        <v>41</v>
      </c>
      <c r="D4">
        <v>1</v>
      </c>
    </row>
    <row r="5" spans="1:4" x14ac:dyDescent="0.25">
      <c r="A5" t="s">
        <v>161</v>
      </c>
      <c r="B5">
        <v>71</v>
      </c>
      <c r="C5">
        <v>26</v>
      </c>
      <c r="D5">
        <v>87</v>
      </c>
    </row>
    <row r="6" spans="1:4" x14ac:dyDescent="0.25">
      <c r="A6" t="s">
        <v>162</v>
      </c>
      <c r="B6">
        <v>95</v>
      </c>
      <c r="C6">
        <v>95</v>
      </c>
      <c r="D6">
        <v>76</v>
      </c>
    </row>
    <row r="7" spans="1:4" x14ac:dyDescent="0.25">
      <c r="A7" t="s">
        <v>163</v>
      </c>
      <c r="B7">
        <v>17</v>
      </c>
      <c r="C7">
        <v>88</v>
      </c>
      <c r="D7">
        <v>72</v>
      </c>
    </row>
    <row r="8" spans="1:4" x14ac:dyDescent="0.25">
      <c r="A8" t="s">
        <v>164</v>
      </c>
      <c r="B8">
        <v>32</v>
      </c>
      <c r="C8">
        <v>63</v>
      </c>
      <c r="D8">
        <v>61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A20" sqref="A20"/>
    </sheetView>
  </sheetViews>
  <sheetFormatPr defaultRowHeight="15" x14ac:dyDescent="0.25"/>
  <cols>
    <col min="1" max="1" width="18.7109375" customWidth="1"/>
    <col min="2" max="2" width="17.140625" customWidth="1"/>
    <col min="3" max="3" width="16.42578125" customWidth="1"/>
    <col min="4" max="4" width="12.42578125" customWidth="1"/>
    <col min="5" max="5" width="15" customWidth="1"/>
    <col min="6" max="6" width="15.42578125" customWidth="1"/>
    <col min="7" max="7" width="16" customWidth="1"/>
  </cols>
  <sheetData>
    <row r="1" spans="1:7" x14ac:dyDescent="0.25">
      <c r="A1" t="s">
        <v>156</v>
      </c>
      <c r="B1" t="s">
        <v>222</v>
      </c>
      <c r="C1" t="s">
        <v>157</v>
      </c>
      <c r="D1" t="s">
        <v>225</v>
      </c>
      <c r="E1" t="s">
        <v>123</v>
      </c>
      <c r="F1" t="s">
        <v>92</v>
      </c>
      <c r="G1" t="s">
        <v>223</v>
      </c>
    </row>
    <row r="2" spans="1:7" x14ac:dyDescent="0.25">
      <c r="A2" s="25">
        <v>100</v>
      </c>
      <c r="B2" t="s">
        <v>158</v>
      </c>
      <c r="C2" t="s">
        <v>30</v>
      </c>
      <c r="D2">
        <v>23</v>
      </c>
      <c r="E2" t="s">
        <v>89</v>
      </c>
      <c r="F2">
        <v>51</v>
      </c>
      <c r="G2">
        <v>27</v>
      </c>
    </row>
    <row r="3" spans="1:7" x14ac:dyDescent="0.25">
      <c r="A3" s="25">
        <v>101</v>
      </c>
      <c r="B3" t="s">
        <v>159</v>
      </c>
      <c r="C3" t="s">
        <v>30</v>
      </c>
      <c r="D3">
        <v>32</v>
      </c>
      <c r="E3" t="s">
        <v>124</v>
      </c>
      <c r="F3">
        <v>73</v>
      </c>
      <c r="G3">
        <v>83</v>
      </c>
    </row>
    <row r="4" spans="1:7" x14ac:dyDescent="0.25">
      <c r="A4" s="25">
        <v>102</v>
      </c>
      <c r="B4" t="s">
        <v>160</v>
      </c>
      <c r="C4" t="s">
        <v>30</v>
      </c>
      <c r="D4">
        <v>34</v>
      </c>
      <c r="E4" t="s">
        <v>89</v>
      </c>
      <c r="F4">
        <v>88</v>
      </c>
      <c r="G4">
        <v>87</v>
      </c>
    </row>
    <row r="5" spans="1:7" x14ac:dyDescent="0.25">
      <c r="A5" s="25">
        <v>103</v>
      </c>
      <c r="B5" t="s">
        <v>161</v>
      </c>
      <c r="C5" t="s">
        <v>31</v>
      </c>
      <c r="D5">
        <v>54</v>
      </c>
      <c r="E5" t="s">
        <v>126</v>
      </c>
      <c r="F5">
        <v>66</v>
      </c>
      <c r="G5">
        <v>64</v>
      </c>
    </row>
    <row r="6" spans="1:7" x14ac:dyDescent="0.25">
      <c r="A6" s="25">
        <v>104</v>
      </c>
      <c r="B6" t="s">
        <v>162</v>
      </c>
      <c r="C6" t="s">
        <v>31</v>
      </c>
      <c r="D6">
        <v>23</v>
      </c>
      <c r="E6" t="s">
        <v>125</v>
      </c>
      <c r="F6">
        <v>58</v>
      </c>
      <c r="G6">
        <v>81</v>
      </c>
    </row>
    <row r="7" spans="1:7" x14ac:dyDescent="0.25">
      <c r="A7" s="25">
        <v>105</v>
      </c>
      <c r="B7" t="s">
        <v>163</v>
      </c>
      <c r="C7" t="s">
        <v>30</v>
      </c>
      <c r="D7">
        <v>43</v>
      </c>
      <c r="E7" t="s">
        <v>226</v>
      </c>
      <c r="F7">
        <v>89</v>
      </c>
      <c r="G7">
        <v>59</v>
      </c>
    </row>
    <row r="8" spans="1:7" x14ac:dyDescent="0.25">
      <c r="A8" s="25">
        <v>103</v>
      </c>
      <c r="B8" t="s">
        <v>164</v>
      </c>
      <c r="C8" t="s">
        <v>31</v>
      </c>
      <c r="D8">
        <v>12</v>
      </c>
      <c r="E8" t="s">
        <v>165</v>
      </c>
      <c r="F8">
        <v>51</v>
      </c>
      <c r="G8">
        <v>6</v>
      </c>
    </row>
    <row r="11" spans="1:7" x14ac:dyDescent="0.25">
      <c r="B11" s="30" t="s">
        <v>222</v>
      </c>
      <c r="C11" s="30" t="s">
        <v>92</v>
      </c>
      <c r="D11" s="31" t="s">
        <v>223</v>
      </c>
    </row>
    <row r="12" spans="1:7" x14ac:dyDescent="0.25">
      <c r="B12" s="32" t="s">
        <v>158</v>
      </c>
      <c r="C12" s="32">
        <v>51</v>
      </c>
      <c r="D12" s="33">
        <v>27</v>
      </c>
    </row>
    <row r="13" spans="1:7" x14ac:dyDescent="0.25">
      <c r="B13" s="34" t="s">
        <v>159</v>
      </c>
      <c r="C13" s="34">
        <v>73</v>
      </c>
      <c r="D13" s="35">
        <v>83</v>
      </c>
    </row>
    <row r="14" spans="1:7" x14ac:dyDescent="0.25">
      <c r="B14" s="32" t="s">
        <v>160</v>
      </c>
      <c r="C14" s="32">
        <v>88</v>
      </c>
      <c r="D14" s="33">
        <v>87</v>
      </c>
    </row>
    <row r="15" spans="1:7" x14ac:dyDescent="0.25">
      <c r="B15" s="34" t="s">
        <v>161</v>
      </c>
      <c r="C15" s="34">
        <v>66</v>
      </c>
      <c r="D15" s="35">
        <v>64</v>
      </c>
    </row>
    <row r="16" spans="1:7" x14ac:dyDescent="0.25">
      <c r="B16" s="32" t="s">
        <v>162</v>
      </c>
      <c r="C16" s="32">
        <v>58</v>
      </c>
      <c r="D16" s="33">
        <v>81</v>
      </c>
    </row>
    <row r="17" spans="1:4" x14ac:dyDescent="0.25">
      <c r="B17" s="34" t="s">
        <v>163</v>
      </c>
      <c r="C17" s="34">
        <v>89</v>
      </c>
      <c r="D17" s="35">
        <v>59</v>
      </c>
    </row>
    <row r="18" spans="1:4" x14ac:dyDescent="0.25">
      <c r="B18" s="32" t="s">
        <v>164</v>
      </c>
      <c r="C18" s="32">
        <v>51</v>
      </c>
      <c r="D18" s="33">
        <v>6</v>
      </c>
    </row>
    <row r="20" spans="1:4" x14ac:dyDescent="0.25">
      <c r="A20" t="s">
        <v>227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M10" sqref="M10"/>
    </sheetView>
  </sheetViews>
  <sheetFormatPr defaultRowHeight="15" x14ac:dyDescent="0.25"/>
  <cols>
    <col min="1" max="1" width="17" customWidth="1"/>
    <col min="2" max="2" width="14.7109375" customWidth="1"/>
  </cols>
  <sheetData>
    <row r="1" spans="1:2" x14ac:dyDescent="0.25">
      <c r="A1" t="s">
        <v>228</v>
      </c>
      <c r="B1" t="s">
        <v>229</v>
      </c>
    </row>
    <row r="2" spans="1:2" x14ac:dyDescent="0.25">
      <c r="A2">
        <v>2.2000000000000002</v>
      </c>
      <c r="B2">
        <v>350000</v>
      </c>
    </row>
    <row r="3" spans="1:2" x14ac:dyDescent="0.25">
      <c r="A3">
        <v>3</v>
      </c>
      <c r="B3">
        <v>450000</v>
      </c>
    </row>
    <row r="4" spans="1:2" x14ac:dyDescent="0.25">
      <c r="A4">
        <v>1</v>
      </c>
      <c r="B4">
        <v>300000</v>
      </c>
    </row>
    <row r="5" spans="1:2" x14ac:dyDescent="0.25">
      <c r="A5">
        <v>3</v>
      </c>
      <c r="B5">
        <v>460000</v>
      </c>
    </row>
    <row r="6" spans="1:2" x14ac:dyDescent="0.25">
      <c r="A6">
        <v>15</v>
      </c>
      <c r="B6">
        <v>1200000</v>
      </c>
    </row>
    <row r="7" spans="1:2" x14ac:dyDescent="0.25">
      <c r="A7">
        <v>10</v>
      </c>
      <c r="B7">
        <v>600000</v>
      </c>
    </row>
    <row r="8" spans="1:2" x14ac:dyDescent="0.25">
      <c r="A8">
        <v>11</v>
      </c>
      <c r="B8">
        <v>720000</v>
      </c>
    </row>
    <row r="9" spans="1:2" x14ac:dyDescent="0.25">
      <c r="A9">
        <v>2.2999999999999998</v>
      </c>
      <c r="B9">
        <v>300000</v>
      </c>
    </row>
    <row r="10" spans="1:2" x14ac:dyDescent="0.25">
      <c r="A10">
        <v>4.5</v>
      </c>
      <c r="B10">
        <v>620000</v>
      </c>
    </row>
    <row r="11" spans="1:2" x14ac:dyDescent="0.25">
      <c r="A11">
        <v>20</v>
      </c>
      <c r="B11">
        <v>2200000</v>
      </c>
    </row>
    <row r="12" spans="1:2" x14ac:dyDescent="0.25">
      <c r="A12">
        <v>24</v>
      </c>
      <c r="B12">
        <v>2400000</v>
      </c>
    </row>
    <row r="13" spans="1:2" x14ac:dyDescent="0.25">
      <c r="A13">
        <v>3</v>
      </c>
      <c r="B13">
        <v>445000</v>
      </c>
    </row>
    <row r="14" spans="1:2" x14ac:dyDescent="0.25">
      <c r="A14">
        <v>15</v>
      </c>
      <c r="B14">
        <v>1234000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5"/>
  <sheetViews>
    <sheetView topLeftCell="A3" workbookViewId="0">
      <selection activeCell="I23" sqref="I23"/>
    </sheetView>
  </sheetViews>
  <sheetFormatPr defaultRowHeight="15" x14ac:dyDescent="0.25"/>
  <sheetData>
    <row r="3" spans="3:8" x14ac:dyDescent="0.25">
      <c r="C3" t="s">
        <v>50</v>
      </c>
      <c r="E3" t="s">
        <v>51</v>
      </c>
      <c r="G3" t="s">
        <v>52</v>
      </c>
    </row>
    <row r="4" spans="3:8" x14ac:dyDescent="0.25">
      <c r="C4">
        <v>100</v>
      </c>
      <c r="D4" s="6">
        <v>0.5</v>
      </c>
      <c r="E4">
        <f>C4*(1+D4)</f>
        <v>150</v>
      </c>
      <c r="G4">
        <v>50</v>
      </c>
      <c r="H4">
        <f>C4*25%</f>
        <v>25</v>
      </c>
    </row>
    <row r="7" spans="3:8" x14ac:dyDescent="0.25">
      <c r="C7" t="s">
        <v>55</v>
      </c>
    </row>
    <row r="9" spans="3:8" x14ac:dyDescent="0.25">
      <c r="C9">
        <v>34</v>
      </c>
    </row>
    <row r="10" spans="3:8" x14ac:dyDescent="0.25">
      <c r="C10">
        <v>24</v>
      </c>
    </row>
    <row r="11" spans="3:8" x14ac:dyDescent="0.25">
      <c r="C11">
        <v>3</v>
      </c>
      <c r="E11">
        <f>SUM(Age)</f>
        <v>165</v>
      </c>
    </row>
    <row r="12" spans="3:8" x14ac:dyDescent="0.25">
      <c r="C12">
        <v>52</v>
      </c>
    </row>
    <row r="13" spans="3:8" x14ac:dyDescent="0.25">
      <c r="C13">
        <v>52</v>
      </c>
    </row>
    <row r="16" spans="3:8" x14ac:dyDescent="0.25">
      <c r="C16" t="s">
        <v>54</v>
      </c>
    </row>
    <row r="18" spans="3:6" x14ac:dyDescent="0.25">
      <c r="D18">
        <v>15</v>
      </c>
      <c r="F18">
        <f>100*taxlab1</f>
        <v>1500</v>
      </c>
    </row>
    <row r="20" spans="3:6" x14ac:dyDescent="0.25">
      <c r="F20">
        <f>100*taxlab1%</f>
        <v>15</v>
      </c>
    </row>
    <row r="22" spans="3:6" x14ac:dyDescent="0.25">
      <c r="C22" t="s">
        <v>53</v>
      </c>
    </row>
    <row r="24" spans="3:6" x14ac:dyDescent="0.25">
      <c r="D24" s="6">
        <v>0.15</v>
      </c>
      <c r="F24">
        <f>100*t</f>
        <v>15</v>
      </c>
    </row>
    <row r="25" spans="3:6" x14ac:dyDescent="0.25">
      <c r="F25">
        <f>200*t</f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C1" sqref="C1:C21"/>
    </sheetView>
  </sheetViews>
  <sheetFormatPr defaultRowHeight="15" x14ac:dyDescent="0.25"/>
  <cols>
    <col min="1" max="2" width="10.42578125" customWidth="1"/>
    <col min="4" max="4" width="14.28515625" customWidth="1"/>
    <col min="7" max="7" width="15.42578125" customWidth="1"/>
    <col min="8" max="8" width="14.42578125" customWidth="1"/>
    <col min="9" max="9" width="15.140625" customWidth="1"/>
  </cols>
  <sheetData>
    <row r="1" spans="1:9" x14ac:dyDescent="0.25">
      <c r="A1" t="s">
        <v>56</v>
      </c>
      <c r="B1" t="s">
        <v>64</v>
      </c>
      <c r="C1" t="s">
        <v>29</v>
      </c>
      <c r="D1" t="s">
        <v>72</v>
      </c>
      <c r="E1" t="s">
        <v>73</v>
      </c>
      <c r="F1" t="s">
        <v>2</v>
      </c>
      <c r="G1" t="s">
        <v>3</v>
      </c>
      <c r="H1" t="s">
        <v>4</v>
      </c>
      <c r="I1" t="s">
        <v>5</v>
      </c>
    </row>
    <row r="2" spans="1:9" x14ac:dyDescent="0.25">
      <c r="A2" t="s">
        <v>62</v>
      </c>
      <c r="B2" t="s">
        <v>58</v>
      </c>
      <c r="C2" t="s">
        <v>30</v>
      </c>
      <c r="D2" s="7">
        <v>42979</v>
      </c>
      <c r="E2">
        <v>24</v>
      </c>
      <c r="F2" t="s">
        <v>7</v>
      </c>
      <c r="G2">
        <v>92</v>
      </c>
      <c r="H2">
        <v>56</v>
      </c>
      <c r="I2">
        <v>80</v>
      </c>
    </row>
    <row r="3" spans="1:9" x14ac:dyDescent="0.25">
      <c r="A3" t="s">
        <v>63</v>
      </c>
      <c r="B3" t="s">
        <v>57</v>
      </c>
      <c r="C3" t="s">
        <v>30</v>
      </c>
      <c r="D3" s="7">
        <v>42248</v>
      </c>
      <c r="E3">
        <v>27</v>
      </c>
      <c r="F3" t="s">
        <v>7</v>
      </c>
      <c r="G3">
        <v>73</v>
      </c>
      <c r="H3">
        <v>58</v>
      </c>
      <c r="I3">
        <v>65</v>
      </c>
    </row>
    <row r="4" spans="1:9" x14ac:dyDescent="0.25">
      <c r="A4" t="s">
        <v>67</v>
      </c>
      <c r="B4" t="s">
        <v>59</v>
      </c>
      <c r="C4" t="s">
        <v>30</v>
      </c>
      <c r="D4" s="7">
        <v>42614</v>
      </c>
      <c r="E4">
        <v>23</v>
      </c>
      <c r="F4" t="s">
        <v>12</v>
      </c>
      <c r="G4">
        <v>79</v>
      </c>
      <c r="H4">
        <v>61</v>
      </c>
      <c r="I4">
        <v>68</v>
      </c>
    </row>
    <row r="5" spans="1:9" x14ac:dyDescent="0.25">
      <c r="A5" t="s">
        <v>70</v>
      </c>
      <c r="B5" t="s">
        <v>62</v>
      </c>
      <c r="C5" t="s">
        <v>30</v>
      </c>
      <c r="D5" s="7">
        <v>42614</v>
      </c>
      <c r="E5">
        <v>26</v>
      </c>
      <c r="F5" t="s">
        <v>10</v>
      </c>
      <c r="G5">
        <v>60</v>
      </c>
      <c r="H5">
        <v>62</v>
      </c>
      <c r="I5">
        <v>88</v>
      </c>
    </row>
    <row r="6" spans="1:9" x14ac:dyDescent="0.25">
      <c r="A6" t="s">
        <v>66</v>
      </c>
      <c r="B6" t="s">
        <v>62</v>
      </c>
      <c r="C6" t="s">
        <v>30</v>
      </c>
      <c r="D6" s="7">
        <v>42979</v>
      </c>
      <c r="E6">
        <v>25</v>
      </c>
      <c r="F6" t="s">
        <v>7</v>
      </c>
      <c r="G6">
        <v>58</v>
      </c>
      <c r="H6">
        <v>67</v>
      </c>
      <c r="I6">
        <v>84</v>
      </c>
    </row>
    <row r="7" spans="1:9" x14ac:dyDescent="0.25">
      <c r="A7" t="s">
        <v>60</v>
      </c>
      <c r="B7" t="s">
        <v>57</v>
      </c>
      <c r="C7" t="s">
        <v>30</v>
      </c>
      <c r="D7" s="7">
        <v>43709</v>
      </c>
      <c r="E7">
        <v>18</v>
      </c>
      <c r="F7" t="s">
        <v>7</v>
      </c>
      <c r="G7">
        <v>96</v>
      </c>
      <c r="H7">
        <v>68</v>
      </c>
      <c r="I7">
        <v>70</v>
      </c>
    </row>
    <row r="8" spans="1:9" x14ac:dyDescent="0.25">
      <c r="A8" t="s">
        <v>65</v>
      </c>
      <c r="B8" t="s">
        <v>61</v>
      </c>
      <c r="C8" t="s">
        <v>31</v>
      </c>
      <c r="D8" s="7">
        <v>41518</v>
      </c>
      <c r="E8">
        <v>27</v>
      </c>
      <c r="F8" t="s">
        <v>23</v>
      </c>
      <c r="G8">
        <v>76</v>
      </c>
      <c r="H8">
        <v>69</v>
      </c>
      <c r="I8">
        <v>54</v>
      </c>
    </row>
    <row r="9" spans="1:9" x14ac:dyDescent="0.25">
      <c r="A9" t="s">
        <v>68</v>
      </c>
      <c r="B9" t="s">
        <v>59</v>
      </c>
      <c r="C9" t="s">
        <v>31</v>
      </c>
      <c r="D9" s="7">
        <v>41518</v>
      </c>
      <c r="E9">
        <v>27</v>
      </c>
      <c r="F9" t="s">
        <v>14</v>
      </c>
      <c r="G9">
        <v>92</v>
      </c>
      <c r="H9">
        <v>71</v>
      </c>
      <c r="I9">
        <v>79</v>
      </c>
    </row>
    <row r="10" spans="1:9" x14ac:dyDescent="0.25">
      <c r="A10" t="s">
        <v>66</v>
      </c>
      <c r="B10" t="s">
        <v>58</v>
      </c>
      <c r="C10" t="s">
        <v>30</v>
      </c>
      <c r="D10" s="7">
        <v>42614</v>
      </c>
      <c r="E10">
        <v>24</v>
      </c>
      <c r="F10" t="s">
        <v>7</v>
      </c>
      <c r="G10">
        <v>78</v>
      </c>
      <c r="H10">
        <v>73</v>
      </c>
      <c r="I10">
        <v>86</v>
      </c>
    </row>
    <row r="11" spans="1:9" x14ac:dyDescent="0.25">
      <c r="A11" t="s">
        <v>69</v>
      </c>
      <c r="B11" t="s">
        <v>59</v>
      </c>
      <c r="C11" t="s">
        <v>30</v>
      </c>
      <c r="D11" s="7">
        <v>42248</v>
      </c>
      <c r="E11">
        <v>22</v>
      </c>
      <c r="F11" t="s">
        <v>23</v>
      </c>
      <c r="G11">
        <v>51</v>
      </c>
      <c r="H11">
        <v>79</v>
      </c>
      <c r="I11">
        <v>84</v>
      </c>
    </row>
    <row r="12" spans="1:9" x14ac:dyDescent="0.25">
      <c r="A12" t="s">
        <v>67</v>
      </c>
      <c r="B12" t="s">
        <v>61</v>
      </c>
      <c r="C12" t="s">
        <v>30</v>
      </c>
      <c r="D12" s="7">
        <v>41883</v>
      </c>
      <c r="E12">
        <v>24</v>
      </c>
      <c r="F12" t="s">
        <v>14</v>
      </c>
      <c r="G12">
        <v>86</v>
      </c>
      <c r="H12">
        <v>80</v>
      </c>
      <c r="I12">
        <v>93</v>
      </c>
    </row>
    <row r="13" spans="1:9" x14ac:dyDescent="0.25">
      <c r="A13" t="s">
        <v>58</v>
      </c>
      <c r="B13" t="s">
        <v>57</v>
      </c>
      <c r="C13" t="s">
        <v>30</v>
      </c>
      <c r="D13" s="7">
        <v>42614</v>
      </c>
      <c r="E13">
        <v>24</v>
      </c>
      <c r="F13" t="s">
        <v>10</v>
      </c>
      <c r="G13">
        <v>88</v>
      </c>
      <c r="H13">
        <v>84</v>
      </c>
      <c r="I13">
        <v>82</v>
      </c>
    </row>
    <row r="14" spans="1:9" x14ac:dyDescent="0.25">
      <c r="A14" t="s">
        <v>66</v>
      </c>
      <c r="B14" t="s">
        <v>60</v>
      </c>
      <c r="C14" t="s">
        <v>30</v>
      </c>
      <c r="D14" s="7">
        <v>42248</v>
      </c>
      <c r="E14">
        <v>25</v>
      </c>
      <c r="F14" t="s">
        <v>12</v>
      </c>
      <c r="G14">
        <v>53</v>
      </c>
      <c r="H14">
        <v>85</v>
      </c>
      <c r="I14">
        <v>74</v>
      </c>
    </row>
    <row r="15" spans="1:9" x14ac:dyDescent="0.25">
      <c r="A15" t="s">
        <v>66</v>
      </c>
      <c r="B15" t="s">
        <v>60</v>
      </c>
      <c r="C15" t="s">
        <v>30</v>
      </c>
      <c r="D15" s="7">
        <v>41883</v>
      </c>
      <c r="E15">
        <v>25</v>
      </c>
      <c r="F15" t="s">
        <v>12</v>
      </c>
      <c r="G15">
        <v>53</v>
      </c>
      <c r="H15">
        <v>85</v>
      </c>
      <c r="I15">
        <v>74</v>
      </c>
    </row>
    <row r="16" spans="1:9" x14ac:dyDescent="0.25">
      <c r="A16" t="s">
        <v>57</v>
      </c>
      <c r="B16" t="s">
        <v>58</v>
      </c>
      <c r="C16" t="s">
        <v>30</v>
      </c>
      <c r="D16" s="7">
        <v>42248</v>
      </c>
      <c r="E16">
        <v>24</v>
      </c>
      <c r="F16" t="s">
        <v>7</v>
      </c>
      <c r="G16">
        <v>60</v>
      </c>
      <c r="H16">
        <v>90</v>
      </c>
      <c r="I16">
        <v>81</v>
      </c>
    </row>
    <row r="17" spans="1:9" x14ac:dyDescent="0.25">
      <c r="A17" t="s">
        <v>71</v>
      </c>
      <c r="B17" t="s">
        <v>58</v>
      </c>
      <c r="C17" t="s">
        <v>31</v>
      </c>
      <c r="D17" s="7">
        <v>43709</v>
      </c>
      <c r="E17">
        <v>25</v>
      </c>
      <c r="F17" t="s">
        <v>14</v>
      </c>
      <c r="G17">
        <v>64</v>
      </c>
      <c r="H17">
        <v>95</v>
      </c>
      <c r="I17">
        <v>94</v>
      </c>
    </row>
    <row r="18" spans="1:9" x14ac:dyDescent="0.25">
      <c r="A18" t="s">
        <v>65</v>
      </c>
      <c r="B18" t="s">
        <v>59</v>
      </c>
      <c r="C18" t="s">
        <v>30</v>
      </c>
      <c r="D18" s="7">
        <v>42614</v>
      </c>
      <c r="E18">
        <v>24</v>
      </c>
      <c r="F18" t="s">
        <v>10</v>
      </c>
      <c r="G18">
        <v>67</v>
      </c>
      <c r="H18">
        <v>95</v>
      </c>
      <c r="I18">
        <v>71</v>
      </c>
    </row>
    <row r="19" spans="1:9" x14ac:dyDescent="0.25">
      <c r="A19" t="s">
        <v>65</v>
      </c>
      <c r="B19" t="s">
        <v>59</v>
      </c>
      <c r="C19" t="s">
        <v>31</v>
      </c>
      <c r="D19" s="7">
        <v>41518</v>
      </c>
      <c r="E19">
        <v>26</v>
      </c>
      <c r="F19" t="s">
        <v>10</v>
      </c>
      <c r="G19">
        <v>67</v>
      </c>
      <c r="H19">
        <v>95</v>
      </c>
      <c r="I19">
        <v>71</v>
      </c>
    </row>
    <row r="20" spans="1:9" x14ac:dyDescent="0.25">
      <c r="A20" t="s">
        <v>66</v>
      </c>
      <c r="B20" t="s">
        <v>59</v>
      </c>
      <c r="C20" t="s">
        <v>30</v>
      </c>
      <c r="D20" s="7">
        <v>41518</v>
      </c>
      <c r="E20">
        <v>28</v>
      </c>
      <c r="F20" t="s">
        <v>10</v>
      </c>
      <c r="G20">
        <v>82</v>
      </c>
      <c r="H20">
        <v>95</v>
      </c>
      <c r="I20">
        <v>58</v>
      </c>
    </row>
    <row r="21" spans="1:9" x14ac:dyDescent="0.25">
      <c r="A21" t="s">
        <v>60</v>
      </c>
      <c r="B21" t="s">
        <v>57</v>
      </c>
      <c r="C21" t="s">
        <v>30</v>
      </c>
      <c r="D21" s="7">
        <v>42979</v>
      </c>
      <c r="E21">
        <v>24</v>
      </c>
      <c r="F21" t="s">
        <v>12</v>
      </c>
      <c r="G21">
        <v>90</v>
      </c>
      <c r="H21">
        <v>97</v>
      </c>
      <c r="I21">
        <v>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L2" sqref="L2"/>
    </sheetView>
  </sheetViews>
  <sheetFormatPr defaultRowHeight="15" x14ac:dyDescent="0.25"/>
  <cols>
    <col min="5" max="5" width="15.85546875" customWidth="1"/>
    <col min="6" max="6" width="14.28515625" customWidth="1"/>
    <col min="7" max="7" width="15.5703125" customWidth="1"/>
  </cols>
  <sheetData>
    <row r="1" spans="1:12" x14ac:dyDescent="0.25">
      <c r="A1" s="10" t="s">
        <v>74</v>
      </c>
      <c r="B1" s="10" t="s">
        <v>64</v>
      </c>
      <c r="C1" s="11" t="s">
        <v>56</v>
      </c>
      <c r="D1" s="11" t="s">
        <v>29</v>
      </c>
      <c r="E1" s="13" t="s">
        <v>76</v>
      </c>
      <c r="F1" s="9" t="s">
        <v>2</v>
      </c>
      <c r="G1" s="15" t="s">
        <v>3</v>
      </c>
      <c r="H1" s="9" t="s">
        <v>4</v>
      </c>
      <c r="I1" s="9" t="s">
        <v>5</v>
      </c>
      <c r="J1" s="12" t="s">
        <v>87</v>
      </c>
      <c r="K1" s="12" t="s">
        <v>88</v>
      </c>
      <c r="L1" s="12" t="s">
        <v>75</v>
      </c>
    </row>
    <row r="2" spans="1:12" x14ac:dyDescent="0.25">
      <c r="A2">
        <v>1</v>
      </c>
      <c r="B2" t="s">
        <v>58</v>
      </c>
      <c r="C2" t="s">
        <v>62</v>
      </c>
      <c r="D2" t="s">
        <v>30</v>
      </c>
      <c r="E2" s="13" t="s">
        <v>77</v>
      </c>
      <c r="F2" s="9" t="s">
        <v>7</v>
      </c>
      <c r="G2" s="9">
        <v>73</v>
      </c>
      <c r="H2" s="9">
        <v>58</v>
      </c>
      <c r="I2" s="9">
        <v>65</v>
      </c>
      <c r="J2" s="12" t="s">
        <v>89</v>
      </c>
      <c r="K2" s="12" t="s">
        <v>91</v>
      </c>
      <c r="L2" s="22" t="e">
        <f>DATEVALUE(Table2[[#This Row],[DOB]])</f>
        <v>#VALUE!</v>
      </c>
    </row>
    <row r="3" spans="1:12" x14ac:dyDescent="0.25">
      <c r="A3">
        <v>2</v>
      </c>
      <c r="B3" t="s">
        <v>57</v>
      </c>
      <c r="C3" t="s">
        <v>63</v>
      </c>
      <c r="D3" t="s">
        <v>30</v>
      </c>
      <c r="E3" s="13" t="s">
        <v>78</v>
      </c>
      <c r="F3" s="9" t="s">
        <v>7</v>
      </c>
      <c r="G3" s="9">
        <v>92</v>
      </c>
      <c r="H3" s="9">
        <v>56</v>
      </c>
      <c r="I3" s="9">
        <v>80</v>
      </c>
      <c r="J3" s="12" t="s">
        <v>89</v>
      </c>
      <c r="K3" s="12" t="s">
        <v>91</v>
      </c>
      <c r="L3" s="21" t="e">
        <f>DATEVALUE(Table2[[#This Row],[DOB]])</f>
        <v>#VALUE!</v>
      </c>
    </row>
    <row r="4" spans="1:12" x14ac:dyDescent="0.25">
      <c r="A4">
        <v>3</v>
      </c>
      <c r="B4" t="s">
        <v>59</v>
      </c>
      <c r="C4" t="s">
        <v>67</v>
      </c>
      <c r="D4" t="s">
        <v>30</v>
      </c>
      <c r="E4" s="14">
        <v>36195</v>
      </c>
      <c r="F4" s="9" t="s">
        <v>10</v>
      </c>
      <c r="G4" s="9">
        <v>67</v>
      </c>
      <c r="H4" s="9">
        <v>95</v>
      </c>
      <c r="I4" s="9">
        <v>71</v>
      </c>
      <c r="J4" s="12" t="s">
        <v>89</v>
      </c>
      <c r="K4" s="12" t="s">
        <v>91</v>
      </c>
      <c r="L4" s="21" t="e">
        <f>DATEVALUE(Table2[[#This Row],[DOB]])</f>
        <v>#VALUE!</v>
      </c>
    </row>
    <row r="5" spans="1:12" x14ac:dyDescent="0.25">
      <c r="A5">
        <v>4</v>
      </c>
      <c r="B5" t="s">
        <v>62</v>
      </c>
      <c r="C5" t="s">
        <v>70</v>
      </c>
      <c r="D5" t="s">
        <v>30</v>
      </c>
      <c r="E5" s="14">
        <v>35917</v>
      </c>
      <c r="F5" s="9" t="s">
        <v>12</v>
      </c>
      <c r="G5" s="9">
        <v>53</v>
      </c>
      <c r="H5" s="9">
        <v>85</v>
      </c>
      <c r="I5" s="9">
        <v>74</v>
      </c>
      <c r="J5" s="12" t="s">
        <v>89</v>
      </c>
      <c r="K5" s="12" t="s">
        <v>91</v>
      </c>
      <c r="L5" s="21" t="e">
        <f>DATEVALUE(Table2[[#This Row],[DOB]])</f>
        <v>#VALUE!</v>
      </c>
    </row>
    <row r="6" spans="1:12" x14ac:dyDescent="0.25">
      <c r="A6">
        <v>5</v>
      </c>
      <c r="B6" t="s">
        <v>62</v>
      </c>
      <c r="C6" t="s">
        <v>66</v>
      </c>
      <c r="D6" t="s">
        <v>30</v>
      </c>
      <c r="E6" s="13" t="s">
        <v>81</v>
      </c>
      <c r="F6" s="9" t="s">
        <v>14</v>
      </c>
      <c r="G6" s="17">
        <v>86</v>
      </c>
      <c r="H6" s="9">
        <v>80</v>
      </c>
      <c r="I6" s="9">
        <v>93</v>
      </c>
      <c r="J6" s="12" t="s">
        <v>89</v>
      </c>
      <c r="K6" s="12" t="s">
        <v>91</v>
      </c>
      <c r="L6" s="21" t="e">
        <f>DATEVALUE(Table2[[#This Row],[DOB]])</f>
        <v>#VALUE!</v>
      </c>
    </row>
    <row r="7" spans="1:12" x14ac:dyDescent="0.25">
      <c r="A7">
        <v>6</v>
      </c>
      <c r="B7" t="s">
        <v>57</v>
      </c>
      <c r="C7" t="s">
        <v>60</v>
      </c>
      <c r="D7" t="s">
        <v>30</v>
      </c>
      <c r="E7" s="13" t="s">
        <v>79</v>
      </c>
      <c r="F7" s="9" t="s">
        <v>14</v>
      </c>
      <c r="G7" s="17">
        <v>92</v>
      </c>
      <c r="H7" s="9">
        <v>71</v>
      </c>
      <c r="I7" s="9">
        <v>79</v>
      </c>
      <c r="J7" s="12" t="s">
        <v>89</v>
      </c>
      <c r="K7" s="12" t="s">
        <v>91</v>
      </c>
      <c r="L7" s="21" t="e">
        <f>DATEVALUE(Table2[[#This Row],[DOB]])</f>
        <v>#VALUE!</v>
      </c>
    </row>
    <row r="8" spans="1:12" x14ac:dyDescent="0.25">
      <c r="A8">
        <v>7</v>
      </c>
      <c r="B8" t="s">
        <v>61</v>
      </c>
      <c r="C8" t="s">
        <v>65</v>
      </c>
      <c r="D8" t="s">
        <v>31</v>
      </c>
      <c r="E8" s="13" t="s">
        <v>80</v>
      </c>
      <c r="F8" s="9" t="s">
        <v>7</v>
      </c>
      <c r="G8" s="16">
        <v>96</v>
      </c>
      <c r="H8" s="8">
        <v>68</v>
      </c>
      <c r="I8" s="9">
        <v>70</v>
      </c>
      <c r="J8" s="12" t="s">
        <v>89</v>
      </c>
      <c r="K8" s="12" t="s">
        <v>91</v>
      </c>
      <c r="L8" s="21" t="e">
        <f>DATEVALUE(Table2[[#This Row],[DOB]])</f>
        <v>#VALUE!</v>
      </c>
    </row>
    <row r="9" spans="1:12" x14ac:dyDescent="0.25">
      <c r="A9">
        <v>8</v>
      </c>
      <c r="B9" t="s">
        <v>59</v>
      </c>
      <c r="C9" t="s">
        <v>68</v>
      </c>
      <c r="D9" t="s">
        <v>31</v>
      </c>
      <c r="E9" s="14">
        <v>34914</v>
      </c>
      <c r="F9" s="9" t="s">
        <v>10</v>
      </c>
      <c r="G9" s="9">
        <v>82</v>
      </c>
      <c r="H9" s="9">
        <v>95</v>
      </c>
      <c r="I9" s="9">
        <v>58</v>
      </c>
      <c r="J9" s="12" t="s">
        <v>89</v>
      </c>
      <c r="K9" s="12" t="s">
        <v>92</v>
      </c>
      <c r="L9" s="21" t="e">
        <f>DATEVALUE(Table2[[#This Row],[DOB]])</f>
        <v>#VALUE!</v>
      </c>
    </row>
    <row r="10" spans="1:12" x14ac:dyDescent="0.25">
      <c r="A10">
        <v>9</v>
      </c>
      <c r="B10" t="s">
        <v>58</v>
      </c>
      <c r="C10" t="s">
        <v>66</v>
      </c>
      <c r="D10" t="s">
        <v>30</v>
      </c>
      <c r="E10" s="14">
        <v>36560</v>
      </c>
      <c r="F10" s="9" t="s">
        <v>12</v>
      </c>
      <c r="G10" s="18">
        <v>79</v>
      </c>
      <c r="H10" s="9">
        <v>61</v>
      </c>
      <c r="I10" s="9">
        <v>68</v>
      </c>
      <c r="J10" s="12" t="s">
        <v>89</v>
      </c>
      <c r="K10" s="12" t="s">
        <v>92</v>
      </c>
      <c r="L10" s="21" t="e">
        <f>DATEVALUE(Table2[[#This Row],[DOB]])</f>
        <v>#VALUE!</v>
      </c>
    </row>
    <row r="11" spans="1:12" x14ac:dyDescent="0.25">
      <c r="A11">
        <v>10</v>
      </c>
      <c r="B11" t="s">
        <v>59</v>
      </c>
      <c r="C11" t="s">
        <v>69</v>
      </c>
      <c r="D11" t="s">
        <v>30</v>
      </c>
      <c r="E11" s="14">
        <v>36407</v>
      </c>
      <c r="F11" s="9" t="s">
        <v>7</v>
      </c>
      <c r="G11" s="16">
        <v>78</v>
      </c>
      <c r="H11" s="9">
        <v>73</v>
      </c>
      <c r="I11" s="9">
        <v>86</v>
      </c>
      <c r="J11" s="12" t="s">
        <v>89</v>
      </c>
      <c r="K11" s="12" t="s">
        <v>93</v>
      </c>
      <c r="L11" s="21" t="e">
        <f>DATEVALUE(Table2[[#This Row],[DOB]])</f>
        <v>#VALUE!</v>
      </c>
    </row>
    <row r="12" spans="1:12" x14ac:dyDescent="0.25">
      <c r="A12">
        <v>11</v>
      </c>
      <c r="B12" t="s">
        <v>61</v>
      </c>
      <c r="C12" t="s">
        <v>67</v>
      </c>
      <c r="D12" t="s">
        <v>30</v>
      </c>
      <c r="E12" s="13" t="s">
        <v>86</v>
      </c>
      <c r="F12" s="8" t="s">
        <v>23</v>
      </c>
      <c r="G12" s="19">
        <v>88</v>
      </c>
      <c r="H12" s="9">
        <v>84</v>
      </c>
      <c r="I12" s="8">
        <v>86</v>
      </c>
      <c r="J12" s="12" t="s">
        <v>89</v>
      </c>
      <c r="K12" s="12" t="s">
        <v>93</v>
      </c>
      <c r="L12" s="21" t="e">
        <f>DATEVALUE(Table2[[#This Row],[DOB]])</f>
        <v>#VALUE!</v>
      </c>
    </row>
    <row r="13" spans="1:12" x14ac:dyDescent="0.25">
      <c r="A13">
        <v>12</v>
      </c>
      <c r="B13" t="s">
        <v>57</v>
      </c>
      <c r="C13" t="s">
        <v>58</v>
      </c>
      <c r="D13" t="s">
        <v>30</v>
      </c>
      <c r="E13" s="13" t="s">
        <v>85</v>
      </c>
      <c r="F13" s="9" t="s">
        <v>12</v>
      </c>
      <c r="G13" s="9">
        <v>90</v>
      </c>
      <c r="H13" s="9">
        <v>97</v>
      </c>
      <c r="I13" s="9">
        <v>85</v>
      </c>
      <c r="J13" s="12" t="s">
        <v>89</v>
      </c>
      <c r="K13" s="12" t="s">
        <v>93</v>
      </c>
      <c r="L13" s="21" t="e">
        <f>DATEVALUE(Table2[[#This Row],[DOB]])</f>
        <v>#VALUE!</v>
      </c>
    </row>
    <row r="14" spans="1:12" x14ac:dyDescent="0.25">
      <c r="A14">
        <v>13</v>
      </c>
      <c r="B14" t="s">
        <v>60</v>
      </c>
      <c r="C14" t="s">
        <v>66</v>
      </c>
      <c r="D14" t="s">
        <v>30</v>
      </c>
      <c r="E14" s="14">
        <v>36900</v>
      </c>
      <c r="F14" s="9" t="s">
        <v>23</v>
      </c>
      <c r="G14" s="9">
        <v>51</v>
      </c>
      <c r="H14" s="9">
        <v>79</v>
      </c>
      <c r="I14" s="9">
        <v>84</v>
      </c>
      <c r="J14" s="12" t="s">
        <v>89</v>
      </c>
      <c r="K14" s="12" t="s">
        <v>93</v>
      </c>
      <c r="L14" s="21" t="e">
        <f>DATEVALUE(Table2[[#This Row],[DOB]])</f>
        <v>#VALUE!</v>
      </c>
    </row>
    <row r="15" spans="1:12" x14ac:dyDescent="0.25">
      <c r="A15">
        <v>14</v>
      </c>
      <c r="B15" t="s">
        <v>60</v>
      </c>
      <c r="C15" t="s">
        <v>66</v>
      </c>
      <c r="D15" t="s">
        <v>30</v>
      </c>
      <c r="E15" s="13" t="s">
        <v>84</v>
      </c>
      <c r="F15" s="9" t="s">
        <v>7</v>
      </c>
      <c r="G15" s="9">
        <v>58</v>
      </c>
      <c r="H15" s="9">
        <v>67</v>
      </c>
      <c r="I15" s="9">
        <v>84</v>
      </c>
      <c r="J15" s="12" t="s">
        <v>90</v>
      </c>
      <c r="K15" s="12" t="s">
        <v>94</v>
      </c>
      <c r="L15" s="21" t="e">
        <f>DATEVALUE(Table2[[#This Row],[DOB]])</f>
        <v>#VALUE!</v>
      </c>
    </row>
    <row r="16" spans="1:12" x14ac:dyDescent="0.25">
      <c r="A16">
        <v>15</v>
      </c>
      <c r="B16" t="s">
        <v>58</v>
      </c>
      <c r="C16" t="s">
        <v>57</v>
      </c>
      <c r="D16" t="s">
        <v>30</v>
      </c>
      <c r="E16" s="14">
        <v>35832</v>
      </c>
      <c r="F16" s="9" t="s">
        <v>10</v>
      </c>
      <c r="G16" s="8">
        <v>60</v>
      </c>
      <c r="H16" s="9">
        <v>62</v>
      </c>
      <c r="I16" s="9">
        <v>88</v>
      </c>
      <c r="J16" s="12" t="s">
        <v>90</v>
      </c>
      <c r="K16" s="12" t="s">
        <v>94</v>
      </c>
      <c r="L16" s="21" t="e">
        <f>DATEVALUE(Table2[[#This Row],[DOB]])</f>
        <v>#VALUE!</v>
      </c>
    </row>
    <row r="17" spans="1:12" x14ac:dyDescent="0.25">
      <c r="A17">
        <v>16</v>
      </c>
      <c r="B17" t="s">
        <v>58</v>
      </c>
      <c r="C17" t="s">
        <v>71</v>
      </c>
      <c r="D17" t="s">
        <v>31</v>
      </c>
      <c r="E17" s="13" t="s">
        <v>83</v>
      </c>
      <c r="F17" s="9" t="s">
        <v>7</v>
      </c>
      <c r="G17" s="9">
        <v>60</v>
      </c>
      <c r="H17" s="9">
        <v>90</v>
      </c>
      <c r="I17" s="9">
        <v>81</v>
      </c>
      <c r="J17" s="12" t="s">
        <v>90</v>
      </c>
      <c r="K17" s="12" t="s">
        <v>94</v>
      </c>
      <c r="L17" s="21" t="e">
        <f>DATEVALUE(Table2[[#This Row],[DOB]])</f>
        <v>#VALUE!</v>
      </c>
    </row>
    <row r="18" spans="1:12" x14ac:dyDescent="0.25">
      <c r="A18">
        <v>17</v>
      </c>
      <c r="B18" t="s">
        <v>59</v>
      </c>
      <c r="C18" t="s">
        <v>65</v>
      </c>
      <c r="D18" t="s">
        <v>30</v>
      </c>
      <c r="E18" s="14">
        <v>37532</v>
      </c>
      <c r="F18" s="9" t="s">
        <v>12</v>
      </c>
      <c r="G18" s="9">
        <v>53</v>
      </c>
      <c r="H18" s="9">
        <v>85</v>
      </c>
      <c r="I18" s="9">
        <v>74</v>
      </c>
      <c r="J18" s="12" t="s">
        <v>90</v>
      </c>
      <c r="K18" s="12" t="s">
        <v>94</v>
      </c>
      <c r="L18" s="21" t="e">
        <f>DATEVALUE(Table2[[#This Row],[DOB]])</f>
        <v>#VALUE!</v>
      </c>
    </row>
    <row r="19" spans="1:12" x14ac:dyDescent="0.25">
      <c r="A19">
        <v>18</v>
      </c>
      <c r="B19" t="s">
        <v>59</v>
      </c>
      <c r="C19" t="s">
        <v>65</v>
      </c>
      <c r="D19" t="s">
        <v>31</v>
      </c>
      <c r="E19" s="14">
        <v>37809</v>
      </c>
      <c r="F19" s="9" t="s">
        <v>23</v>
      </c>
      <c r="G19" s="9">
        <v>76</v>
      </c>
      <c r="H19" s="9">
        <v>69</v>
      </c>
      <c r="I19" s="9">
        <v>54</v>
      </c>
      <c r="J19" s="12" t="s">
        <v>90</v>
      </c>
      <c r="K19" s="12" t="s">
        <v>94</v>
      </c>
      <c r="L19" s="21" t="e">
        <f>DATEVALUE(Table2[[#This Row],[DOB]])</f>
        <v>#VALUE!</v>
      </c>
    </row>
    <row r="20" spans="1:12" x14ac:dyDescent="0.25">
      <c r="A20">
        <v>19</v>
      </c>
      <c r="B20" t="s">
        <v>59</v>
      </c>
      <c r="C20" t="s">
        <v>66</v>
      </c>
      <c r="D20" t="s">
        <v>30</v>
      </c>
      <c r="E20" s="13" t="s">
        <v>82</v>
      </c>
      <c r="F20" s="9" t="s">
        <v>14</v>
      </c>
      <c r="G20" s="9">
        <v>64</v>
      </c>
      <c r="H20" s="9">
        <v>95</v>
      </c>
      <c r="I20" s="9">
        <v>94</v>
      </c>
      <c r="J20" s="12" t="s">
        <v>90</v>
      </c>
      <c r="K20" s="12" t="s">
        <v>94</v>
      </c>
      <c r="L20" s="21" t="e">
        <f>DATEVALUE(Table2[[#This Row],[DOB]])</f>
        <v>#VALUE!</v>
      </c>
    </row>
    <row r="21" spans="1:12" x14ac:dyDescent="0.25">
      <c r="A21">
        <v>20</v>
      </c>
      <c r="B21" t="s">
        <v>57</v>
      </c>
      <c r="C21" t="s">
        <v>60</v>
      </c>
      <c r="D21" t="s">
        <v>30</v>
      </c>
      <c r="E21" s="14">
        <v>35467</v>
      </c>
      <c r="F21" s="9" t="s">
        <v>10</v>
      </c>
      <c r="G21" s="9">
        <v>67</v>
      </c>
      <c r="H21" s="9">
        <v>95</v>
      </c>
      <c r="I21" s="9">
        <v>71</v>
      </c>
      <c r="J21" s="12" t="s">
        <v>90</v>
      </c>
      <c r="K21" s="12" t="s">
        <v>94</v>
      </c>
      <c r="L21" s="21" t="e">
        <f>DATEVALUE(Table2[[#This Row],[DOB]])</f>
        <v>#VALUE!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3" sqref="D3"/>
    </sheetView>
  </sheetViews>
  <sheetFormatPr defaultRowHeight="15" x14ac:dyDescent="0.25"/>
  <sheetData>
    <row r="1" spans="1:4" x14ac:dyDescent="0.25">
      <c r="A1" t="s">
        <v>95</v>
      </c>
      <c r="B1" t="s">
        <v>96</v>
      </c>
      <c r="C1" t="s">
        <v>97</v>
      </c>
      <c r="D1" t="s">
        <v>98</v>
      </c>
    </row>
    <row r="2" spans="1:4" x14ac:dyDescent="0.25">
      <c r="A2">
        <v>5</v>
      </c>
      <c r="B2">
        <v>2</v>
      </c>
      <c r="C2">
        <v>2001</v>
      </c>
      <c r="D2" s="20">
        <f>DATE(C2,B2,A2)</f>
        <v>36927</v>
      </c>
    </row>
    <row r="3" spans="1:4" x14ac:dyDescent="0.25">
      <c r="A3">
        <v>17</v>
      </c>
      <c r="B3">
        <v>5</v>
      </c>
      <c r="C3">
        <v>2001</v>
      </c>
      <c r="D3" s="20">
        <f t="shared" ref="D3:D6" si="0">DATE(C3,B3,A3)</f>
        <v>37028</v>
      </c>
    </row>
    <row r="4" spans="1:4" x14ac:dyDescent="0.25">
      <c r="A4">
        <v>23</v>
      </c>
      <c r="B4">
        <v>3</v>
      </c>
      <c r="C4">
        <v>1900</v>
      </c>
      <c r="D4" s="20">
        <f t="shared" si="0"/>
        <v>83</v>
      </c>
    </row>
    <row r="5" spans="1:4" x14ac:dyDescent="0.25">
      <c r="A5">
        <v>5</v>
      </c>
      <c r="B5">
        <v>7</v>
      </c>
      <c r="C5">
        <v>2008</v>
      </c>
      <c r="D5" s="20">
        <f t="shared" si="0"/>
        <v>39634</v>
      </c>
    </row>
    <row r="6" spans="1:4" x14ac:dyDescent="0.25">
      <c r="A6">
        <v>17</v>
      </c>
      <c r="B6">
        <v>12</v>
      </c>
      <c r="C6">
        <v>1999</v>
      </c>
      <c r="D6" s="20">
        <f t="shared" si="0"/>
        <v>36511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32"/>
  <sheetViews>
    <sheetView topLeftCell="A14" workbookViewId="0">
      <selection activeCell="C26" sqref="C26:F32"/>
    </sheetView>
  </sheetViews>
  <sheetFormatPr defaultRowHeight="15" x14ac:dyDescent="0.25"/>
  <cols>
    <col min="5" max="5" width="9.5703125" customWidth="1"/>
  </cols>
  <sheetData>
    <row r="6" spans="2:5" x14ac:dyDescent="0.25">
      <c r="C6" s="5" t="s">
        <v>103</v>
      </c>
    </row>
    <row r="7" spans="2:5" x14ac:dyDescent="0.25">
      <c r="C7" t="s">
        <v>99</v>
      </c>
      <c r="D7">
        <f>IF(C7="India", 5,0)</f>
        <v>5</v>
      </c>
    </row>
    <row r="8" spans="2:5" x14ac:dyDescent="0.25">
      <c r="C8" t="s">
        <v>99</v>
      </c>
      <c r="D8">
        <f t="shared" ref="D8:D11" si="0">IF(C8="India", 5,0)</f>
        <v>5</v>
      </c>
    </row>
    <row r="9" spans="2:5" x14ac:dyDescent="0.25">
      <c r="C9" t="s">
        <v>100</v>
      </c>
      <c r="D9">
        <f t="shared" si="0"/>
        <v>0</v>
      </c>
    </row>
    <row r="10" spans="2:5" x14ac:dyDescent="0.25">
      <c r="C10" t="s">
        <v>101</v>
      </c>
      <c r="D10">
        <f t="shared" si="0"/>
        <v>0</v>
      </c>
    </row>
    <row r="11" spans="2:5" x14ac:dyDescent="0.25">
      <c r="C11" t="s">
        <v>102</v>
      </c>
      <c r="D11">
        <f t="shared" si="0"/>
        <v>0</v>
      </c>
    </row>
    <row r="14" spans="2:5" x14ac:dyDescent="0.25">
      <c r="C14" s="5"/>
    </row>
    <row r="15" spans="2:5" x14ac:dyDescent="0.25">
      <c r="B15" t="s">
        <v>104</v>
      </c>
    </row>
    <row r="16" spans="2:5" x14ac:dyDescent="0.25">
      <c r="B16" t="s">
        <v>105</v>
      </c>
      <c r="C16" t="b">
        <f>IF(B16="India","Yes")</f>
        <v>0</v>
      </c>
      <c r="E16" t="s">
        <v>106</v>
      </c>
    </row>
    <row r="17" spans="2:6" x14ac:dyDescent="0.25">
      <c r="B17" t="s">
        <v>105</v>
      </c>
      <c r="C17" t="b">
        <f t="shared" ref="C17:C20" si="1">IF(B17="India","Yes")</f>
        <v>0</v>
      </c>
    </row>
    <row r="18" spans="2:6" x14ac:dyDescent="0.25">
      <c r="B18" t="s">
        <v>100</v>
      </c>
      <c r="C18" t="b">
        <f t="shared" si="1"/>
        <v>0</v>
      </c>
    </row>
    <row r="19" spans="2:6" x14ac:dyDescent="0.25">
      <c r="B19" t="s">
        <v>101</v>
      </c>
      <c r="C19" t="b">
        <f t="shared" si="1"/>
        <v>0</v>
      </c>
    </row>
    <row r="20" spans="2:6" x14ac:dyDescent="0.25">
      <c r="B20" t="s">
        <v>102</v>
      </c>
      <c r="C20" t="b">
        <f t="shared" si="1"/>
        <v>0</v>
      </c>
    </row>
    <row r="26" spans="2:6" x14ac:dyDescent="0.25">
      <c r="C26" t="s">
        <v>107</v>
      </c>
      <c r="D26" t="s">
        <v>111</v>
      </c>
      <c r="E26" t="s">
        <v>108</v>
      </c>
      <c r="F26" t="s">
        <v>75</v>
      </c>
    </row>
    <row r="27" spans="2:6" x14ac:dyDescent="0.25">
      <c r="C27" t="s">
        <v>57</v>
      </c>
      <c r="D27">
        <v>21</v>
      </c>
      <c r="E27">
        <v>34</v>
      </c>
      <c r="F27" t="str">
        <f>IF(Table5[[#This Row],[Maths ]]&lt;40,"Fail","Pass")</f>
        <v>Fail</v>
      </c>
    </row>
    <row r="28" spans="2:6" x14ac:dyDescent="0.25">
      <c r="C28" t="s">
        <v>109</v>
      </c>
      <c r="D28">
        <v>43</v>
      </c>
      <c r="E28">
        <v>56</v>
      </c>
      <c r="F28" t="str">
        <f>IF(Table5[[#This Row],[Maths ]]&lt;40,"Fail","Pass")</f>
        <v>Pass</v>
      </c>
    </row>
    <row r="29" spans="2:6" x14ac:dyDescent="0.25">
      <c r="C29" t="s">
        <v>68</v>
      </c>
      <c r="D29">
        <v>54</v>
      </c>
      <c r="E29">
        <v>88</v>
      </c>
      <c r="F29" t="str">
        <f>IF(Table5[[#This Row],[Maths ]]&lt;40,"Fail","Pass")</f>
        <v>Pass</v>
      </c>
    </row>
    <row r="30" spans="2:6" x14ac:dyDescent="0.25">
      <c r="C30" t="s">
        <v>110</v>
      </c>
      <c r="D30">
        <v>65</v>
      </c>
      <c r="E30">
        <v>67</v>
      </c>
      <c r="F30" t="str">
        <f>IF(Table5[[#This Row],[Maths ]]&lt;40,"Fail","Pass")</f>
        <v>Pass</v>
      </c>
    </row>
    <row r="31" spans="2:6" x14ac:dyDescent="0.25">
      <c r="C31" t="s">
        <v>67</v>
      </c>
      <c r="D31">
        <v>23</v>
      </c>
      <c r="E31">
        <v>53</v>
      </c>
      <c r="F31" t="str">
        <f>IF(Table5[[#This Row],[Maths ]]&lt;40,"Fail","Pass")</f>
        <v>Fail</v>
      </c>
    </row>
    <row r="32" spans="2:6" x14ac:dyDescent="0.25">
      <c r="C32" t="s">
        <v>60</v>
      </c>
      <c r="D32">
        <v>86</v>
      </c>
      <c r="E32">
        <v>70</v>
      </c>
      <c r="F32" t="str">
        <f>IF(Table5[[#This Row],[Maths ]]&lt;40,"Fail","Pass")</f>
        <v>Pass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17"/>
  <sheetViews>
    <sheetView workbookViewId="0">
      <selection activeCell="E18" sqref="E18"/>
    </sheetView>
  </sheetViews>
  <sheetFormatPr defaultRowHeight="15" x14ac:dyDescent="0.25"/>
  <cols>
    <col min="2" max="2" width="12" customWidth="1"/>
    <col min="3" max="3" width="21.140625" customWidth="1"/>
    <col min="4" max="4" width="11.5703125" customWidth="1"/>
    <col min="5" max="5" width="23.42578125" customWidth="1"/>
    <col min="6" max="6" width="28.7109375" customWidth="1"/>
  </cols>
  <sheetData>
    <row r="5" spans="2:6" x14ac:dyDescent="0.25">
      <c r="E5" t="s">
        <v>33</v>
      </c>
      <c r="F5" t="s">
        <v>34</v>
      </c>
    </row>
    <row r="7" spans="2:6" x14ac:dyDescent="0.25">
      <c r="B7" t="s">
        <v>112</v>
      </c>
      <c r="C7" t="s">
        <v>113</v>
      </c>
      <c r="D7" t="s">
        <v>116</v>
      </c>
      <c r="E7" t="s">
        <v>114</v>
      </c>
      <c r="F7" t="s">
        <v>115</v>
      </c>
    </row>
    <row r="8" spans="2:6" x14ac:dyDescent="0.25">
      <c r="B8" t="s">
        <v>117</v>
      </c>
      <c r="C8" t="s">
        <v>118</v>
      </c>
      <c r="D8" t="s">
        <v>119</v>
      </c>
      <c r="E8" t="str">
        <f t="shared" ref="E8:E9" si="0">CONCATENATE(B8,"",C8,"",D8)</f>
        <v>Mr.AnuKhali</v>
      </c>
      <c r="F8" t="str">
        <f t="shared" ref="F8:F9" si="1">B8&amp;""&amp;C8&amp;""&amp;D8</f>
        <v>Mr.AnuKhali</v>
      </c>
    </row>
    <row r="9" spans="2:6" x14ac:dyDescent="0.25">
      <c r="B9" t="s">
        <v>122</v>
      </c>
      <c r="C9" t="s">
        <v>120</v>
      </c>
      <c r="D9" t="s">
        <v>121</v>
      </c>
      <c r="E9" t="str">
        <f t="shared" si="0"/>
        <v>Dr.AbhaySosi</v>
      </c>
      <c r="F9" t="str">
        <f t="shared" si="1"/>
        <v>Dr.AbhaySosi</v>
      </c>
    </row>
    <row r="14" spans="2:6" x14ac:dyDescent="0.25">
      <c r="C14" t="s">
        <v>35</v>
      </c>
    </row>
    <row r="16" spans="2:6" x14ac:dyDescent="0.25">
      <c r="B16" s="23">
        <v>23</v>
      </c>
      <c r="C16" t="str">
        <f>"Your bill is"  &amp; B16</f>
        <v>Your bill is23</v>
      </c>
      <c r="E16">
        <v>1000</v>
      </c>
    </row>
    <row r="17" spans="5:5" x14ac:dyDescent="0.25">
      <c r="E17" t="str">
        <f xml:space="preserve"> "Area is" &amp; E16</f>
        <v>Area is1000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31"/>
  <sheetViews>
    <sheetView topLeftCell="A12" workbookViewId="0">
      <selection activeCell="E32" sqref="E32"/>
    </sheetView>
  </sheetViews>
  <sheetFormatPr defaultRowHeight="15" x14ac:dyDescent="0.25"/>
  <cols>
    <col min="2" max="2" width="21.5703125" customWidth="1"/>
    <col min="3" max="3" width="20.28515625" customWidth="1"/>
    <col min="4" max="4" width="20.85546875" customWidth="1"/>
    <col min="5" max="5" width="23.42578125" customWidth="1"/>
  </cols>
  <sheetData>
    <row r="4" spans="2:5" x14ac:dyDescent="0.25">
      <c r="C4" t="s">
        <v>129</v>
      </c>
      <c r="D4" t="s">
        <v>130</v>
      </c>
      <c r="E4" t="s">
        <v>133</v>
      </c>
    </row>
    <row r="6" spans="2:5" x14ac:dyDescent="0.25">
      <c r="B6" t="s">
        <v>123</v>
      </c>
      <c r="C6" t="s">
        <v>131</v>
      </c>
      <c r="D6" t="s">
        <v>132</v>
      </c>
      <c r="E6" t="s">
        <v>134</v>
      </c>
    </row>
    <row r="7" spans="2:5" x14ac:dyDescent="0.25">
      <c r="B7" t="s">
        <v>124</v>
      </c>
      <c r="C7" t="str">
        <f>LEFT(Table8[[#This Row],[City]],3)</f>
        <v>Che</v>
      </c>
      <c r="D7" t="str">
        <f>RIGHT(Table8[[#This Row],[City]],4)</f>
        <v>nnai</v>
      </c>
      <c r="E7" t="str">
        <f>MID(Table8[[#This Row],[City]],2,2)</f>
        <v>he</v>
      </c>
    </row>
    <row r="8" spans="2:5" x14ac:dyDescent="0.25">
      <c r="B8" t="s">
        <v>89</v>
      </c>
      <c r="C8" t="str">
        <f>LEFT(Table8[[#This Row],[City]],3)</f>
        <v>Ban</v>
      </c>
      <c r="D8" t="str">
        <f>RIGHT(Table8[[#This Row],[City]],4)</f>
        <v>lore</v>
      </c>
      <c r="E8" t="str">
        <f>MID(Table8[[#This Row],[City]],2,2)</f>
        <v>an</v>
      </c>
    </row>
    <row r="9" spans="2:5" x14ac:dyDescent="0.25">
      <c r="B9" t="s">
        <v>125</v>
      </c>
      <c r="C9" t="str">
        <f>LEFT(Table8[[#This Row],[City]],3)</f>
        <v>Pun</v>
      </c>
      <c r="D9" t="str">
        <f>RIGHT(Table8[[#This Row],[City]],4)</f>
        <v>Pune</v>
      </c>
      <c r="E9" t="str">
        <f>MID(Table8[[#This Row],[City]],2,2)</f>
        <v>un</v>
      </c>
    </row>
    <row r="10" spans="2:5" x14ac:dyDescent="0.25">
      <c r="B10" t="s">
        <v>126</v>
      </c>
      <c r="C10" t="str">
        <f>LEFT(Table8[[#This Row],[City]],3)</f>
        <v>Mum</v>
      </c>
      <c r="D10" t="str">
        <f>RIGHT(Table8[[#This Row],[City]],4)</f>
        <v>mbai</v>
      </c>
      <c r="E10" t="str">
        <f>MID(Table8[[#This Row],[City]],2,2)</f>
        <v>um</v>
      </c>
    </row>
    <row r="11" spans="2:5" x14ac:dyDescent="0.25">
      <c r="B11" t="s">
        <v>127</v>
      </c>
      <c r="C11" t="str">
        <f>LEFT(Table8[[#This Row],[City]],3)</f>
        <v>Del</v>
      </c>
      <c r="D11" t="str">
        <f>RIGHT(Table8[[#This Row],[City]],4)</f>
        <v>elhi</v>
      </c>
      <c r="E11" t="str">
        <f>MID(Table8[[#This Row],[City]],2,2)</f>
        <v>el</v>
      </c>
    </row>
    <row r="12" spans="2:5" x14ac:dyDescent="0.25">
      <c r="B12" t="s">
        <v>128</v>
      </c>
      <c r="C12" t="str">
        <f>LEFT(Table8[[#This Row],[City]],3)</f>
        <v>Ahe</v>
      </c>
      <c r="D12" t="str">
        <f>RIGHT(Table8[[#This Row],[City]],4)</f>
        <v>abad</v>
      </c>
      <c r="E12" t="str">
        <f>MID(Table8[[#This Row],[City]],2,2)</f>
        <v>he</v>
      </c>
    </row>
    <row r="13" spans="2:5" x14ac:dyDescent="0.25">
      <c r="B13" t="s">
        <v>90</v>
      </c>
      <c r="C13" t="str">
        <f>LEFT(Table8[[#This Row],[City]],3)</f>
        <v>Gur</v>
      </c>
      <c r="D13" t="str">
        <f>RIGHT(Table8[[#This Row],[City]],4)</f>
        <v>goan</v>
      </c>
      <c r="E13" t="str">
        <f>MID(Table8[[#This Row],[City]],2,2)</f>
        <v>ur</v>
      </c>
    </row>
    <row r="15" spans="2:5" x14ac:dyDescent="0.25">
      <c r="C15" t="str">
        <f>LEFT("Bangalore", 3)</f>
        <v>Ban</v>
      </c>
      <c r="D15" t="str">
        <f>RIGHT("Bangalore", 5)</f>
        <v>alore</v>
      </c>
    </row>
    <row r="21" spans="2:5" x14ac:dyDescent="0.25">
      <c r="B21" t="s">
        <v>135</v>
      </c>
    </row>
    <row r="23" spans="2:5" x14ac:dyDescent="0.25">
      <c r="B23" t="s">
        <v>136</v>
      </c>
      <c r="D23" t="str">
        <f>TRIM(B23)</f>
        <v>I have a book</v>
      </c>
    </row>
    <row r="24" spans="2:5" x14ac:dyDescent="0.25">
      <c r="B24" t="s">
        <v>137</v>
      </c>
      <c r="D24" t="str">
        <f>TRIM(B24)</f>
        <v>Do you need that book</v>
      </c>
    </row>
    <row r="25" spans="2:5" x14ac:dyDescent="0.25">
      <c r="D25" t="str">
        <f>TRIM(" Hi!  How are you?  ")</f>
        <v>Hi! How are you?</v>
      </c>
    </row>
    <row r="30" spans="2:5" x14ac:dyDescent="0.25">
      <c r="C30" t="s">
        <v>139</v>
      </c>
      <c r="D30" t="s">
        <v>140</v>
      </c>
      <c r="E30" t="s">
        <v>141</v>
      </c>
    </row>
    <row r="31" spans="2:5" x14ac:dyDescent="0.25">
      <c r="B31" t="s">
        <v>138</v>
      </c>
      <c r="C31" t="str">
        <f>UPPER(B31)</f>
        <v>HELLO! HOW ARE YOU</v>
      </c>
      <c r="D31" t="str">
        <f>LOWER(B31)</f>
        <v>hello! how are you</v>
      </c>
      <c r="E31" t="str">
        <f>PROPER(B31)</f>
        <v>Hello! How Are You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3</vt:i4>
      </vt:variant>
    </vt:vector>
  </HeadingPairs>
  <TitlesOfParts>
    <vt:vector size="30" baseType="lpstr">
      <vt:lpstr>Creating Tables,  Dif ADDMethod</vt:lpstr>
      <vt:lpstr>Power, Square root</vt:lpstr>
      <vt:lpstr>Percentage, Define Name</vt:lpstr>
      <vt:lpstr>Sorting</vt:lpstr>
      <vt:lpstr>Filtering</vt:lpstr>
      <vt:lpstr>Date and Time</vt:lpstr>
      <vt:lpstr>IF ELSE</vt:lpstr>
      <vt:lpstr>Concatenation</vt:lpstr>
      <vt:lpstr>Left&amp;Right, Mid&amp;Trim, Lower&amp;Upp</vt:lpstr>
      <vt:lpstr>Search&amp;Find, Sustitute&amp;Replace</vt:lpstr>
      <vt:lpstr>Len&amp;Char,,Round</vt:lpstr>
      <vt:lpstr>Floor</vt:lpstr>
      <vt:lpstr>AND&amp;OR</vt:lpstr>
      <vt:lpstr>Conditional Formatting</vt:lpstr>
      <vt:lpstr>V-LOOKUP, HLOOKUP,MATCH </vt:lpstr>
      <vt:lpstr>OFFSET</vt:lpstr>
      <vt:lpstr>Dropdown</vt:lpstr>
      <vt:lpstr>Pivot Table 1</vt:lpstr>
      <vt:lpstr>Pivot Table Chart </vt:lpstr>
      <vt:lpstr>Bar Chart</vt:lpstr>
      <vt:lpstr>Pie Chart</vt:lpstr>
      <vt:lpstr>Line Chart</vt:lpstr>
      <vt:lpstr>Radar Chart</vt:lpstr>
      <vt:lpstr>Combination Chart</vt:lpstr>
      <vt:lpstr>Column Chart </vt:lpstr>
      <vt:lpstr>Scatter Plot</vt:lpstr>
      <vt:lpstr>Sheet8</vt:lpstr>
      <vt:lpstr>Age</vt:lpstr>
      <vt:lpstr>t</vt:lpstr>
      <vt:lpstr>taxlab1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2023-04-03T09:00:39Z</dcterms:created>
  <dcterms:modified xsi:type="dcterms:W3CDTF">2023-05-29T13:57:01Z</dcterms:modified>
</cp:coreProperties>
</file>