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K5" i="3"/>
  <c r="J4" i="3"/>
  <c r="J5" i="3"/>
  <c r="J6" i="3"/>
  <c r="J3" i="3"/>
  <c r="F2" i="3"/>
  <c r="B3" i="17"/>
  <c r="B5" i="17" s="1"/>
  <c r="B2" i="17"/>
  <c r="B8" i="17" s="1"/>
  <c r="B1" i="17"/>
  <c r="B16" i="17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9" i="15"/>
  <c r="F2" i="15"/>
  <c r="B68" i="12"/>
  <c r="S7" i="4"/>
  <c r="B14" i="11"/>
  <c r="B15" i="1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/>
  <c r="B10" i="3" s="1"/>
  <c r="T16" i="4"/>
  <c r="T15" i="4"/>
  <c r="B4" i="4"/>
  <c r="B14" i="1" s="1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/>
  <c r="G2" i="1"/>
  <c r="H2" i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17" i="11"/>
  <c r="C20" i="16" s="1"/>
  <c r="B3" i="4"/>
  <c r="D22" i="8" s="1"/>
  <c r="C14" i="16" s="1"/>
  <c r="C23" i="21" s="1"/>
  <c r="I5" i="15"/>
  <c r="F1" i="3"/>
  <c r="I8" i="15"/>
  <c r="B3" i="15" s="1"/>
  <c r="I10" i="15"/>
  <c r="D45" i="16"/>
  <c r="C13" i="9"/>
  <c r="D14" i="9" s="1"/>
  <c r="B3" i="2"/>
  <c r="E9" i="16"/>
  <c r="E16" i="16"/>
  <c r="H101" i="16"/>
  <c r="D29" i="16"/>
  <c r="F1" i="12"/>
  <c r="B10" i="6"/>
  <c r="B12" i="1" s="1"/>
  <c r="E5" i="3"/>
  <c r="K6" i="3"/>
  <c r="K4" i="3"/>
  <c r="C22" i="21" l="1"/>
  <c r="E17" i="16"/>
  <c r="C44" i="9"/>
  <c r="C46" i="9" s="1"/>
  <c r="C33" i="8" s="1"/>
  <c r="F101" i="16"/>
  <c r="D51" i="16"/>
  <c r="B12" i="4"/>
  <c r="B13" i="4" s="1"/>
  <c r="C44" i="8" s="1"/>
  <c r="D44" i="8" s="1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B33" i="8"/>
  <c r="C117" i="16"/>
  <c r="E117" i="16" s="1"/>
  <c r="F1" i="4"/>
  <c r="B6" i="4" s="1"/>
  <c r="C43" i="8" s="1"/>
  <c r="D43" i="8" s="1"/>
  <c r="F1" i="15"/>
  <c r="C19" i="16"/>
  <c r="D38" i="16" s="1"/>
  <c r="B6" i="15"/>
  <c r="B7" i="15" s="1"/>
  <c r="C46" i="8" s="1"/>
  <c r="D46" i="8" s="1"/>
  <c r="D39" i="16"/>
  <c r="E14" i="16"/>
  <c r="D40" i="16" l="1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B75" i="12"/>
  <c r="C22" i="9"/>
  <c r="C30" i="9"/>
  <c r="B9" i="1"/>
  <c r="B15" i="3"/>
  <c r="C11" i="21"/>
  <c r="C12" i="21"/>
  <c r="C10" i="21"/>
  <c r="C9" i="21"/>
  <c r="D18" i="8"/>
  <c r="C49" i="9" s="1"/>
  <c r="C52" i="9" s="1"/>
  <c r="C55" i="9" s="1"/>
  <c r="C32" i="8" s="1"/>
  <c r="B2" i="10"/>
  <c r="B3" i="10" s="1"/>
  <c r="B4" i="10" s="1"/>
  <c r="C39" i="8" s="1"/>
  <c r="D39" i="8" s="1"/>
  <c r="B11" i="1"/>
  <c r="B13" i="6"/>
  <c r="E19" i="16"/>
  <c r="B13" i="17" l="1"/>
  <c r="G101" i="16"/>
  <c r="G116" i="16" s="1"/>
  <c r="G5" i="17"/>
  <c r="H5" i="17" s="1"/>
  <c r="E5" i="17" s="1"/>
  <c r="C6" i="16"/>
  <c r="C21" i="21" s="1"/>
  <c r="G8" i="17"/>
  <c r="H8" i="17" s="1"/>
  <c r="E8" i="17" s="1"/>
  <c r="B76" i="12"/>
  <c r="B77" i="12"/>
  <c r="B78" i="12" s="1"/>
  <c r="C45" i="8" s="1"/>
  <c r="D45" i="8" s="1"/>
  <c r="F11" i="17"/>
  <c r="G11" i="17" s="1"/>
  <c r="H11" i="17" s="1"/>
  <c r="E11" i="17" s="1"/>
  <c r="F13" i="17"/>
  <c r="G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H14" i="17" s="1"/>
  <c r="E14" i="17" s="1"/>
  <c r="F9" i="17"/>
  <c r="G9" i="17" s="1"/>
  <c r="C47" i="8"/>
  <c r="D47" i="8" s="1"/>
  <c r="D37" i="8" s="1"/>
  <c r="B18" i="1"/>
  <c r="D19" i="8" s="1"/>
  <c r="C11" i="16" s="1"/>
  <c r="E11" i="16" s="1"/>
  <c r="U11" i="9"/>
  <c r="C32" i="9"/>
  <c r="B32" i="8"/>
  <c r="D116" i="16"/>
  <c r="D119" i="16" s="1"/>
  <c r="C26" i="9"/>
  <c r="U32" i="9"/>
  <c r="D37" i="16"/>
  <c r="C23" i="20"/>
  <c r="H12" i="17"/>
  <c r="E12" i="17" s="1"/>
  <c r="H10" i="17"/>
  <c r="E10" i="17" s="1"/>
  <c r="H13" i="17"/>
  <c r="E13" i="17" s="1"/>
  <c r="H9" i="17" l="1"/>
  <c r="E9" i="17" s="1"/>
  <c r="H6" i="17"/>
  <c r="E6" i="17" s="1"/>
  <c r="E6" i="16"/>
  <c r="B2" i="16" s="1"/>
  <c r="C37" i="8"/>
  <c r="K29" i="9"/>
  <c r="D42" i="16"/>
  <c r="C2" i="16"/>
  <c r="C26" i="21" s="1"/>
  <c r="K34" i="9"/>
  <c r="C36" i="9"/>
  <c r="C37" i="9" s="1"/>
  <c r="C38" i="9" s="1"/>
  <c r="C31" i="8" s="1"/>
  <c r="C21" i="20" l="1"/>
  <c r="E101" i="16"/>
  <c r="C34" i="8"/>
  <c r="C29" i="8" s="1"/>
  <c r="C49" i="8" s="1"/>
  <c r="C116" i="16"/>
  <c r="B31" i="8"/>
  <c r="E116" i="16" l="1"/>
  <c r="E119" i="16" s="1"/>
  <c r="C119" i="16"/>
  <c r="D49" i="8"/>
  <c r="D53" i="8" s="1"/>
  <c r="D57" i="8" s="1"/>
  <c r="F2" i="16"/>
  <c r="G2" i="16" s="1"/>
  <c r="C101" i="16"/>
  <c r="B116" i="16" s="1"/>
  <c r="C53" i="8"/>
  <c r="C57" i="8" s="1"/>
  <c r="D58" i="8" l="1"/>
  <c r="D62" i="8"/>
  <c r="C62" i="8"/>
  <c r="C58" i="8"/>
  <c r="C20" i="20"/>
  <c r="F116" i="16"/>
  <c r="D101" i="16"/>
  <c r="B117" i="16" s="1"/>
  <c r="C19" i="20" l="1"/>
  <c r="G117" i="16"/>
  <c r="B119" i="16"/>
  <c r="F117" i="16"/>
  <c r="F119" i="16" s="1"/>
  <c r="D60" i="8"/>
  <c r="D61" i="8" s="1"/>
  <c r="D64" i="8"/>
  <c r="C64" i="8"/>
  <c r="C60" i="8"/>
  <c r="C61" i="8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<sst xmlns="http://schemas.openxmlformats.org/spreadsheetml/2006/main" count="903" uniqueCount="676">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</sst>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8" borderId="0" xfId="1" applyFont="1" applyFill="1" applyAlignment="1">
      <alignment horizontal="left"/>
    </xf>
    <xf numFmtId="0" fontId="40" fillId="8" borderId="0" xfId="0" applyFont="1" applyFill="1" applyAlignment="1">
      <alignment horizontal="left"/>
    </xf>
    <xf numFmtId="0" fontId="40" fillId="7" borderId="0" xfId="1" applyFont="1" applyFill="1" applyBorder="1" applyAlignment="1">
      <alignment horizontal="left"/>
    </xf>
    <xf numFmtId="0" fontId="40" fillId="7" borderId="0" xfId="1" applyFont="1" applyFill="1" applyAlignment="1">
      <alignment horizontal="left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40" fillId="4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8641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1000.1200.850.5</v>
      </c>
    </row>
    <row r="9" spans="1:3" x14ac:dyDescent="0.2">
      <c r="A9" s="401"/>
      <c r="B9" s="408" t="s">
        <v>647</v>
      </c>
      <c r="C9" s="409" t="str">
        <f>C8</f>
        <v>ЭРПЭ 1000.1200.850.5</v>
      </c>
    </row>
    <row r="10" spans="1:3" x14ac:dyDescent="0.2">
      <c r="A10" s="401"/>
      <c r="B10" s="408" t="s">
        <v>648</v>
      </c>
      <c r="C10" s="409" t="str">
        <f>C8</f>
        <v>ЭРПЭ 1000.1200.850.5</v>
      </c>
    </row>
    <row r="11" spans="1:3" x14ac:dyDescent="0.2">
      <c r="A11" s="401"/>
      <c r="B11" s="408" t="s">
        <v>649</v>
      </c>
      <c r="C11" s="409" t="str">
        <f>C8</f>
        <v>ЭРПЭ 1000.1200.850.5</v>
      </c>
    </row>
    <row r="12" spans="1:3" x14ac:dyDescent="0.2">
      <c r="A12" s="401"/>
      <c r="B12" s="408" t="s">
        <v>650</v>
      </c>
      <c r="C12" s="409" t="str">
        <f>C8</f>
        <v>ЭРПЭ 1000.1200.850.5</v>
      </c>
    </row>
    <row r="13" spans="1:3" x14ac:dyDescent="0.2">
      <c r="A13" s="401" t="s">
        <v>510</v>
      </c>
      <c r="B13" s="408" t="s">
        <v>653</v>
      </c>
      <c r="C13" s="403">
        <f>Цена!E16</f>
        <v>5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1200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3400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2480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800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1000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39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546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936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1482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1200</v>
      </c>
      <c r="H3">
        <f>G3-F3</f>
        <v>-800</v>
      </c>
      <c r="I3">
        <f>H3/100</f>
        <v>-8</v>
      </c>
      <c r="J3">
        <f>I3*B3</f>
        <v>-88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591</v>
      </c>
      <c r="C7" t="s">
        <v>10</v>
      </c>
    </row>
    <row r="8" spans="1:10" x14ac:dyDescent="0.25">
      <c r="A8" t="s">
        <v>30</v>
      </c>
      <c r="B8" s="116">
        <f>Цепи!B14</f>
        <v>20</v>
      </c>
      <c r="C8" t="s">
        <v>10</v>
      </c>
    </row>
    <row r="9" spans="1:10" x14ac:dyDescent="0.25">
      <c r="A9" t="s">
        <v>150</v>
      </c>
      <c r="B9">
        <f>Панели!B14</f>
        <v>117</v>
      </c>
      <c r="C9" t="s">
        <v>10</v>
      </c>
    </row>
    <row r="10" spans="1:10" x14ac:dyDescent="0.25">
      <c r="A10" t="s">
        <v>151</v>
      </c>
      <c r="B10">
        <f>Панели!B13</f>
        <v>54.599999999999994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984.6</v>
      </c>
      <c r="C18" t="s">
        <v>10</v>
      </c>
    </row>
    <row r="20" spans="1:3" x14ac:dyDescent="0.25">
      <c r="A20" t="s">
        <v>144</v>
      </c>
      <c r="B20" s="116">
        <f>B7+B15+B10+B12</f>
        <v>668.6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668.6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835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176310</v>
      </c>
      <c r="C4" s="124"/>
      <c r="E4" s="291" t="s">
        <v>12</v>
      </c>
      <c r="F4" s="293">
        <f>Цена!C16</f>
        <v>1200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5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1200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3089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7372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7.3999999999999995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15</v>
      </c>
      <c r="C13" s="105"/>
    </row>
    <row r="14" spans="1:12" ht="15.75" thickBot="1" x14ac:dyDescent="0.3">
      <c r="A14" s="128" t="s">
        <v>161</v>
      </c>
      <c r="B14" s="129">
        <f>MROUND(B13*B12,1)</f>
        <v>20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47520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7.3999999999999995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39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54.599999999999994</v>
      </c>
      <c r="C13" s="125"/>
    </row>
    <row r="14" spans="1:11" s="42" customFormat="1" ht="15.75" thickBot="1" x14ac:dyDescent="0.3">
      <c r="A14" t="s">
        <v>158</v>
      </c>
      <c r="B14">
        <f>B6*B10</f>
        <v>117</v>
      </c>
      <c r="C14" s="125"/>
    </row>
    <row r="15" spans="1:11" ht="15.75" thickBot="1" x14ac:dyDescent="0.3">
      <c r="A15" s="106" t="s">
        <v>149</v>
      </c>
      <c r="B15" s="107">
        <f>B13+B14</f>
        <v>171.6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54522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8641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5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1200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971867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1000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800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1000.1200.850.5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1000.1200.850.5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1000.1200.850.5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- 800 м3/ч.; перфорация - 5 мм.; ширина канала - 1000 мм.; глубина канала - 1200 мм.; высота выгрузки отбросов - 850 мм.; вес решетки в сборе - 1000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1000</v>
      </c>
      <c r="D2" s="367">
        <f ca="1">C12+C14</f>
        <v>2.25</v>
      </c>
      <c r="E2" s="70">
        <v>1</v>
      </c>
      <c r="F2" s="67">
        <f ca="1">Цена!C49</f>
        <v>1147694</v>
      </c>
      <c r="G2" s="67">
        <f ca="1">F2*E2</f>
        <v>1147694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1000.1200.850.5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800</v>
      </c>
      <c r="D6" s="42" t="s">
        <v>467</v>
      </c>
      <c r="E6" s="42" t="str">
        <f ca="1">CONCATENATE(B6," ",C6," ",D6,".;")</f>
        <v>Производительность по чистой воде - 800 м3/ч.;</v>
      </c>
    </row>
    <row r="7" spans="1:8" x14ac:dyDescent="0.2">
      <c r="B7" s="75" t="s">
        <v>507</v>
      </c>
      <c r="C7" s="67">
        <f>Цена!E16</f>
        <v>5</v>
      </c>
      <c r="D7" s="42" t="s">
        <v>468</v>
      </c>
      <c r="E7" s="42" t="str">
        <f>CONCATENATE(B7," ",C7," ",D7,";")</f>
        <v>перфорация - 5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1200</v>
      </c>
      <c r="D9" s="42" t="s">
        <v>468</v>
      </c>
      <c r="E9" s="42" t="str">
        <f>CONCATENATE(B9," ",C9," ",D9,";")</f>
        <v>глубина канала - 1200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1000</v>
      </c>
      <c r="D11" s="42" t="s">
        <v>10</v>
      </c>
      <c r="E11" s="42" t="str">
        <f ca="1">CONCATENATE(B11," ",C11," ",D11,";")</f>
        <v>вес решетки в сборе - 1000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8641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№8641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1000.1200.850.5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5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1200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3400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2480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800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1000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971867</v>
      </c>
      <c r="D101" s="67">
        <f ca="1">Цена!C49-Спецификация!C101</f>
        <v>175827</v>
      </c>
      <c r="E101" s="67">
        <f ca="1">C2</f>
        <v>1000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1000.1200.850.5</v>
      </c>
      <c r="B116" s="67">
        <f ca="1">C101</f>
        <v>971867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548193</v>
      </c>
      <c r="G116" s="42" t="str">
        <f ca="1">CONCATENATE(A116," (",H101,"; ",G101," кВт.; ",F101,")")</f>
        <v>ЭРПЭ 1000.1200.850.5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1147694</v>
      </c>
      <c r="C119" s="67">
        <f>SUM(C116:C117)</f>
        <v>521</v>
      </c>
      <c r="D119" s="67">
        <f>SUM(D116:D117)</f>
        <v>35.210355987055017</v>
      </c>
      <c r="E119" s="67">
        <f>SUM(E116:E117)</f>
        <v>490790</v>
      </c>
      <c r="F119" s="67">
        <f ca="1">SUM(F116:F117)</f>
        <v>656904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  <c r="CM1" s="442"/>
      <c r="CN1" s="442"/>
      <c r="CO1" s="442"/>
      <c r="CP1" s="442"/>
      <c r="CQ1" s="442"/>
      <c r="CR1" s="442"/>
      <c r="CS1" s="442"/>
      <c r="CT1" s="442"/>
      <c r="CU1" s="442"/>
      <c r="CV1" s="442"/>
      <c r="CW1" s="442"/>
      <c r="CX1" s="442"/>
      <c r="CY1" s="442"/>
      <c r="CZ1" s="442"/>
      <c r="DA1" s="442"/>
      <c r="DB1" s="442"/>
      <c r="DC1" s="442"/>
      <c r="DD1" s="442"/>
      <c r="DE1" s="442"/>
      <c r="DF1" s="442"/>
      <c r="DG1" s="442"/>
      <c r="DH1" s="442"/>
      <c r="DI1" s="442"/>
      <c r="DJ1" s="442"/>
      <c r="DK1" s="442"/>
      <c r="DL1" s="442"/>
      <c r="DM1" s="442"/>
      <c r="DN1" s="442"/>
      <c r="DO1" s="442"/>
      <c r="DP1" s="442"/>
      <c r="DQ1" s="442"/>
      <c r="DR1" s="442"/>
      <c r="DS1" s="442"/>
      <c r="DT1" s="442"/>
      <c r="DU1" s="442"/>
      <c r="DV1" s="442"/>
      <c r="DW1" s="442"/>
      <c r="DX1" s="442"/>
      <c r="DY1" s="442"/>
      <c r="DZ1" s="442"/>
      <c r="EA1" s="442"/>
      <c r="EB1" s="442"/>
      <c r="EC1" s="442"/>
      <c r="ED1" s="442"/>
      <c r="EE1" s="442"/>
      <c r="EF1" s="442"/>
      <c r="EG1" s="442"/>
      <c r="EH1" s="442"/>
      <c r="EI1" s="442"/>
      <c r="EJ1" s="442"/>
      <c r="EK1" s="442"/>
      <c r="EL1" s="442"/>
      <c r="EM1" s="442"/>
      <c r="EN1" s="442"/>
      <c r="EO1" s="442"/>
      <c r="EP1" s="442"/>
      <c r="EQ1" s="442"/>
      <c r="ER1" s="442"/>
      <c r="ES1" s="442"/>
      <c r="ET1" s="442"/>
      <c r="EU1" s="442"/>
      <c r="EV1" s="442"/>
      <c r="EW1" s="442"/>
      <c r="EX1" s="442"/>
      <c r="EY1" s="442"/>
      <c r="EZ1" s="442"/>
      <c r="FA1" s="442"/>
      <c r="FB1" s="442"/>
      <c r="FC1" s="442"/>
      <c r="FD1" s="442"/>
      <c r="FE1" s="442"/>
      <c r="FF1" s="442"/>
      <c r="FG1" s="442"/>
      <c r="FH1" s="442"/>
      <c r="FI1" s="442"/>
      <c r="FJ1" s="442"/>
      <c r="FK1" s="442"/>
      <c r="FL1" s="442"/>
      <c r="FM1" s="442"/>
      <c r="FN1" s="442"/>
      <c r="FO1" s="442"/>
      <c r="FP1" s="442"/>
      <c r="FQ1" s="442"/>
      <c r="FR1" s="442"/>
      <c r="FS1" s="442"/>
      <c r="FT1" s="442"/>
      <c r="FU1" s="442"/>
      <c r="FV1" s="442"/>
      <c r="FW1" s="442"/>
      <c r="FX1" s="442"/>
      <c r="FY1" s="442"/>
      <c r="FZ1" s="442"/>
      <c r="GA1" s="442"/>
      <c r="GB1" s="442"/>
      <c r="GC1" s="442"/>
      <c r="GD1" s="442"/>
      <c r="GE1" s="442"/>
      <c r="GF1" s="442"/>
      <c r="GG1" s="442"/>
      <c r="GH1" s="442"/>
      <c r="GI1" s="442"/>
      <c r="GJ1" s="442"/>
      <c r="GK1" s="442"/>
      <c r="GL1" s="442"/>
      <c r="GM1" s="442"/>
      <c r="GN1" s="442"/>
      <c r="GO1" s="442"/>
      <c r="GP1" s="442"/>
      <c r="GQ1" s="442"/>
      <c r="GR1" s="442"/>
      <c r="GS1" s="442"/>
      <c r="GT1" s="442"/>
      <c r="GU1" s="442"/>
      <c r="GV1" s="442"/>
      <c r="GW1" s="442"/>
      <c r="GX1" s="442"/>
      <c r="GY1" s="442"/>
      <c r="GZ1" s="442"/>
      <c r="HA1" s="442"/>
      <c r="HB1" s="442"/>
      <c r="HC1" s="442"/>
      <c r="HD1" s="442"/>
      <c r="HE1" s="442"/>
      <c r="HF1" s="442"/>
      <c r="HG1" s="442"/>
      <c r="HH1" s="442"/>
      <c r="HI1" s="442"/>
      <c r="HJ1" s="442"/>
      <c r="HK1" s="442"/>
      <c r="HL1" s="442"/>
      <c r="HM1" s="442"/>
      <c r="HN1" s="442"/>
      <c r="HO1" s="442"/>
      <c r="HP1" s="442"/>
      <c r="HQ1" s="442"/>
      <c r="HR1" s="442"/>
      <c r="HS1" s="442"/>
      <c r="HT1" s="442"/>
      <c r="HU1" s="442"/>
      <c r="HV1" s="442"/>
      <c r="HW1" s="442"/>
      <c r="HX1" s="442"/>
      <c r="HY1" s="442"/>
      <c r="HZ1" s="442"/>
      <c r="IA1" s="442"/>
      <c r="IB1" s="442"/>
      <c r="IC1" s="442"/>
      <c r="ID1" s="442"/>
      <c r="IE1" s="442"/>
      <c r="IF1" s="442"/>
      <c r="IG1" s="442"/>
      <c r="IH1" s="442"/>
      <c r="II1" s="442"/>
      <c r="IJ1" s="442"/>
      <c r="IK1" s="442"/>
      <c r="IL1" s="442"/>
      <c r="IM1" s="442"/>
      <c r="IN1" s="442"/>
      <c r="IO1" s="442"/>
      <c r="IP1" s="442"/>
      <c r="IQ1" s="442"/>
      <c r="IR1" s="442"/>
      <c r="IS1" s="442"/>
      <c r="IT1" s="442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(8641)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8641 0 0 22.02.22</v>
      </c>
      <c r="J3" s="433"/>
      <c r="K3" s="434"/>
      <c r="L3" s="435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1000.1200.850.5</v>
      </c>
      <c r="J4" s="436"/>
      <c r="K4" s="437"/>
      <c r="L4" s="438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1000.1200.850.5 (AISI 201; 2,25 кВт.; IP55; с ШУ иВПУ)</v>
      </c>
      <c r="J5" s="436"/>
      <c r="K5" s="437"/>
      <c r="L5" s="438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36"/>
      <c r="K6" s="437"/>
      <c r="L6" s="438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36"/>
      <c r="K7" s="437"/>
      <c r="L7" s="438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39"/>
      <c r="K8" s="440"/>
      <c r="L8" s="441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8641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6"/>
      <c r="K13" s="416"/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416"/>
      <c r="X13" s="416"/>
      <c r="Y13" s="416"/>
      <c r="Z13" s="416"/>
      <c r="AA13" s="416"/>
      <c r="AB13" s="416"/>
      <c r="AC13" s="416"/>
      <c r="AD13" s="416"/>
      <c r="AE13" s="416"/>
      <c r="AF13" s="416"/>
      <c r="AG13" s="416"/>
      <c r="AH13" s="416"/>
      <c r="AI13" s="416"/>
      <c r="AJ13" s="416"/>
      <c r="AK13" s="416"/>
      <c r="AL13" s="416"/>
      <c r="AM13" s="416"/>
      <c r="AN13" s="416"/>
      <c r="AO13" s="416"/>
      <c r="AP13" s="416"/>
      <c r="AQ13" s="416"/>
      <c r="AR13" s="416"/>
      <c r="AS13" s="416"/>
      <c r="AT13" s="416"/>
      <c r="AU13" s="416"/>
      <c r="AV13" s="416"/>
      <c r="AW13" s="416"/>
      <c r="AX13" s="416"/>
      <c r="AY13" s="416"/>
      <c r="AZ13" s="416"/>
      <c r="BA13" s="416"/>
      <c r="BB13" s="416"/>
      <c r="BC13" s="416"/>
      <c r="BD13" s="416"/>
      <c r="BE13" s="416"/>
      <c r="BF13" s="416"/>
      <c r="BG13" s="416"/>
      <c r="BH13" s="416"/>
      <c r="BI13" s="416"/>
      <c r="BJ13" s="416"/>
      <c r="BK13" s="416"/>
      <c r="BL13" s="416"/>
      <c r="BM13" s="416"/>
      <c r="BN13" s="416"/>
      <c r="BO13" s="416"/>
      <c r="BP13" s="416"/>
      <c r="BQ13" s="416"/>
      <c r="BR13" s="416"/>
      <c r="BS13" s="416"/>
      <c r="BT13" s="416"/>
      <c r="BU13" s="416"/>
      <c r="BV13" s="416"/>
      <c r="BW13" s="416"/>
      <c r="BX13" s="416"/>
      <c r="BY13" s="416"/>
      <c r="BZ13" s="416"/>
      <c r="CA13" s="416"/>
      <c r="CB13" s="416"/>
      <c r="CC13" s="416"/>
      <c r="CD13" s="416"/>
      <c r="CE13" s="416"/>
      <c r="CF13" s="416"/>
      <c r="CG13" s="416"/>
      <c r="CH13" s="416"/>
      <c r="CI13" s="416"/>
      <c r="CJ13" s="416"/>
      <c r="CK13" s="416"/>
      <c r="CL13" s="416"/>
      <c r="CM13" s="416"/>
      <c r="CN13" s="416"/>
      <c r="CO13" s="416"/>
      <c r="CP13" s="416"/>
      <c r="CQ13" s="416"/>
      <c r="CR13" s="416"/>
      <c r="CS13" s="416"/>
      <c r="CT13" s="416"/>
      <c r="CU13" s="416"/>
      <c r="CV13" s="416"/>
      <c r="CW13" s="416"/>
      <c r="CX13" s="416"/>
      <c r="CY13" s="416"/>
      <c r="CZ13" s="416"/>
      <c r="DA13" s="416"/>
      <c r="DB13" s="416"/>
      <c r="DC13" s="416"/>
      <c r="DD13" s="416"/>
      <c r="DE13" s="416"/>
      <c r="DF13" s="416"/>
      <c r="DG13" s="416"/>
      <c r="DH13" s="416"/>
      <c r="DI13" s="416"/>
      <c r="DJ13" s="416"/>
      <c r="DK13" s="416"/>
      <c r="DL13" s="416"/>
      <c r="DM13" s="416"/>
      <c r="DN13" s="416"/>
      <c r="DO13" s="416"/>
      <c r="DP13" s="416"/>
      <c r="DQ13" s="416"/>
      <c r="DR13" s="416"/>
      <c r="DS13" s="416"/>
      <c r="DT13" s="416"/>
      <c r="DU13" s="416"/>
      <c r="DV13" s="416"/>
      <c r="DW13" s="416"/>
      <c r="DX13" s="416"/>
      <c r="DY13" s="416"/>
      <c r="DZ13" s="416"/>
      <c r="EA13" s="416"/>
      <c r="EB13" s="416"/>
      <c r="EC13" s="416"/>
      <c r="ED13" s="416"/>
      <c r="EE13" s="416"/>
      <c r="EF13" s="416"/>
      <c r="EG13" s="416"/>
      <c r="EH13" s="416"/>
      <c r="EI13" s="416"/>
      <c r="EJ13" s="416"/>
      <c r="EK13" s="416"/>
      <c r="EL13" s="416"/>
      <c r="EM13" s="416"/>
      <c r="EN13" s="416"/>
      <c r="EO13" s="416"/>
      <c r="EP13" s="416"/>
      <c r="EQ13" s="416"/>
      <c r="ER13" s="416"/>
      <c r="ES13" s="416"/>
      <c r="ET13" s="416"/>
      <c r="EU13" s="416"/>
      <c r="EV13" s="416"/>
      <c r="EW13" s="416"/>
      <c r="EX13" s="416"/>
      <c r="EY13" s="416"/>
      <c r="EZ13" s="416"/>
      <c r="FA13" s="416"/>
      <c r="FB13" s="416"/>
      <c r="FC13" s="416"/>
      <c r="FD13" s="416"/>
      <c r="FE13" s="416"/>
      <c r="FF13" s="416"/>
      <c r="FG13" s="416"/>
      <c r="FH13" s="416"/>
      <c r="FI13" s="416"/>
      <c r="FJ13" s="416"/>
      <c r="FK13" s="416"/>
      <c r="FL13" s="416"/>
      <c r="FM13" s="416"/>
      <c r="FN13" s="416"/>
      <c r="FO13" s="416"/>
      <c r="FP13" s="416"/>
      <c r="FQ13" s="416"/>
      <c r="FR13" s="416"/>
      <c r="FS13" s="416"/>
      <c r="FT13" s="416"/>
      <c r="FU13" s="416"/>
      <c r="FV13" s="416"/>
      <c r="FW13" s="416"/>
      <c r="FX13" s="416"/>
      <c r="FY13" s="416"/>
      <c r="FZ13" s="416"/>
      <c r="GA13" s="416"/>
      <c r="GB13" s="416"/>
      <c r="GC13" s="416"/>
      <c r="GD13" s="416"/>
      <c r="GE13" s="416"/>
      <c r="GF13" s="416"/>
      <c r="GG13" s="416"/>
      <c r="GH13" s="416"/>
      <c r="GI13" s="416"/>
      <c r="GJ13" s="416"/>
      <c r="GK13" s="416"/>
      <c r="GL13" s="416"/>
      <c r="GM13" s="416"/>
      <c r="GN13" s="416"/>
      <c r="GO13" s="416"/>
      <c r="GP13" s="416"/>
      <c r="GQ13" s="416"/>
      <c r="GR13" s="416"/>
      <c r="GS13" s="416"/>
      <c r="GT13" s="416"/>
      <c r="GU13" s="416"/>
      <c r="GV13" s="416"/>
      <c r="GW13" s="416"/>
      <c r="GX13" s="416"/>
      <c r="GY13" s="416"/>
      <c r="GZ13" s="416"/>
      <c r="HA13" s="416"/>
      <c r="HB13" s="416"/>
      <c r="HC13" s="416"/>
      <c r="HD13" s="416"/>
      <c r="HE13" s="416"/>
      <c r="HF13" s="416"/>
      <c r="HG13" s="416"/>
      <c r="HH13" s="416"/>
      <c r="HI13" s="416"/>
      <c r="HJ13" s="416"/>
      <c r="HK13" s="416"/>
      <c r="HL13" s="416"/>
      <c r="HM13" s="416"/>
      <c r="HN13" s="416"/>
      <c r="HO13" s="416"/>
      <c r="HP13" s="416"/>
      <c r="HQ13" s="416"/>
      <c r="HR13" s="416"/>
      <c r="HS13" s="416"/>
      <c r="HT13" s="416"/>
      <c r="HU13" s="416"/>
      <c r="HV13" s="416"/>
      <c r="HW13" s="416"/>
      <c r="HX13" s="416"/>
      <c r="HY13" s="416"/>
      <c r="HZ13" s="416"/>
      <c r="IA13" s="416"/>
      <c r="IB13" s="416"/>
      <c r="IC13" s="416"/>
      <c r="ID13" s="416"/>
      <c r="IE13" s="416"/>
      <c r="IF13" s="416"/>
      <c r="IG13" s="416"/>
      <c r="IH13" s="416"/>
      <c r="II13" s="416"/>
      <c r="IJ13" s="416"/>
      <c r="IK13" s="416"/>
      <c r="IL13" s="416"/>
      <c r="IM13" s="416"/>
      <c r="IN13" s="416"/>
      <c r="IO13" s="416"/>
      <c r="IP13" s="416"/>
      <c r="IQ13" s="416"/>
      <c r="IR13" s="416"/>
      <c r="IS13" s="416"/>
      <c r="IT13" s="416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1200</v>
      </c>
      <c r="D16" s="53">
        <v>850</v>
      </c>
      <c r="E16" s="52">
        <v>5</v>
      </c>
      <c r="F16" s="54"/>
      <c r="G16" s="335" t="str">
        <f ca="1">CONCATENATE(Гидравлика!B15," м3/ч")</f>
        <v>720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17" t="s">
        <v>116</v>
      </c>
      <c r="B18" s="429" t="s">
        <v>145</v>
      </c>
      <c r="C18" s="430"/>
      <c r="D18" s="135">
        <f>Вес!B20</f>
        <v>668.6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18"/>
      <c r="B19" s="431" t="s">
        <v>117</v>
      </c>
      <c r="C19" s="432"/>
      <c r="D19" s="136">
        <f ca="1">ROUNDUP(Вес!B18,-2)</f>
        <v>1000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17" t="s">
        <v>342</v>
      </c>
      <c r="B20" s="420" t="s">
        <v>55</v>
      </c>
      <c r="C20" s="421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28"/>
      <c r="B21" s="426" t="s">
        <v>140</v>
      </c>
      <c r="C21" s="427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18"/>
      <c r="B22" s="424" t="s">
        <v>141</v>
      </c>
      <c r="C22" s="425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17" t="s">
        <v>118</v>
      </c>
      <c r="B23" s="420" t="s">
        <v>119</v>
      </c>
      <c r="C23" s="421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18"/>
      <c r="B24" s="422" t="s">
        <v>90</v>
      </c>
      <c r="C24" s="423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19"/>
      <c r="B25" s="424" t="s">
        <v>120</v>
      </c>
      <c r="C25" s="425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6"/>
      <c r="V28" s="416"/>
      <c r="W28" s="416"/>
      <c r="X28" s="416"/>
      <c r="Y28" s="416"/>
      <c r="Z28" s="416"/>
      <c r="AA28" s="416"/>
      <c r="AB28" s="416"/>
      <c r="AC28" s="416"/>
      <c r="AD28" s="416"/>
      <c r="AE28" s="416"/>
      <c r="AF28" s="416"/>
      <c r="AG28" s="416"/>
      <c r="AH28" s="416"/>
      <c r="AI28" s="416"/>
      <c r="AJ28" s="416"/>
      <c r="AK28" s="416"/>
      <c r="AL28" s="416"/>
      <c r="AM28" s="416"/>
      <c r="AN28" s="416"/>
      <c r="AO28" s="416"/>
      <c r="AP28" s="416"/>
      <c r="AQ28" s="416"/>
      <c r="AR28" s="416"/>
      <c r="AS28" s="416"/>
      <c r="AT28" s="416"/>
      <c r="AU28" s="416"/>
      <c r="AV28" s="416"/>
      <c r="AW28" s="416"/>
      <c r="AX28" s="416"/>
      <c r="AY28" s="416"/>
      <c r="AZ28" s="416"/>
      <c r="BA28" s="416"/>
      <c r="BB28" s="416"/>
      <c r="BC28" s="416"/>
      <c r="BD28" s="416"/>
      <c r="BE28" s="416"/>
      <c r="BF28" s="416"/>
      <c r="BG28" s="416"/>
      <c r="BH28" s="416"/>
      <c r="BI28" s="416"/>
      <c r="BJ28" s="416"/>
      <c r="BK28" s="416"/>
      <c r="BL28" s="416"/>
      <c r="BM28" s="416"/>
      <c r="BN28" s="416"/>
      <c r="BO28" s="416"/>
      <c r="BP28" s="416"/>
      <c r="BQ28" s="416"/>
      <c r="BR28" s="416"/>
      <c r="BS28" s="416"/>
      <c r="BT28" s="416"/>
      <c r="BU28" s="416"/>
      <c r="BV28" s="416"/>
      <c r="BW28" s="416"/>
      <c r="BX28" s="416"/>
      <c r="BY28" s="416"/>
      <c r="BZ28" s="416"/>
      <c r="CA28" s="416"/>
      <c r="CB28" s="416"/>
      <c r="CC28" s="416"/>
      <c r="CD28" s="416"/>
      <c r="CE28" s="416"/>
      <c r="CF28" s="416"/>
      <c r="CG28" s="416"/>
      <c r="CH28" s="416"/>
      <c r="CI28" s="416"/>
      <c r="CJ28" s="416"/>
      <c r="CK28" s="416"/>
      <c r="CL28" s="416"/>
      <c r="CM28" s="416"/>
      <c r="CN28" s="416"/>
      <c r="CO28" s="416"/>
      <c r="CP28" s="416"/>
      <c r="CQ28" s="416"/>
      <c r="CR28" s="416"/>
      <c r="CS28" s="416"/>
      <c r="CT28" s="416"/>
      <c r="CU28" s="416"/>
      <c r="CV28" s="416"/>
      <c r="CW28" s="416"/>
      <c r="CX28" s="416"/>
      <c r="CY28" s="416"/>
      <c r="CZ28" s="416"/>
      <c r="DA28" s="416"/>
      <c r="DB28" s="416"/>
      <c r="DC28" s="416"/>
      <c r="DD28" s="416"/>
      <c r="DE28" s="416"/>
      <c r="DF28" s="416"/>
      <c r="DG28" s="416"/>
      <c r="DH28" s="416"/>
      <c r="DI28" s="416"/>
      <c r="DJ28" s="416"/>
      <c r="DK28" s="416"/>
      <c r="DL28" s="416"/>
      <c r="DM28" s="416"/>
      <c r="DN28" s="416"/>
      <c r="DO28" s="416"/>
      <c r="DP28" s="416"/>
      <c r="DQ28" s="416"/>
      <c r="DR28" s="416"/>
      <c r="DS28" s="416"/>
      <c r="DT28" s="416"/>
      <c r="DU28" s="416"/>
      <c r="DV28" s="416"/>
      <c r="DW28" s="416"/>
      <c r="DX28" s="416"/>
      <c r="DY28" s="416"/>
      <c r="DZ28" s="416"/>
      <c r="EA28" s="416"/>
      <c r="EB28" s="416"/>
      <c r="EC28" s="416"/>
      <c r="ED28" s="416"/>
      <c r="EE28" s="416"/>
      <c r="EF28" s="416"/>
      <c r="EG28" s="416"/>
      <c r="EH28" s="416"/>
      <c r="EI28" s="416"/>
      <c r="EJ28" s="416"/>
      <c r="EK28" s="416"/>
      <c r="EL28" s="416"/>
      <c r="EM28" s="416"/>
      <c r="EN28" s="416"/>
      <c r="EO28" s="416"/>
      <c r="EP28" s="416"/>
      <c r="EQ28" s="416"/>
      <c r="ER28" s="416"/>
      <c r="ES28" s="416"/>
      <c r="ET28" s="416"/>
      <c r="EU28" s="416"/>
      <c r="EV28" s="416"/>
      <c r="EW28" s="416"/>
      <c r="EX28" s="416"/>
      <c r="EY28" s="416"/>
      <c r="EZ28" s="416"/>
      <c r="FA28" s="416"/>
      <c r="FB28" s="416"/>
      <c r="FC28" s="416"/>
      <c r="FD28" s="416"/>
      <c r="FE28" s="416"/>
      <c r="FF28" s="416"/>
      <c r="FG28" s="416"/>
      <c r="FH28" s="416"/>
      <c r="FI28" s="416"/>
      <c r="FJ28" s="416"/>
      <c r="FK28" s="416"/>
      <c r="FL28" s="416"/>
      <c r="FM28" s="416"/>
      <c r="FN28" s="416"/>
      <c r="FO28" s="416"/>
      <c r="FP28" s="416"/>
      <c r="FQ28" s="416"/>
      <c r="FR28" s="416"/>
      <c r="FS28" s="416"/>
      <c r="FT28" s="416"/>
      <c r="FU28" s="416"/>
      <c r="FV28" s="416"/>
      <c r="FW28" s="416"/>
      <c r="FX28" s="416"/>
      <c r="FY28" s="416"/>
      <c r="FZ28" s="416"/>
      <c r="GA28" s="416"/>
      <c r="GB28" s="416"/>
      <c r="GC28" s="416"/>
      <c r="GD28" s="416"/>
      <c r="GE28" s="416"/>
      <c r="GF28" s="416"/>
      <c r="GG28" s="416"/>
      <c r="GH28" s="416"/>
      <c r="GI28" s="416"/>
      <c r="GJ28" s="416"/>
      <c r="GK28" s="416"/>
      <c r="GL28" s="416"/>
      <c r="GM28" s="416"/>
      <c r="GN28" s="416"/>
      <c r="GO28" s="416"/>
      <c r="GP28" s="416"/>
      <c r="GQ28" s="416"/>
      <c r="GR28" s="416"/>
      <c r="GS28" s="416"/>
      <c r="GT28" s="416"/>
      <c r="GU28" s="416"/>
      <c r="GV28" s="416"/>
      <c r="GW28" s="416"/>
      <c r="GX28" s="416"/>
      <c r="GY28" s="416"/>
      <c r="GZ28" s="416"/>
      <c r="HA28" s="416"/>
      <c r="HB28" s="416"/>
      <c r="HC28" s="416"/>
      <c r="HD28" s="416"/>
      <c r="HE28" s="416"/>
      <c r="HF28" s="416"/>
      <c r="HG28" s="416"/>
      <c r="HH28" s="416"/>
      <c r="HI28" s="416"/>
      <c r="HJ28" s="416"/>
      <c r="HK28" s="416"/>
      <c r="HL28" s="416"/>
      <c r="HM28" s="416"/>
      <c r="HN28" s="416"/>
      <c r="HO28" s="416"/>
      <c r="HP28" s="416"/>
      <c r="HQ28" s="416"/>
      <c r="HR28" s="416"/>
      <c r="HS28" s="416"/>
      <c r="HT28" s="416"/>
      <c r="HU28" s="416"/>
      <c r="HV28" s="416"/>
      <c r="HW28" s="416"/>
      <c r="HX28" s="416"/>
      <c r="HY28" s="416"/>
      <c r="HZ28" s="416"/>
      <c r="IA28" s="416"/>
      <c r="IB28" s="416"/>
      <c r="IC28" s="416"/>
      <c r="ID28" s="416"/>
      <c r="IE28" s="416"/>
      <c r="IF28" s="416"/>
      <c r="IG28" s="416"/>
      <c r="IH28" s="416"/>
      <c r="II28" s="416"/>
      <c r="IJ28" s="416"/>
      <c r="IK28" s="416"/>
      <c r="IL28" s="416"/>
      <c r="IM28" s="416"/>
      <c r="IN28" s="416"/>
      <c r="IO28" s="416"/>
      <c r="IP28" s="416"/>
      <c r="IQ28" s="416"/>
      <c r="IR28" s="416"/>
      <c r="IS28" s="416"/>
      <c r="IT28" s="416"/>
    </row>
    <row r="29" spans="1:254" s="66" customFormat="1" ht="16.5" customHeight="1" thickBot="1" x14ac:dyDescent="0.4">
      <c r="A29" s="63"/>
      <c r="B29" s="63"/>
      <c r="C29" s="64">
        <f>SUM(C31:C34)</f>
        <v>490790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316751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  <c r="AA36" s="415"/>
      <c r="AB36" s="415"/>
      <c r="AC36" s="415"/>
      <c r="AD36" s="415"/>
      <c r="AE36" s="415"/>
      <c r="AF36" s="415"/>
      <c r="AG36" s="415"/>
      <c r="AH36" s="415"/>
      <c r="AI36" s="415"/>
      <c r="AJ36" s="415"/>
      <c r="AK36" s="415"/>
      <c r="AL36" s="415"/>
      <c r="AM36" s="415"/>
      <c r="AN36" s="415"/>
      <c r="AO36" s="415"/>
      <c r="AP36" s="415"/>
      <c r="AQ36" s="415"/>
      <c r="AR36" s="415"/>
      <c r="AS36" s="415"/>
      <c r="AT36" s="415"/>
      <c r="AU36" s="415"/>
      <c r="AV36" s="415"/>
      <c r="AW36" s="415"/>
      <c r="AX36" s="415"/>
      <c r="AY36" s="415"/>
      <c r="AZ36" s="415"/>
      <c r="BA36" s="415"/>
      <c r="BB36" s="415"/>
      <c r="BC36" s="415"/>
      <c r="BD36" s="415"/>
      <c r="BE36" s="415"/>
      <c r="BF36" s="415"/>
      <c r="BG36" s="415"/>
      <c r="BH36" s="415"/>
      <c r="BI36" s="415"/>
      <c r="BJ36" s="415"/>
      <c r="BK36" s="415"/>
      <c r="BL36" s="415"/>
      <c r="BM36" s="415"/>
      <c r="BN36" s="415"/>
      <c r="BO36" s="415"/>
      <c r="BP36" s="415"/>
      <c r="BQ36" s="415"/>
      <c r="BR36" s="415"/>
      <c r="BS36" s="415"/>
      <c r="BT36" s="415"/>
      <c r="BU36" s="415"/>
      <c r="BV36" s="415"/>
      <c r="BW36" s="415"/>
      <c r="BX36" s="415"/>
      <c r="BY36" s="415"/>
      <c r="BZ36" s="415"/>
      <c r="CA36" s="415"/>
      <c r="CB36" s="415"/>
      <c r="CC36" s="415"/>
      <c r="CD36" s="415"/>
      <c r="CE36" s="415"/>
      <c r="CF36" s="415"/>
      <c r="CG36" s="415"/>
      <c r="CH36" s="415"/>
      <c r="CI36" s="415"/>
      <c r="CJ36" s="415"/>
      <c r="CK36" s="415"/>
      <c r="CL36" s="415"/>
      <c r="CM36" s="415"/>
      <c r="CN36" s="415"/>
      <c r="CO36" s="415"/>
      <c r="CP36" s="415"/>
      <c r="CQ36" s="415"/>
      <c r="CR36" s="415"/>
      <c r="CS36" s="415"/>
      <c r="CT36" s="415"/>
      <c r="CU36" s="415"/>
      <c r="CV36" s="415"/>
      <c r="CW36" s="415"/>
      <c r="CX36" s="415"/>
      <c r="CY36" s="415"/>
      <c r="CZ36" s="415"/>
      <c r="DA36" s="415"/>
      <c r="DB36" s="415"/>
      <c r="DC36" s="415"/>
      <c r="DD36" s="415"/>
      <c r="DE36" s="415"/>
      <c r="DF36" s="415"/>
      <c r="DG36" s="415"/>
      <c r="DH36" s="415"/>
      <c r="DI36" s="415"/>
      <c r="DJ36" s="415"/>
      <c r="DK36" s="415"/>
      <c r="DL36" s="415"/>
      <c r="DM36" s="415"/>
      <c r="DN36" s="415"/>
      <c r="DO36" s="415"/>
      <c r="DP36" s="415"/>
      <c r="DQ36" s="415"/>
      <c r="DR36" s="415"/>
      <c r="DS36" s="415"/>
      <c r="DT36" s="415"/>
      <c r="DU36" s="415"/>
      <c r="DV36" s="415"/>
      <c r="DW36" s="415"/>
      <c r="DX36" s="415"/>
      <c r="DY36" s="415"/>
      <c r="DZ36" s="415"/>
      <c r="EA36" s="415"/>
      <c r="EB36" s="415"/>
      <c r="EC36" s="415"/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415"/>
      <c r="FK36" s="415"/>
      <c r="FL36" s="415"/>
      <c r="FM36" s="415"/>
      <c r="FN36" s="415"/>
      <c r="FO36" s="415"/>
      <c r="FP36" s="415"/>
      <c r="FQ36" s="415"/>
      <c r="FR36" s="415"/>
      <c r="FS36" s="415"/>
      <c r="FT36" s="415"/>
      <c r="FU36" s="415"/>
      <c r="FV36" s="415"/>
      <c r="FW36" s="415"/>
      <c r="FX36" s="415"/>
      <c r="FY36" s="415"/>
      <c r="FZ36" s="415"/>
      <c r="GA36" s="415"/>
      <c r="GB36" s="415"/>
      <c r="GC36" s="415"/>
      <c r="GD36" s="415"/>
      <c r="GE36" s="415"/>
      <c r="GF36" s="415"/>
      <c r="GG36" s="415"/>
      <c r="GH36" s="415"/>
      <c r="GI36" s="415"/>
      <c r="GJ36" s="415"/>
      <c r="GK36" s="415"/>
      <c r="GL36" s="415"/>
      <c r="GM36" s="415"/>
      <c r="GN36" s="415"/>
      <c r="GO36" s="415"/>
      <c r="GP36" s="415"/>
      <c r="GQ36" s="415"/>
      <c r="GR36" s="415"/>
      <c r="GS36" s="415"/>
      <c r="GT36" s="415"/>
      <c r="GU36" s="415"/>
      <c r="GV36" s="415"/>
      <c r="GW36" s="415"/>
      <c r="GX36" s="415"/>
      <c r="GY36" s="415"/>
      <c r="GZ36" s="415"/>
      <c r="HA36" s="415"/>
      <c r="HB36" s="415"/>
      <c r="HC36" s="415"/>
      <c r="HD36" s="415"/>
      <c r="HE36" s="415"/>
      <c r="HF36" s="415"/>
      <c r="HG36" s="415"/>
      <c r="HH36" s="415"/>
      <c r="HI36" s="415"/>
      <c r="HJ36" s="415"/>
      <c r="HK36" s="415"/>
      <c r="HL36" s="415"/>
      <c r="HM36" s="415"/>
      <c r="HN36" s="415"/>
      <c r="HO36" s="415"/>
      <c r="HP36" s="415"/>
      <c r="HQ36" s="415"/>
      <c r="HR36" s="415"/>
      <c r="HS36" s="415"/>
      <c r="HT36" s="415"/>
      <c r="HU36" s="415"/>
      <c r="HV36" s="415"/>
      <c r="HW36" s="415"/>
      <c r="HX36" s="415"/>
      <c r="HY36" s="415"/>
      <c r="HZ36" s="415"/>
      <c r="IA36" s="415"/>
      <c r="IB36" s="415"/>
      <c r="IC36" s="415"/>
      <c r="ID36" s="415"/>
      <c r="IE36" s="415"/>
      <c r="IF36" s="415"/>
      <c r="IG36" s="415"/>
      <c r="IH36" s="415"/>
      <c r="II36" s="415"/>
      <c r="IJ36" s="415"/>
      <c r="IK36" s="415"/>
      <c r="IL36" s="415"/>
      <c r="IM36" s="415"/>
      <c r="IN36" s="415"/>
      <c r="IO36" s="415"/>
      <c r="IP36" s="415"/>
      <c r="IQ36" s="415"/>
      <c r="IR36" s="415"/>
      <c r="IS36" s="415"/>
      <c r="IT36" s="415"/>
    </row>
    <row r="37" spans="1:254" s="66" customFormat="1" ht="16.5" customHeight="1" thickBot="1" x14ac:dyDescent="0.4">
      <c r="A37" s="63"/>
      <c r="B37" s="63"/>
      <c r="C37" s="64">
        <f ca="1">SUM(C39:C47)</f>
        <v>656903.84</v>
      </c>
      <c r="D37" s="64">
        <f ca="1">SUM(D39:D47)</f>
        <v>788285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176310</v>
      </c>
      <c r="D39" s="68">
        <f ca="1">MROUND(C39*1.2,1)</f>
        <v>211572</v>
      </c>
    </row>
    <row r="40" spans="1:254" x14ac:dyDescent="0.2">
      <c r="A40" s="42" t="str">
        <f>CONCATENATE("Цепи (",Цепи!B13," м.п.)")</f>
        <v>Цепи (15 м.п.)</v>
      </c>
      <c r="B40" s="72"/>
      <c r="C40" s="68">
        <f ca="1">Цепи!B17</f>
        <v>47520</v>
      </c>
      <c r="D40" s="68">
        <f t="shared" ref="D40:D47" ca="1" si="0">MROUND(C40*1.2,1)</f>
        <v>57024</v>
      </c>
    </row>
    <row r="41" spans="1:254" x14ac:dyDescent="0.2">
      <c r="A41" s="42" t="s">
        <v>164</v>
      </c>
      <c r="B41" s="72"/>
      <c r="C41" s="68">
        <f ca="1">Панели!B19</f>
        <v>54522</v>
      </c>
      <c r="D41" s="68">
        <f t="shared" ca="1" si="0"/>
        <v>65426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73423.839999999982</v>
      </c>
      <c r="D45" s="68">
        <f t="shared" si="0"/>
        <v>88109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19133</v>
      </c>
      <c r="D47" s="68">
        <f t="shared" ca="1" si="0"/>
        <v>22960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1147694</v>
      </c>
      <c r="D49" s="306">
        <f ca="1">MROUND(C49*1.2,1)</f>
        <v>1377233</v>
      </c>
      <c r="E49" s="305"/>
      <c r="F49" s="305"/>
      <c r="G49" s="305"/>
      <c r="H49" s="305"/>
      <c r="I49" s="305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414"/>
      <c r="AB49" s="414"/>
      <c r="AC49" s="414"/>
      <c r="AD49" s="414"/>
      <c r="AE49" s="414"/>
      <c r="AF49" s="414"/>
      <c r="AG49" s="414"/>
      <c r="AH49" s="414"/>
      <c r="AI49" s="414"/>
      <c r="AJ49" s="414"/>
      <c r="AK49" s="414"/>
      <c r="AL49" s="414"/>
      <c r="AM49" s="414"/>
      <c r="AN49" s="414"/>
      <c r="AO49" s="414"/>
      <c r="AP49" s="414"/>
      <c r="AQ49" s="414"/>
      <c r="AR49" s="414"/>
      <c r="AS49" s="414"/>
      <c r="AT49" s="414"/>
      <c r="AU49" s="414"/>
      <c r="AV49" s="414"/>
      <c r="AW49" s="414"/>
      <c r="AX49" s="414"/>
      <c r="AY49" s="414"/>
      <c r="AZ49" s="414"/>
      <c r="BA49" s="414"/>
      <c r="BB49" s="414"/>
      <c r="BC49" s="414"/>
      <c r="BD49" s="414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  <c r="BO49" s="414"/>
      <c r="BP49" s="414"/>
      <c r="BQ49" s="414"/>
      <c r="BR49" s="414"/>
      <c r="BS49" s="414"/>
      <c r="BT49" s="414"/>
      <c r="BU49" s="414"/>
      <c r="BV49" s="414"/>
      <c r="BW49" s="414"/>
      <c r="BX49" s="414"/>
      <c r="BY49" s="414"/>
      <c r="BZ49" s="414"/>
      <c r="CA49" s="414"/>
      <c r="CB49" s="414"/>
      <c r="CC49" s="414"/>
      <c r="CD49" s="414"/>
      <c r="CE49" s="414"/>
      <c r="CF49" s="414"/>
      <c r="CG49" s="414"/>
      <c r="CH49" s="414"/>
      <c r="CI49" s="414"/>
      <c r="CJ49" s="414"/>
      <c r="CK49" s="414"/>
      <c r="CL49" s="414"/>
      <c r="CM49" s="414"/>
      <c r="CN49" s="414"/>
      <c r="CO49" s="414"/>
      <c r="CP49" s="414"/>
      <c r="CQ49" s="414"/>
      <c r="CR49" s="414"/>
      <c r="CS49" s="414"/>
      <c r="CT49" s="414"/>
      <c r="CU49" s="414"/>
      <c r="CV49" s="414"/>
      <c r="CW49" s="414"/>
      <c r="CX49" s="414"/>
      <c r="CY49" s="414"/>
      <c r="CZ49" s="414"/>
      <c r="DA49" s="414"/>
      <c r="DB49" s="414"/>
      <c r="DC49" s="414"/>
      <c r="DD49" s="414"/>
      <c r="DE49" s="414"/>
      <c r="DF49" s="414"/>
      <c r="DG49" s="414"/>
      <c r="DH49" s="414"/>
      <c r="DI49" s="414"/>
      <c r="DJ49" s="414"/>
      <c r="DK49" s="414"/>
      <c r="DL49" s="414"/>
      <c r="DM49" s="414"/>
      <c r="DN49" s="414"/>
      <c r="DO49" s="414"/>
      <c r="DP49" s="414"/>
      <c r="DQ49" s="414"/>
      <c r="DR49" s="414"/>
      <c r="DS49" s="414"/>
      <c r="DT49" s="414"/>
      <c r="DU49" s="414"/>
      <c r="DV49" s="414"/>
      <c r="DW49" s="414"/>
      <c r="DX49" s="414"/>
      <c r="DY49" s="414"/>
      <c r="DZ49" s="414"/>
      <c r="EA49" s="414"/>
      <c r="EB49" s="414"/>
      <c r="EC49" s="414"/>
      <c r="ED49" s="414"/>
      <c r="EE49" s="414"/>
      <c r="EF49" s="414"/>
      <c r="EG49" s="414"/>
      <c r="EH49" s="414"/>
      <c r="EI49" s="414"/>
      <c r="EJ49" s="414"/>
      <c r="EK49" s="414"/>
      <c r="EL49" s="414"/>
      <c r="EM49" s="414"/>
      <c r="EN49" s="414"/>
      <c r="EO49" s="414"/>
      <c r="EP49" s="414"/>
      <c r="EQ49" s="414"/>
      <c r="ER49" s="414"/>
      <c r="ES49" s="414"/>
      <c r="ET49" s="414"/>
      <c r="EU49" s="414"/>
      <c r="EV49" s="414"/>
      <c r="EW49" s="414"/>
      <c r="EX49" s="414"/>
      <c r="EY49" s="414"/>
      <c r="EZ49" s="414"/>
      <c r="FA49" s="414"/>
      <c r="FB49" s="414"/>
      <c r="FC49" s="414"/>
      <c r="FD49" s="414"/>
      <c r="FE49" s="414"/>
      <c r="FF49" s="414"/>
      <c r="FG49" s="414"/>
      <c r="FH49" s="414"/>
      <c r="FI49" s="414"/>
      <c r="FJ49" s="414"/>
      <c r="FK49" s="414"/>
      <c r="FL49" s="414"/>
      <c r="FM49" s="414"/>
      <c r="FN49" s="414"/>
      <c r="FO49" s="414"/>
      <c r="FP49" s="414"/>
      <c r="FQ49" s="414"/>
      <c r="FR49" s="414"/>
      <c r="FS49" s="414"/>
      <c r="FT49" s="414"/>
      <c r="FU49" s="414"/>
      <c r="FV49" s="414"/>
      <c r="FW49" s="414"/>
      <c r="FX49" s="414"/>
      <c r="FY49" s="414"/>
      <c r="FZ49" s="414"/>
      <c r="GA49" s="414"/>
      <c r="GB49" s="414"/>
      <c r="GC49" s="414"/>
      <c r="GD49" s="414"/>
      <c r="GE49" s="414"/>
      <c r="GF49" s="414"/>
      <c r="GG49" s="414"/>
      <c r="GH49" s="414"/>
      <c r="GI49" s="414"/>
      <c r="GJ49" s="414"/>
      <c r="GK49" s="414"/>
      <c r="GL49" s="414"/>
      <c r="GM49" s="414"/>
      <c r="GN49" s="414"/>
      <c r="GO49" s="414"/>
      <c r="GP49" s="414"/>
      <c r="GQ49" s="414"/>
      <c r="GR49" s="414"/>
      <c r="GS49" s="414"/>
      <c r="GT49" s="414"/>
      <c r="GU49" s="414"/>
      <c r="GV49" s="414"/>
      <c r="GW49" s="414"/>
      <c r="GX49" s="414"/>
      <c r="GY49" s="414"/>
      <c r="GZ49" s="414"/>
      <c r="HA49" s="414"/>
      <c r="HB49" s="414"/>
      <c r="HC49" s="414"/>
      <c r="HD49" s="414"/>
      <c r="HE49" s="414"/>
      <c r="HF49" s="414"/>
      <c r="HG49" s="414"/>
      <c r="HH49" s="414"/>
      <c r="HI49" s="414"/>
      <c r="HJ49" s="414"/>
      <c r="HK49" s="414"/>
      <c r="HL49" s="414"/>
      <c r="HM49" s="414"/>
      <c r="HN49" s="414"/>
      <c r="HO49" s="414"/>
      <c r="HP49" s="414"/>
      <c r="HQ49" s="414"/>
      <c r="HR49" s="414"/>
      <c r="HS49" s="414"/>
      <c r="HT49" s="414"/>
      <c r="HU49" s="414"/>
      <c r="HV49" s="414"/>
      <c r="HW49" s="414"/>
      <c r="HX49" s="414"/>
      <c r="HY49" s="414"/>
      <c r="HZ49" s="414"/>
      <c r="IA49" s="414"/>
      <c r="IB49" s="414"/>
      <c r="IC49" s="414"/>
      <c r="ID49" s="414"/>
      <c r="IE49" s="414"/>
      <c r="IF49" s="414"/>
      <c r="IG49" s="414"/>
      <c r="IH49" s="414"/>
      <c r="II49" s="414"/>
      <c r="IJ49" s="414"/>
      <c r="IK49" s="414"/>
      <c r="IL49" s="414"/>
      <c r="IM49" s="414"/>
      <c r="IN49" s="414"/>
      <c r="IO49" s="414"/>
      <c r="IP49" s="414"/>
      <c r="IQ49" s="414"/>
      <c r="IR49" s="414"/>
      <c r="IS49" s="414"/>
      <c r="IT49" s="414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415"/>
      <c r="AB51" s="415"/>
      <c r="AC51" s="415"/>
      <c r="AD51" s="415"/>
      <c r="AE51" s="415"/>
      <c r="AF51" s="415"/>
      <c r="AG51" s="415"/>
      <c r="AH51" s="415"/>
      <c r="AI51" s="415"/>
      <c r="AJ51" s="415"/>
      <c r="AK51" s="415"/>
      <c r="AL51" s="415"/>
      <c r="AM51" s="415"/>
      <c r="AN51" s="415"/>
      <c r="AO51" s="415"/>
      <c r="AP51" s="415"/>
      <c r="AQ51" s="415"/>
      <c r="AR51" s="415"/>
      <c r="AS51" s="415"/>
      <c r="AT51" s="415"/>
      <c r="AU51" s="415"/>
      <c r="AV51" s="415"/>
      <c r="AW51" s="415"/>
      <c r="AX51" s="415"/>
      <c r="AY51" s="415"/>
      <c r="AZ51" s="415"/>
      <c r="BA51" s="415"/>
      <c r="BB51" s="415"/>
      <c r="BC51" s="415"/>
      <c r="BD51" s="415"/>
      <c r="BE51" s="415"/>
      <c r="BF51" s="415"/>
      <c r="BG51" s="415"/>
      <c r="BH51" s="415"/>
      <c r="BI51" s="415"/>
      <c r="BJ51" s="415"/>
      <c r="BK51" s="415"/>
      <c r="BL51" s="415"/>
      <c r="BM51" s="415"/>
      <c r="BN51" s="415"/>
      <c r="BO51" s="415"/>
      <c r="BP51" s="415"/>
      <c r="BQ51" s="415"/>
      <c r="BR51" s="415"/>
      <c r="BS51" s="415"/>
      <c r="BT51" s="415"/>
      <c r="BU51" s="415"/>
      <c r="BV51" s="415"/>
      <c r="BW51" s="415"/>
      <c r="BX51" s="415"/>
      <c r="BY51" s="415"/>
      <c r="BZ51" s="415"/>
      <c r="CA51" s="415"/>
      <c r="CB51" s="415"/>
      <c r="CC51" s="415"/>
      <c r="CD51" s="415"/>
      <c r="CE51" s="415"/>
      <c r="CF51" s="415"/>
      <c r="CG51" s="415"/>
      <c r="CH51" s="415"/>
      <c r="CI51" s="415"/>
      <c r="CJ51" s="415"/>
      <c r="CK51" s="415"/>
      <c r="CL51" s="415"/>
      <c r="CM51" s="415"/>
      <c r="CN51" s="415"/>
      <c r="CO51" s="415"/>
      <c r="CP51" s="415"/>
      <c r="CQ51" s="415"/>
      <c r="CR51" s="415"/>
      <c r="CS51" s="415"/>
      <c r="CT51" s="415"/>
      <c r="CU51" s="415"/>
      <c r="CV51" s="415"/>
      <c r="CW51" s="415"/>
      <c r="CX51" s="415"/>
      <c r="CY51" s="415"/>
      <c r="CZ51" s="415"/>
      <c r="DA51" s="415"/>
      <c r="DB51" s="415"/>
      <c r="DC51" s="415"/>
      <c r="DD51" s="415"/>
      <c r="DE51" s="415"/>
      <c r="DF51" s="415"/>
      <c r="DG51" s="415"/>
      <c r="DH51" s="415"/>
      <c r="DI51" s="415"/>
      <c r="DJ51" s="415"/>
      <c r="DK51" s="415"/>
      <c r="DL51" s="415"/>
      <c r="DM51" s="415"/>
      <c r="DN51" s="415"/>
      <c r="DO51" s="415"/>
      <c r="DP51" s="415"/>
      <c r="DQ51" s="415"/>
      <c r="DR51" s="415"/>
      <c r="DS51" s="415"/>
      <c r="DT51" s="415"/>
      <c r="DU51" s="415"/>
      <c r="DV51" s="415"/>
      <c r="DW51" s="415"/>
      <c r="DX51" s="415"/>
      <c r="DY51" s="415"/>
      <c r="DZ51" s="415"/>
      <c r="EA51" s="415"/>
      <c r="EB51" s="415"/>
      <c r="EC51" s="415"/>
      <c r="ED51" s="415"/>
      <c r="EE51" s="415"/>
      <c r="EF51" s="415"/>
      <c r="EG51" s="415"/>
      <c r="EH51" s="415"/>
      <c r="EI51" s="415"/>
      <c r="EJ51" s="415"/>
      <c r="EK51" s="415"/>
      <c r="EL51" s="415"/>
      <c r="EM51" s="415"/>
      <c r="EN51" s="415"/>
      <c r="EO51" s="415"/>
      <c r="EP51" s="415"/>
      <c r="EQ51" s="415"/>
      <c r="ER51" s="415"/>
      <c r="ES51" s="415"/>
      <c r="ET51" s="415"/>
      <c r="EU51" s="415"/>
      <c r="EV51" s="415"/>
      <c r="EW51" s="415"/>
      <c r="EX51" s="415"/>
      <c r="EY51" s="415"/>
      <c r="EZ51" s="415"/>
      <c r="FA51" s="415"/>
      <c r="FB51" s="415"/>
      <c r="FC51" s="415"/>
      <c r="FD51" s="415"/>
      <c r="FE51" s="415"/>
      <c r="FF51" s="415"/>
      <c r="FG51" s="415"/>
      <c r="FH51" s="415"/>
      <c r="FI51" s="415"/>
      <c r="FJ51" s="415"/>
      <c r="FK51" s="415"/>
      <c r="FL51" s="415"/>
      <c r="FM51" s="415"/>
      <c r="FN51" s="415"/>
      <c r="FO51" s="415"/>
      <c r="FP51" s="415"/>
      <c r="FQ51" s="415"/>
      <c r="FR51" s="415"/>
      <c r="FS51" s="415"/>
      <c r="FT51" s="415"/>
      <c r="FU51" s="415"/>
      <c r="FV51" s="415"/>
      <c r="FW51" s="415"/>
      <c r="FX51" s="415"/>
      <c r="FY51" s="415"/>
      <c r="FZ51" s="415"/>
      <c r="GA51" s="415"/>
      <c r="GB51" s="415"/>
      <c r="GC51" s="415"/>
      <c r="GD51" s="415"/>
      <c r="GE51" s="415"/>
      <c r="GF51" s="415"/>
      <c r="GG51" s="415"/>
      <c r="GH51" s="415"/>
      <c r="GI51" s="415"/>
      <c r="GJ51" s="415"/>
      <c r="GK51" s="415"/>
      <c r="GL51" s="415"/>
      <c r="GM51" s="415"/>
      <c r="GN51" s="415"/>
      <c r="GO51" s="415"/>
      <c r="GP51" s="415"/>
      <c r="GQ51" s="415"/>
      <c r="GR51" s="415"/>
      <c r="GS51" s="415"/>
      <c r="GT51" s="415"/>
      <c r="GU51" s="415"/>
      <c r="GV51" s="415"/>
      <c r="GW51" s="415"/>
      <c r="GX51" s="415"/>
      <c r="GY51" s="415"/>
      <c r="GZ51" s="415"/>
      <c r="HA51" s="415"/>
      <c r="HB51" s="415"/>
      <c r="HC51" s="415"/>
      <c r="HD51" s="415"/>
      <c r="HE51" s="415"/>
      <c r="HF51" s="415"/>
      <c r="HG51" s="415"/>
      <c r="HH51" s="415"/>
      <c r="HI51" s="415"/>
      <c r="HJ51" s="415"/>
      <c r="HK51" s="415"/>
      <c r="HL51" s="415"/>
      <c r="HM51" s="415"/>
      <c r="HN51" s="415"/>
      <c r="HO51" s="415"/>
      <c r="HP51" s="415"/>
      <c r="HQ51" s="415"/>
      <c r="HR51" s="415"/>
      <c r="HS51" s="415"/>
      <c r="HT51" s="415"/>
      <c r="HU51" s="415"/>
      <c r="HV51" s="415"/>
      <c r="HW51" s="415"/>
      <c r="HX51" s="415"/>
      <c r="HY51" s="415"/>
      <c r="HZ51" s="415"/>
      <c r="IA51" s="415"/>
      <c r="IB51" s="415"/>
      <c r="IC51" s="415"/>
      <c r="ID51" s="415"/>
      <c r="IE51" s="415"/>
      <c r="IF51" s="415"/>
      <c r="IG51" s="415"/>
      <c r="IH51" s="415"/>
      <c r="II51" s="415"/>
      <c r="IJ51" s="415"/>
      <c r="IK51" s="415"/>
      <c r="IL51" s="415"/>
      <c r="IM51" s="415"/>
      <c r="IN51" s="415"/>
      <c r="IO51" s="415"/>
      <c r="IP51" s="415"/>
      <c r="IQ51" s="415"/>
      <c r="IR51" s="415"/>
      <c r="IS51" s="415"/>
      <c r="IT51" s="415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2180619</v>
      </c>
      <c r="D53" s="79">
        <f ca="1">ROUNDUP(D49*B53,0)</f>
        <v>2616743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2180619</v>
      </c>
      <c r="D57" s="83">
        <f ca="1">D53+D55</f>
        <v>2616743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1032925</v>
      </c>
      <c r="D58" s="93">
        <f ca="1">D57-D55-D49</f>
        <v>1239510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2180619</v>
      </c>
      <c r="D62" s="102">
        <f ca="1">D57/(1-B60*(1+B61))</f>
        <v>2616743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2180619</v>
      </c>
      <c r="D64" s="141">
        <f ca="1">D62</f>
        <v>2616743</v>
      </c>
      <c r="F64" s="140"/>
      <c r="G64" s="140"/>
      <c r="H64" s="140"/>
      <c r="I64" s="140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413"/>
      <c r="AB64" s="413"/>
      <c r="AC64" s="413"/>
      <c r="AD64" s="413"/>
      <c r="AE64" s="413"/>
      <c r="AF64" s="413"/>
      <c r="AG64" s="413"/>
      <c r="AH64" s="413"/>
      <c r="AI64" s="413"/>
      <c r="AJ64" s="413"/>
      <c r="AK64" s="413"/>
      <c r="AL64" s="413"/>
      <c r="AM64" s="413"/>
      <c r="AN64" s="413"/>
      <c r="AO64" s="413"/>
      <c r="AP64" s="413"/>
      <c r="AQ64" s="413"/>
      <c r="AR64" s="413"/>
      <c r="AS64" s="413"/>
      <c r="AT64" s="413"/>
      <c r="AU64" s="413"/>
      <c r="AV64" s="413"/>
      <c r="AW64" s="413"/>
      <c r="AX64" s="413"/>
      <c r="AY64" s="413"/>
      <c r="AZ64" s="413"/>
      <c r="BA64" s="413"/>
      <c r="BB64" s="413"/>
      <c r="BC64" s="413"/>
      <c r="BD64" s="413"/>
      <c r="BE64" s="413"/>
      <c r="BF64" s="413"/>
      <c r="BG64" s="413"/>
      <c r="BH64" s="413"/>
      <c r="BI64" s="413"/>
      <c r="BJ64" s="413"/>
      <c r="BK64" s="413"/>
      <c r="BL64" s="413"/>
      <c r="BM64" s="413"/>
      <c r="BN64" s="413"/>
      <c r="BO64" s="413"/>
      <c r="BP64" s="413"/>
      <c r="BQ64" s="413"/>
      <c r="BR64" s="413"/>
      <c r="BS64" s="413"/>
      <c r="BT64" s="413"/>
      <c r="BU64" s="413"/>
      <c r="BV64" s="413"/>
      <c r="BW64" s="413"/>
      <c r="BX64" s="413"/>
      <c r="BY64" s="413"/>
      <c r="BZ64" s="413"/>
      <c r="CA64" s="413"/>
      <c r="CB64" s="413"/>
      <c r="CC64" s="413"/>
      <c r="CD64" s="413"/>
      <c r="CE64" s="413"/>
      <c r="CF64" s="413"/>
      <c r="CG64" s="413"/>
      <c r="CH64" s="413"/>
      <c r="CI64" s="413"/>
      <c r="CJ64" s="413"/>
      <c r="CK64" s="413"/>
      <c r="CL64" s="413"/>
      <c r="CM64" s="413"/>
      <c r="CN64" s="413"/>
      <c r="CO64" s="413"/>
      <c r="CP64" s="413"/>
      <c r="CQ64" s="413"/>
      <c r="CR64" s="413"/>
      <c r="CS64" s="413"/>
      <c r="CT64" s="413"/>
      <c r="CU64" s="413"/>
      <c r="CV64" s="413"/>
      <c r="CW64" s="413"/>
      <c r="CX64" s="413"/>
      <c r="CY64" s="413"/>
      <c r="CZ64" s="413"/>
      <c r="DA64" s="413"/>
      <c r="DB64" s="413"/>
      <c r="DC64" s="413"/>
      <c r="DD64" s="413"/>
      <c r="DE64" s="413"/>
      <c r="DF64" s="413"/>
      <c r="DG64" s="413"/>
      <c r="DH64" s="413"/>
      <c r="DI64" s="413"/>
      <c r="DJ64" s="413"/>
      <c r="DK64" s="413"/>
      <c r="DL64" s="413"/>
      <c r="DM64" s="413"/>
      <c r="DN64" s="413"/>
      <c r="DO64" s="413"/>
      <c r="DP64" s="413"/>
      <c r="DQ64" s="413"/>
      <c r="DR64" s="413"/>
      <c r="DS64" s="413"/>
      <c r="DT64" s="413"/>
      <c r="DU64" s="413"/>
      <c r="DV64" s="413"/>
      <c r="DW64" s="413"/>
      <c r="DX64" s="413"/>
      <c r="DY64" s="413"/>
      <c r="DZ64" s="413"/>
      <c r="EA64" s="413"/>
      <c r="EB64" s="413"/>
      <c r="EC64" s="413"/>
      <c r="ED64" s="413"/>
      <c r="EE64" s="413"/>
      <c r="EF64" s="413"/>
      <c r="EG64" s="413"/>
      <c r="EH64" s="413"/>
      <c r="EI64" s="413"/>
      <c r="EJ64" s="413"/>
      <c r="EK64" s="413"/>
      <c r="EL64" s="413"/>
      <c r="EM64" s="413"/>
      <c r="EN64" s="413"/>
      <c r="EO64" s="413"/>
      <c r="EP64" s="413"/>
      <c r="EQ64" s="413"/>
      <c r="ER64" s="413"/>
      <c r="ES64" s="413"/>
      <c r="ET64" s="413"/>
      <c r="EU64" s="413"/>
      <c r="EV64" s="413"/>
      <c r="EW64" s="413"/>
      <c r="EX64" s="413"/>
      <c r="EY64" s="413"/>
      <c r="EZ64" s="413"/>
      <c r="FA64" s="413"/>
      <c r="FB64" s="413"/>
      <c r="FC64" s="413"/>
      <c r="FD64" s="413"/>
      <c r="FE64" s="413"/>
      <c r="FF64" s="413"/>
      <c r="FG64" s="413"/>
      <c r="FH64" s="413"/>
      <c r="FI64" s="413"/>
      <c r="FJ64" s="413"/>
      <c r="FK64" s="413"/>
      <c r="FL64" s="413"/>
      <c r="FM64" s="413"/>
      <c r="FN64" s="413"/>
      <c r="FO64" s="413"/>
      <c r="FP64" s="413"/>
      <c r="FQ64" s="413"/>
      <c r="FR64" s="413"/>
      <c r="FS64" s="413"/>
      <c r="FT64" s="413"/>
      <c r="FU64" s="413"/>
      <c r="FV64" s="413"/>
      <c r="FW64" s="413"/>
      <c r="FX64" s="413"/>
      <c r="FY64" s="413"/>
      <c r="FZ64" s="413"/>
      <c r="GA64" s="413"/>
      <c r="GB64" s="413"/>
      <c r="GC64" s="413"/>
      <c r="GD64" s="413"/>
      <c r="GE64" s="413"/>
      <c r="GF64" s="413"/>
      <c r="GG64" s="413"/>
      <c r="GH64" s="413"/>
      <c r="GI64" s="413"/>
      <c r="GJ64" s="413"/>
      <c r="GK64" s="413"/>
      <c r="GL64" s="413"/>
      <c r="GM64" s="413"/>
      <c r="GN64" s="413"/>
      <c r="GO64" s="413"/>
      <c r="GP64" s="413"/>
      <c r="GQ64" s="413"/>
      <c r="GR64" s="413"/>
      <c r="GS64" s="413"/>
      <c r="GT64" s="413"/>
      <c r="GU64" s="413"/>
      <c r="GV64" s="413"/>
      <c r="GW64" s="413"/>
      <c r="GX64" s="413"/>
      <c r="GY64" s="413"/>
      <c r="GZ64" s="413"/>
      <c r="HA64" s="413"/>
      <c r="HB64" s="413"/>
      <c r="HC64" s="413"/>
      <c r="HD64" s="413"/>
      <c r="HE64" s="413"/>
      <c r="HF64" s="413"/>
      <c r="HG64" s="413"/>
      <c r="HH64" s="413"/>
      <c r="HI64" s="413"/>
      <c r="HJ64" s="413"/>
      <c r="HK64" s="413"/>
      <c r="HL64" s="413"/>
      <c r="HM64" s="413"/>
      <c r="HN64" s="413"/>
      <c r="HO64" s="413"/>
      <c r="HP64" s="413"/>
      <c r="HQ64" s="413"/>
      <c r="HR64" s="413"/>
      <c r="HS64" s="413"/>
      <c r="HT64" s="413"/>
      <c r="HU64" s="413"/>
      <c r="HV64" s="413"/>
      <c r="HW64" s="413"/>
      <c r="HX64" s="413"/>
      <c r="HY64" s="413"/>
      <c r="HZ64" s="413"/>
      <c r="IA64" s="413"/>
      <c r="IB64" s="413"/>
      <c r="IC64" s="413"/>
      <c r="ID64" s="413"/>
      <c r="IE64" s="413"/>
      <c r="IF64" s="413"/>
      <c r="IG64" s="413"/>
      <c r="IH64" s="413"/>
      <c r="II64" s="413"/>
      <c r="IJ64" s="413"/>
      <c r="IK64" s="413"/>
      <c r="IL64" s="413"/>
      <c r="IM64" s="413"/>
      <c r="IN64" s="413"/>
      <c r="IO64" s="413"/>
      <c r="IP64" s="413"/>
      <c r="IQ64" s="413"/>
      <c r="IR64" s="413"/>
      <c r="IS64" s="413"/>
      <c r="IT64" s="413"/>
    </row>
  </sheetData>
  <dataConsolidate/>
  <mergeCells count="173"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5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1200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700</v>
      </c>
      <c r="D5" s="324">
        <v>0</v>
      </c>
      <c r="E5" s="324">
        <f ca="1">$B$5-H5</f>
        <v>594</v>
      </c>
      <c r="F5" s="333">
        <f ca="1">B12</f>
        <v>0.2</v>
      </c>
      <c r="G5" s="333">
        <f ca="1">ROUNDUP($B$15/3600/F5,3)</f>
        <v>1</v>
      </c>
      <c r="H5" s="324">
        <f ca="1">ROUNDUP(1/2/9.81/$B$16^2*SIN(RADIANS($B$9))*(G5^2-$B$13^2)*1000,0)</f>
        <v>106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582</v>
      </c>
      <c r="F6" s="324">
        <f t="shared" ref="F6:F14" ca="1" si="1">MROUND($F$5*(1-D6/100),0.01)</f>
        <v>0.19</v>
      </c>
      <c r="G6" s="333">
        <f t="shared" ref="G6:G14" ca="1" si="2">ROUNDUP($B$15/3600/F6,3)</f>
        <v>1.0529999999999999</v>
      </c>
      <c r="H6" s="324">
        <f t="shared" ref="H6:H14" ca="1" si="3">ROUNDUP(1/2/9.81/$B$16^2*SIN(RADIANS($B$9))*(G6^2-$B$13^2)*1000,0)</f>
        <v>118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567</v>
      </c>
      <c r="F7" s="324">
        <f t="shared" ca="1" si="1"/>
        <v>0.18</v>
      </c>
      <c r="G7" s="333">
        <f t="shared" ca="1" si="2"/>
        <v>1.1119999999999999</v>
      </c>
      <c r="H7" s="324">
        <f t="shared" ca="1" si="3"/>
        <v>133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550</v>
      </c>
      <c r="F8" s="324">
        <f t="shared" ca="1" si="1"/>
        <v>0.17</v>
      </c>
      <c r="G8" s="333">
        <f t="shared" ca="1" si="2"/>
        <v>1.1769999999999998</v>
      </c>
      <c r="H8" s="324">
        <f t="shared" ca="1" si="3"/>
        <v>150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529</v>
      </c>
      <c r="F9" s="324">
        <f t="shared" ca="1" si="1"/>
        <v>0.16</v>
      </c>
      <c r="G9" s="333">
        <f t="shared" ca="1" si="2"/>
        <v>1.25</v>
      </c>
      <c r="H9" s="324">
        <f t="shared" ca="1" si="3"/>
        <v>171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505</v>
      </c>
      <c r="F10" s="324">
        <f t="shared" ca="1" si="1"/>
        <v>0.15</v>
      </c>
      <c r="G10" s="333">
        <f t="shared" ca="1" si="2"/>
        <v>1.3339999999999999</v>
      </c>
      <c r="H10" s="324">
        <f t="shared" ca="1" si="3"/>
        <v>195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</v>
      </c>
      <c r="D11" s="324">
        <v>30</v>
      </c>
      <c r="E11" s="324">
        <f t="shared" ca="1" si="0"/>
        <v>474</v>
      </c>
      <c r="F11" s="324">
        <f t="shared" ca="1" si="1"/>
        <v>0.14000000000000001</v>
      </c>
      <c r="G11" s="333">
        <f t="shared" ca="1" si="2"/>
        <v>1.4289999999999998</v>
      </c>
      <c r="H11" s="324">
        <f t="shared" ca="1" si="3"/>
        <v>226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0.2</v>
      </c>
      <c r="D12" s="324">
        <v>35</v>
      </c>
      <c r="E12" s="324">
        <f t="shared" ca="1" si="0"/>
        <v>437</v>
      </c>
      <c r="F12" s="324">
        <f t="shared" ca="1" si="1"/>
        <v>0.13</v>
      </c>
      <c r="G12" s="333">
        <f t="shared" ca="1" si="2"/>
        <v>1.5389999999999999</v>
      </c>
      <c r="H12" s="324">
        <f t="shared" ca="1" si="3"/>
        <v>263</v>
      </c>
    </row>
    <row r="13" spans="1:14" ht="15.75" customHeight="1" x14ac:dyDescent="0.25">
      <c r="A13" s="326" t="s">
        <v>562</v>
      </c>
      <c r="B13" s="333">
        <f ca="1">$B$15/3600/(B5*$B$2/1000/1000)</f>
        <v>0.28571428571428575</v>
      </c>
      <c r="D13" s="324">
        <v>40</v>
      </c>
      <c r="E13" s="324">
        <f t="shared" ca="1" si="0"/>
        <v>390</v>
      </c>
      <c r="F13" s="324">
        <f t="shared" ca="1" si="1"/>
        <v>0.12</v>
      </c>
      <c r="G13" s="333">
        <f t="shared" ca="1" si="2"/>
        <v>1.6669999999999998</v>
      </c>
      <c r="H13" s="324">
        <f t="shared" ca="1" si="3"/>
        <v>310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329</v>
      </c>
      <c r="F14" s="324">
        <f t="shared" ca="1" si="1"/>
        <v>0.11</v>
      </c>
      <c r="G14" s="333">
        <f t="shared" ca="1" si="2"/>
        <v>1.819</v>
      </c>
      <c r="H14" s="324">
        <f t="shared" ca="1" si="3"/>
        <v>371</v>
      </c>
    </row>
    <row r="15" spans="1:14" ht="15.75" customHeight="1" x14ac:dyDescent="0.25">
      <c r="A15" s="326" t="s">
        <v>372</v>
      </c>
      <c r="B15" s="334">
        <f ca="1">C15</f>
        <v>720</v>
      </c>
      <c r="C15" s="308">
        <f ca="1">MROUND(B12*3600,1)</f>
        <v>720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505" t="s">
        <v>69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7"/>
      <c r="P1" s="144"/>
    </row>
    <row r="2" spans="1:119" s="146" customFormat="1" ht="15" x14ac:dyDescent="0.2">
      <c r="A2" s="450" t="s">
        <v>176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508" t="s">
        <v>188</v>
      </c>
      <c r="T7" s="509"/>
      <c r="U7" s="509"/>
      <c r="V7" s="509"/>
      <c r="W7" s="509"/>
      <c r="X7" s="509"/>
      <c r="Y7" s="509"/>
      <c r="Z7" s="51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80" t="s">
        <v>193</v>
      </c>
      <c r="F9" s="481"/>
      <c r="G9" s="481"/>
      <c r="H9" s="481"/>
      <c r="I9" s="481"/>
      <c r="J9" s="481"/>
      <c r="K9" s="481"/>
      <c r="L9" s="481"/>
      <c r="M9" s="481"/>
      <c r="N9" s="481"/>
      <c r="O9" s="482"/>
      <c r="P9" s="71"/>
      <c r="S9" s="170" t="s">
        <v>194</v>
      </c>
      <c r="T9" s="171" t="s">
        <v>114</v>
      </c>
      <c r="U9" s="172" t="s">
        <v>195</v>
      </c>
      <c r="V9" s="511" t="s">
        <v>192</v>
      </c>
      <c r="W9" s="511"/>
      <c r="X9" s="511"/>
      <c r="Y9" s="511"/>
      <c r="Z9" s="51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1200</v>
      </c>
      <c r="D10" s="169">
        <f>CEILING(C10,100)</f>
        <v>1200</v>
      </c>
      <c r="E10" s="480" t="s">
        <v>196</v>
      </c>
      <c r="F10" s="481"/>
      <c r="G10" s="481"/>
      <c r="H10" s="481"/>
      <c r="I10" s="481"/>
      <c r="J10" s="481"/>
      <c r="K10" s="481"/>
      <c r="L10" s="481"/>
      <c r="M10" s="481"/>
      <c r="N10" s="481"/>
      <c r="O10" s="482"/>
      <c r="P10" s="71"/>
      <c r="S10" s="175"/>
      <c r="T10" s="176" t="s">
        <v>197</v>
      </c>
      <c r="U10" s="177"/>
      <c r="V10" s="502"/>
      <c r="W10" s="503"/>
      <c r="X10" s="503"/>
      <c r="Y10" s="503"/>
      <c r="Z10" s="504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80" t="s">
        <v>198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2"/>
      <c r="P11" s="71"/>
      <c r="S11" s="180">
        <v>1</v>
      </c>
      <c r="T11" s="181" t="s">
        <v>199</v>
      </c>
      <c r="U11" s="182">
        <f>C30*C29+5</f>
        <v>245</v>
      </c>
      <c r="V11" s="483"/>
      <c r="W11" s="483"/>
      <c r="X11" s="483"/>
      <c r="Y11" s="483"/>
      <c r="Z11" s="484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85" t="s">
        <v>201</v>
      </c>
      <c r="F12" s="486"/>
      <c r="G12" s="486"/>
      <c r="H12" s="486"/>
      <c r="I12" s="486"/>
      <c r="J12" s="486"/>
      <c r="K12" s="486"/>
      <c r="L12" s="486"/>
      <c r="M12" s="486"/>
      <c r="N12" s="486"/>
      <c r="O12" s="487"/>
      <c r="P12" s="54"/>
      <c r="S12" s="184">
        <v>2</v>
      </c>
      <c r="T12" s="185" t="s">
        <v>202</v>
      </c>
      <c r="U12" s="186">
        <v>1</v>
      </c>
      <c r="V12" s="488" t="s">
        <v>203</v>
      </c>
      <c r="W12" s="488"/>
      <c r="X12" s="488"/>
      <c r="Y12" s="488"/>
      <c r="Z12" s="489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900</v>
      </c>
      <c r="D13" s="190">
        <f>IF(C10&lt;=1200,C10,C10-250)</f>
        <v>1200</v>
      </c>
      <c r="E13" s="490" t="s">
        <v>205</v>
      </c>
      <c r="F13" s="491"/>
      <c r="G13" s="491"/>
      <c r="H13" s="491"/>
      <c r="I13" s="491"/>
      <c r="J13" s="491"/>
      <c r="K13" s="491"/>
      <c r="L13" s="491"/>
      <c r="M13" s="491"/>
      <c r="N13" s="491"/>
      <c r="O13" s="492"/>
      <c r="P13" s="71"/>
      <c r="S13" s="184">
        <v>3</v>
      </c>
      <c r="T13" s="185" t="s">
        <v>206</v>
      </c>
      <c r="U13" s="186">
        <v>1</v>
      </c>
      <c r="V13" s="488" t="s">
        <v>207</v>
      </c>
      <c r="W13" s="488"/>
      <c r="X13" s="488"/>
      <c r="Y13" s="488"/>
      <c r="Z13" s="489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1000</v>
      </c>
      <c r="E14" s="493" t="s">
        <v>210</v>
      </c>
      <c r="F14" s="494"/>
      <c r="G14" s="494"/>
      <c r="H14" s="494"/>
      <c r="I14" s="494"/>
      <c r="J14" s="494"/>
      <c r="K14" s="494"/>
      <c r="L14" s="494"/>
      <c r="M14" s="494"/>
      <c r="N14" s="494"/>
      <c r="O14" s="495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1200</v>
      </c>
      <c r="E15" s="496"/>
      <c r="F15" s="497"/>
      <c r="G15" s="497"/>
      <c r="H15" s="497"/>
      <c r="I15" s="497"/>
      <c r="J15" s="497"/>
      <c r="K15" s="497"/>
      <c r="L15" s="497"/>
      <c r="M15" s="497"/>
      <c r="N15" s="497"/>
      <c r="O15" s="498"/>
      <c r="P15" s="71"/>
      <c r="S15" s="184">
        <v>5</v>
      </c>
      <c r="T15" s="185" t="s">
        <v>214</v>
      </c>
      <c r="U15" s="186">
        <v>1</v>
      </c>
      <c r="V15" s="447" t="s">
        <v>215</v>
      </c>
      <c r="W15" s="448"/>
      <c r="X15" s="448"/>
      <c r="Y15" s="448"/>
      <c r="Z15" s="449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99" t="s">
        <v>217</v>
      </c>
      <c r="F16" s="500"/>
      <c r="G16" s="500"/>
      <c r="H16" s="500"/>
      <c r="I16" s="500"/>
      <c r="J16" s="500"/>
      <c r="K16" s="500"/>
      <c r="L16" s="500"/>
      <c r="M16" s="500"/>
      <c r="N16" s="500"/>
      <c r="O16" s="501"/>
      <c r="P16" s="54"/>
      <c r="S16" s="184">
        <v>6</v>
      </c>
      <c r="T16" s="185" t="s">
        <v>218</v>
      </c>
      <c r="U16" s="186">
        <v>1</v>
      </c>
      <c r="V16" s="447" t="s">
        <v>219</v>
      </c>
      <c r="W16" s="448"/>
      <c r="X16" s="448"/>
      <c r="Y16" s="448"/>
      <c r="Z16" s="449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80" t="s">
        <v>221</v>
      </c>
      <c r="F17" s="481"/>
      <c r="G17" s="481"/>
      <c r="H17" s="481"/>
      <c r="I17" s="481"/>
      <c r="J17" s="481"/>
      <c r="K17" s="481"/>
      <c r="L17" s="481"/>
      <c r="M17" s="481"/>
      <c r="N17" s="481"/>
      <c r="O17" s="482"/>
      <c r="P17" s="71"/>
      <c r="S17" s="184">
        <v>7</v>
      </c>
      <c r="T17" s="185" t="s">
        <v>222</v>
      </c>
      <c r="U17" s="186">
        <v>2</v>
      </c>
      <c r="V17" s="447" t="s">
        <v>223</v>
      </c>
      <c r="W17" s="448"/>
      <c r="X17" s="448"/>
      <c r="Y17" s="448"/>
      <c r="Z17" s="449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47" t="s">
        <v>225</v>
      </c>
      <c r="W18" s="448"/>
      <c r="X18" s="448"/>
      <c r="Y18" s="448"/>
      <c r="Z18" s="449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64" t="s">
        <v>226</v>
      </c>
      <c r="G19" s="465"/>
      <c r="H19" s="465"/>
      <c r="I19" s="465"/>
      <c r="J19" s="465"/>
      <c r="K19" s="465"/>
      <c r="L19" s="465"/>
      <c r="M19" s="465"/>
      <c r="N19" s="465"/>
      <c r="O19" s="466"/>
      <c r="P19" s="151"/>
      <c r="S19" s="184">
        <v>9</v>
      </c>
      <c r="T19" s="185" t="s">
        <v>227</v>
      </c>
      <c r="U19" s="208">
        <f>C29</f>
        <v>4</v>
      </c>
      <c r="V19" s="447" t="s">
        <v>228</v>
      </c>
      <c r="W19" s="448"/>
      <c r="X19" s="448"/>
      <c r="Y19" s="448"/>
      <c r="Z19" s="449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67" t="s">
        <v>229</v>
      </c>
      <c r="G20" s="468"/>
      <c r="H20" s="468"/>
      <c r="I20" s="468"/>
      <c r="J20" s="468"/>
      <c r="K20" s="468"/>
      <c r="L20" s="468"/>
      <c r="M20" s="468"/>
      <c r="N20" s="468"/>
      <c r="O20" s="469"/>
      <c r="P20" s="209"/>
      <c r="S20" s="184">
        <v>10</v>
      </c>
      <c r="T20" s="185" t="s">
        <v>230</v>
      </c>
      <c r="U20" s="208">
        <f>C29</f>
        <v>4</v>
      </c>
      <c r="V20" s="447" t="s">
        <v>231</v>
      </c>
      <c r="W20" s="448"/>
      <c r="X20" s="448"/>
      <c r="Y20" s="448"/>
      <c r="Z20" s="449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77" t="s">
        <v>233</v>
      </c>
      <c r="G21" s="478"/>
      <c r="H21" s="478"/>
      <c r="I21" s="478"/>
      <c r="J21" s="478"/>
      <c r="K21" s="478"/>
      <c r="L21" s="478"/>
      <c r="M21" s="478"/>
      <c r="N21" s="478"/>
      <c r="O21" s="479"/>
      <c r="P21" s="213"/>
      <c r="S21" s="184">
        <v>11</v>
      </c>
      <c r="T21" s="214" t="s">
        <v>234</v>
      </c>
      <c r="U21" s="186">
        <v>1</v>
      </c>
      <c r="V21" s="447"/>
      <c r="W21" s="448"/>
      <c r="X21" s="448"/>
      <c r="Y21" s="448"/>
      <c r="Z21" s="449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70" t="s">
        <v>237</v>
      </c>
      <c r="G22" s="472" t="s">
        <v>238</v>
      </c>
      <c r="H22" s="474" t="s">
        <v>239</v>
      </c>
      <c r="I22" s="472" t="s">
        <v>240</v>
      </c>
      <c r="J22" s="474" t="s">
        <v>241</v>
      </c>
      <c r="K22" s="452" t="s">
        <v>242</v>
      </c>
      <c r="L22" s="453"/>
      <c r="M22" s="456" t="s">
        <v>243</v>
      </c>
      <c r="N22" s="458" t="s">
        <v>244</v>
      </c>
      <c r="O22" s="459"/>
      <c r="S22" s="184">
        <v>12</v>
      </c>
      <c r="T22" s="214" t="s">
        <v>245</v>
      </c>
      <c r="U22" s="186">
        <v>1</v>
      </c>
      <c r="V22" s="447"/>
      <c r="W22" s="448"/>
      <c r="X22" s="448"/>
      <c r="Y22" s="448"/>
      <c r="Z22" s="449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71"/>
      <c r="G23" s="473"/>
      <c r="H23" s="475"/>
      <c r="I23" s="473"/>
      <c r="J23" s="476"/>
      <c r="K23" s="454"/>
      <c r="L23" s="455"/>
      <c r="M23" s="457"/>
      <c r="N23" s="460"/>
      <c r="O23" s="461"/>
      <c r="S23" s="184">
        <v>13</v>
      </c>
      <c r="T23" s="214" t="s">
        <v>248</v>
      </c>
      <c r="U23" s="186">
        <v>3</v>
      </c>
      <c r="V23" s="447" t="s">
        <v>249</v>
      </c>
      <c r="W23" s="448"/>
      <c r="X23" s="448"/>
      <c r="Y23" s="448"/>
      <c r="Z23" s="449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47"/>
      <c r="W24" s="448"/>
      <c r="X24" s="448"/>
      <c r="Y24" s="448"/>
      <c r="Z24" s="449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225.44450000000001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47"/>
      <c r="W25" s="448"/>
      <c r="X25" s="448"/>
      <c r="Y25" s="448"/>
      <c r="Z25" s="449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462" t="s">
        <v>258</v>
      </c>
      <c r="O26" s="463"/>
      <c r="S26" s="184">
        <v>16</v>
      </c>
      <c r="T26" s="185" t="s">
        <v>259</v>
      </c>
      <c r="U26" s="186">
        <v>1</v>
      </c>
      <c r="V26" s="447" t="s">
        <v>260</v>
      </c>
      <c r="W26" s="448"/>
      <c r="X26" s="448"/>
      <c r="Y26" s="448"/>
      <c r="Z26" s="449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47" t="s">
        <v>262</v>
      </c>
      <c r="W27" s="448"/>
      <c r="X27" s="448"/>
      <c r="Y27" s="448"/>
      <c r="Z27" s="449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47" t="s">
        <v>265</v>
      </c>
      <c r="W28" s="448"/>
      <c r="X28" s="448"/>
      <c r="Y28" s="448"/>
      <c r="Z28" s="449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264.85916666666668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47" t="s">
        <v>265</v>
      </c>
      <c r="W29" s="448"/>
      <c r="X29" s="448"/>
      <c r="Y29" s="448"/>
      <c r="Z29" s="449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47" t="s">
        <v>271</v>
      </c>
      <c r="W30" s="448"/>
      <c r="X30" s="448"/>
      <c r="Y30" s="448"/>
      <c r="Z30" s="449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47"/>
      <c r="W31" s="448"/>
      <c r="X31" s="448"/>
      <c r="Y31" s="448"/>
      <c r="Z31" s="449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47"/>
      <c r="W32" s="448"/>
      <c r="X32" s="448"/>
      <c r="Y32" s="448"/>
      <c r="Z32" s="449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47"/>
      <c r="W33" s="448"/>
      <c r="X33" s="448"/>
      <c r="Y33" s="448"/>
      <c r="Z33" s="449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81841.482499999998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47"/>
      <c r="W34" s="448"/>
      <c r="X34" s="448"/>
      <c r="Y34" s="448"/>
      <c r="Z34" s="449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47"/>
      <c r="W35" s="448"/>
      <c r="X35" s="448"/>
      <c r="Y35" s="448"/>
      <c r="Z35" s="449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47"/>
      <c r="W36" s="448"/>
      <c r="X36" s="448"/>
      <c r="Y36" s="448"/>
      <c r="Z36" s="449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47"/>
      <c r="W38" s="448"/>
      <c r="X38" s="448"/>
      <c r="Y38" s="448"/>
      <c r="Z38" s="449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47"/>
      <c r="W39" s="448"/>
      <c r="X39" s="448"/>
      <c r="Y39" s="448"/>
      <c r="Z39" s="449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0" t="s">
        <v>124</v>
      </c>
      <c r="B40" s="451"/>
      <c r="C40" s="451"/>
      <c r="D40" s="451"/>
      <c r="E40" s="451"/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S40" s="184">
        <v>29</v>
      </c>
      <c r="T40" s="214" t="s">
        <v>285</v>
      </c>
      <c r="U40" s="266">
        <v>4</v>
      </c>
      <c r="V40" s="447"/>
      <c r="W40" s="448"/>
      <c r="X40" s="448"/>
      <c r="Y40" s="448"/>
      <c r="Z40" s="449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47"/>
      <c r="W41" s="448"/>
      <c r="X41" s="448"/>
      <c r="Y41" s="448"/>
      <c r="Z41" s="449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47"/>
      <c r="W42" s="448"/>
      <c r="X42" s="448"/>
      <c r="Y42" s="448"/>
      <c r="Z42" s="449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47"/>
      <c r="W43" s="448"/>
      <c r="X43" s="448"/>
      <c r="Y43" s="448"/>
      <c r="Z43" s="449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47"/>
      <c r="W44" s="448"/>
      <c r="X44" s="448"/>
      <c r="Y44" s="448"/>
      <c r="Z44" s="449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47"/>
      <c r="W45" s="448"/>
      <c r="X45" s="448"/>
      <c r="Y45" s="448"/>
      <c r="Z45" s="449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47"/>
      <c r="W46" s="448"/>
      <c r="X46" s="448"/>
      <c r="Y46" s="448"/>
      <c r="Z46" s="449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47"/>
      <c r="W47" s="448"/>
      <c r="X47" s="448"/>
      <c r="Y47" s="448"/>
      <c r="Z47" s="449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0" t="s">
        <v>123</v>
      </c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S48" s="184">
        <v>29</v>
      </c>
      <c r="T48" s="214" t="s">
        <v>285</v>
      </c>
      <c r="U48" s="266">
        <v>4</v>
      </c>
      <c r="V48" s="447"/>
      <c r="W48" s="448"/>
      <c r="X48" s="448"/>
      <c r="Y48" s="448"/>
      <c r="Z48" s="449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668.6</v>
      </c>
      <c r="D49" s="268"/>
      <c r="S49" s="184"/>
      <c r="T49" s="214"/>
      <c r="U49" s="266"/>
      <c r="V49" s="447"/>
      <c r="W49" s="448"/>
      <c r="X49" s="448"/>
      <c r="Y49" s="448"/>
      <c r="Z49" s="449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47"/>
      <c r="W52" s="448"/>
      <c r="X52" s="448"/>
      <c r="Y52" s="448"/>
      <c r="Z52" s="449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47"/>
      <c r="W53" s="448"/>
      <c r="X53" s="448"/>
      <c r="Y53" s="448"/>
      <c r="Z53" s="449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47"/>
      <c r="W54" s="448"/>
      <c r="X54" s="448"/>
      <c r="Y54" s="448"/>
      <c r="Z54" s="449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47"/>
      <c r="W55" s="448"/>
      <c r="X55" s="448"/>
      <c r="Y55" s="448"/>
      <c r="Z55" s="449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47"/>
      <c r="W56" s="448"/>
      <c r="X56" s="448"/>
      <c r="Y56" s="448"/>
      <c r="Z56" s="449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E10:O10"/>
    <mergeCell ref="V10:Z10"/>
    <mergeCell ref="A1:O1"/>
    <mergeCell ref="A2:O2"/>
    <mergeCell ref="S7:Z7"/>
    <mergeCell ref="E9:O9"/>
    <mergeCell ref="V9:Z9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2022-02-22T10:43:04Z</dcterms:modified>
</cp:coreProperties>
</file>