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zvaha" sheetId="1" r:id="rId4"/>
  </sheets>
  <definedNames/>
  <calcPr/>
</workbook>
</file>

<file path=xl/sharedStrings.xml><?xml version="1.0" encoding="utf-8"?>
<sst xmlns="http://schemas.openxmlformats.org/spreadsheetml/2006/main" count="128" uniqueCount="64">
  <si>
    <t>rozvaha</t>
  </si>
  <si>
    <t>rozvaha pocatecna</t>
  </si>
  <si>
    <t>Aktiva</t>
  </si>
  <si>
    <t>Pasiva</t>
  </si>
  <si>
    <t>rozvaha 1 rok</t>
  </si>
  <si>
    <t>rozvaha 2 rok</t>
  </si>
  <si>
    <t>Dlouhodobá aktiva</t>
  </si>
  <si>
    <t>Vlastní kapitál</t>
  </si>
  <si>
    <t>Počítače</t>
  </si>
  <si>
    <t>Základní jmění</t>
  </si>
  <si>
    <t>Aplikace a webová stránka</t>
  </si>
  <si>
    <t>Výsledek hosp. za 1. rok</t>
  </si>
  <si>
    <t>Vývojářské licence pro Android+IOS</t>
  </si>
  <si>
    <t>Výsledek hosp. za 2. rok</t>
  </si>
  <si>
    <t>Výsledek hosp. za 3. rok</t>
  </si>
  <si>
    <t>Krátkodobá aktiva</t>
  </si>
  <si>
    <t>Cizí kapitál</t>
  </si>
  <si>
    <t>Bankovní účet</t>
  </si>
  <si>
    <t>Bankovní úvěr</t>
  </si>
  <si>
    <t>Oprávky</t>
  </si>
  <si>
    <t>Aktiva celkem</t>
  </si>
  <si>
    <t>Pasiva celkem</t>
  </si>
  <si>
    <t>Fixní náklady</t>
  </si>
  <si>
    <t>Cena [Kč]</t>
  </si>
  <si>
    <t>Opakování</t>
  </si>
  <si>
    <t>Cena za 3 roky</t>
  </si>
  <si>
    <t>vysledovka</t>
  </si>
  <si>
    <t>Výsledovka</t>
  </si>
  <si>
    <t>za 1.rok</t>
  </si>
  <si>
    <t>za 2.rok</t>
  </si>
  <si>
    <t>za 3.rok</t>
  </si>
  <si>
    <t>cash flow</t>
  </si>
  <si>
    <t>Cashflow</t>
  </si>
  <si>
    <t>jednorázové</t>
  </si>
  <si>
    <t>Tržby za prémiové předplatné</t>
  </si>
  <si>
    <t>POČÁTEČNÍ STAV PP</t>
  </si>
  <si>
    <t>roční</t>
  </si>
  <si>
    <t>Implementace aplikace a webové stránky</t>
  </si>
  <si>
    <t>Hosp. výsledek před zdaněním</t>
  </si>
  <si>
    <t>Údržba aplikace</t>
  </si>
  <si>
    <t>Zaplacená daň</t>
  </si>
  <si>
    <t>Propagace, reklamy, 1. rok</t>
  </si>
  <si>
    <t>Hostování</t>
  </si>
  <si>
    <t>Odpisy</t>
  </si>
  <si>
    <t>Propagace, reklamy, 2. a 3. roky</t>
  </si>
  <si>
    <t>Pronájem domény</t>
  </si>
  <si>
    <t>Roční vývojářské licence</t>
  </si>
  <si>
    <t>CF Z PROVOZNÍ ČINNOSTI</t>
  </si>
  <si>
    <t>Propagace, reklamy</t>
  </si>
  <si>
    <t>Investice do vzniku aplikace a webu</t>
  </si>
  <si>
    <t>PROVOZNÍ HOSPODÁŘSKÝ VÝSLEDEK</t>
  </si>
  <si>
    <t>CF Z INVESTIČNÍ ČINNOSTI</t>
  </si>
  <si>
    <t>CELKEM</t>
  </si>
  <si>
    <t>Úrok</t>
  </si>
  <si>
    <t>Splátka dluhu</t>
  </si>
  <si>
    <t>cena premiuma</t>
  </si>
  <si>
    <t>HOSP. VÝSL. Z FINANČNÍCH OPERACÍ</t>
  </si>
  <si>
    <t>CF Z FINANČNÍ ČINNOSTI</t>
  </si>
  <si>
    <t>BEZ</t>
  </si>
  <si>
    <t>HOSP. VÝSL. PŘED ZDANĚNÍM</t>
  </si>
  <si>
    <t>ČISTÉ ZVÝŠENÍ PP</t>
  </si>
  <si>
    <t>Daň z příjmu 21%</t>
  </si>
  <si>
    <t>KONEČNÝ STAV PP</t>
  </si>
  <si>
    <t>HOSP. VÝSLEDEK PO ZDANĚNÍ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</si>
</sst>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000000"/>
      <name val="Arial"/>
    </font>
    <font/>
    <font>
      <sz val="11.0"/>
      <color rgb="FF000000"/>
      <name val="Arial"/>
    </font>
    <font>
      <sz val="11.0"/>
      <color theme="1"/>
      <name val="Arial"/>
    </font>
    <font>
      <b/>
      <sz val="11.0"/>
      <color rgb="FF000000"/>
      <name val="Arial"/>
    </font>
    <font>
      <sz val="9.0"/>
      <color rgb="FF1F1F1F"/>
      <name val="&quot;Google Sans&quot;"/>
    </font>
    <font>
      <sz val="11.0"/>
      <color rgb="FF1F1F1F"/>
      <name val="&quot;Google Sans&quot;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1" fillId="0" fontId="2" numFmtId="0" xfId="0" applyAlignment="1" applyBorder="1" applyFont="1">
      <alignment horizontal="left" readingOrder="0" shrinkToFit="0" wrapText="1"/>
    </xf>
    <xf borderId="1" fillId="2" fontId="4" numFmtId="0" xfId="0" applyAlignment="1" applyBorder="1" applyFill="1" applyFont="1">
      <alignment horizontal="right" readingOrder="0" shrinkToFit="0" wrapText="1"/>
    </xf>
    <xf borderId="3" fillId="0" fontId="4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horizontal="left" shrinkToFit="0" vertical="top" wrapText="1"/>
    </xf>
    <xf borderId="3" fillId="3" fontId="4" numFmtId="0" xfId="0" applyAlignment="1" applyBorder="1" applyFill="1" applyFont="1">
      <alignment horizontal="left" readingOrder="0" shrinkToFit="0" wrapText="1"/>
    </xf>
    <xf borderId="3" fillId="3" fontId="4" numFmtId="0" xfId="0" applyAlignment="1" applyBorder="1" applyFont="1">
      <alignment horizontal="right" readingOrder="0" shrinkToFit="0" wrapText="1"/>
    </xf>
    <xf borderId="0" fillId="0" fontId="5" numFmtId="0" xfId="0" applyAlignment="1" applyFont="1">
      <alignment readingOrder="0" vertical="bottom"/>
    </xf>
    <xf borderId="3" fillId="0" fontId="5" numFmtId="0" xfId="0" applyAlignment="1" applyBorder="1" applyFont="1">
      <alignment horizontal="right" shrinkToFit="0" vertical="bottom" wrapText="1"/>
    </xf>
    <xf borderId="1" fillId="2" fontId="4" numFmtId="0" xfId="0" applyAlignment="1" applyBorder="1" applyFont="1">
      <alignment horizontal="left" readingOrder="0" shrinkToFit="0" wrapText="1"/>
    </xf>
    <xf borderId="3" fillId="0" fontId="6" numFmtId="0" xfId="0" applyAlignment="1" applyBorder="1" applyFont="1">
      <alignment horizontal="left" readingOrder="0" shrinkToFit="0" wrapText="1"/>
    </xf>
    <xf borderId="3" fillId="0" fontId="6" numFmtId="0" xfId="0" applyAlignment="1" applyBorder="1" applyFont="1">
      <alignment horizontal="right" readingOrder="0" shrinkToFit="0" wrapText="1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3" fillId="4" fontId="7" numFmtId="0" xfId="0" applyAlignment="1" applyBorder="1" applyFill="1" applyFont="1">
      <alignment readingOrder="0"/>
    </xf>
    <xf borderId="3" fillId="2" fontId="4" numFmtId="0" xfId="0" applyAlignment="1" applyBorder="1" applyFont="1">
      <alignment horizontal="left" readingOrder="0" shrinkToFit="0" wrapText="1"/>
    </xf>
    <xf borderId="3" fillId="2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readingOrder="0" shrinkToFit="0" wrapText="1"/>
    </xf>
    <xf borderId="3" fillId="2" fontId="6" numFmtId="0" xfId="0" applyAlignment="1" applyBorder="1" applyFont="1">
      <alignment horizontal="left" readingOrder="0" shrinkToFit="0" wrapText="1"/>
    </xf>
    <xf borderId="3" fillId="2" fontId="4" numFmtId="0" xfId="0" applyAlignment="1" applyBorder="1" applyFont="1">
      <alignment horizontal="right" readingOrder="0" shrinkToFit="0" wrapText="1"/>
    </xf>
    <xf borderId="3" fillId="4" fontId="8" numFmtId="0" xfId="0" applyAlignment="1" applyBorder="1" applyFont="1">
      <alignment readingOrder="0"/>
    </xf>
    <xf borderId="3" fillId="4" fontId="9" numFmtId="0" xfId="0" applyAlignment="1" applyBorder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7" max="7" width="29.0"/>
    <col customWidth="1" min="14" max="14" width="24.13"/>
    <col customWidth="1" min="19" max="19" width="21.5"/>
  </cols>
  <sheetData>
    <row r="1">
      <c r="A1" s="1" t="s">
        <v>0</v>
      </c>
    </row>
    <row r="2">
      <c r="A2" s="1" t="s">
        <v>1</v>
      </c>
      <c r="B2" s="2" t="s">
        <v>2</v>
      </c>
      <c r="C2" s="3"/>
      <c r="D2" s="4" t="s">
        <v>3</v>
      </c>
      <c r="E2" s="3"/>
      <c r="F2" s="1" t="s">
        <v>4</v>
      </c>
      <c r="G2" s="2" t="s">
        <v>2</v>
      </c>
      <c r="H2" s="3"/>
      <c r="I2" s="4" t="s">
        <v>3</v>
      </c>
      <c r="J2" s="3"/>
      <c r="K2" s="1" t="s">
        <v>5</v>
      </c>
      <c r="L2" s="2" t="s">
        <v>2</v>
      </c>
      <c r="M2" s="3"/>
      <c r="N2" s="4" t="s">
        <v>3</v>
      </c>
      <c r="O2" s="3"/>
      <c r="P2" s="1" t="s">
        <v>5</v>
      </c>
      <c r="Q2" s="2" t="s">
        <v>2</v>
      </c>
      <c r="R2" s="3"/>
      <c r="S2" s="4" t="s">
        <v>3</v>
      </c>
      <c r="T2" s="3"/>
    </row>
    <row r="3">
      <c r="B3" s="5" t="s">
        <v>6</v>
      </c>
      <c r="C3" s="3"/>
      <c r="D3" s="5" t="s">
        <v>7</v>
      </c>
      <c r="E3" s="3"/>
      <c r="G3" s="5" t="s">
        <v>6</v>
      </c>
      <c r="H3" s="3"/>
      <c r="I3" s="5" t="s">
        <v>7</v>
      </c>
      <c r="J3" s="3"/>
      <c r="L3" s="5" t="s">
        <v>6</v>
      </c>
      <c r="M3" s="3"/>
      <c r="N3" s="5" t="s">
        <v>7</v>
      </c>
      <c r="O3" s="3"/>
      <c r="Q3" s="5" t="s">
        <v>6</v>
      </c>
      <c r="R3" s="3"/>
      <c r="S3" s="5" t="s">
        <v>7</v>
      </c>
      <c r="T3" s="3"/>
    </row>
    <row r="4">
      <c r="B4" s="6" t="s">
        <v>8</v>
      </c>
      <c r="C4" s="7">
        <v>80000.0</v>
      </c>
      <c r="D4" s="6" t="s">
        <v>9</v>
      </c>
      <c r="E4" s="7">
        <v>200000.0</v>
      </c>
      <c r="G4" s="6" t="s">
        <v>10</v>
      </c>
      <c r="H4" s="7">
        <v>511600.0</v>
      </c>
      <c r="I4" s="6" t="s">
        <v>9</v>
      </c>
      <c r="J4" s="7">
        <v>200000.0</v>
      </c>
      <c r="L4" s="6" t="s">
        <v>10</v>
      </c>
      <c r="M4" s="7">
        <v>511600.0</v>
      </c>
      <c r="N4" s="6" t="s">
        <v>9</v>
      </c>
      <c r="O4" s="7">
        <v>200000.0</v>
      </c>
      <c r="Q4" s="6" t="s">
        <v>10</v>
      </c>
      <c r="R4" s="7">
        <v>511600.0</v>
      </c>
      <c r="S4" s="6" t="s">
        <v>9</v>
      </c>
      <c r="T4" s="7">
        <v>200000.0</v>
      </c>
    </row>
    <row r="5">
      <c r="B5" s="6"/>
      <c r="C5" s="7"/>
      <c r="D5" s="8"/>
      <c r="E5" s="8"/>
      <c r="G5" s="6" t="s">
        <v>8</v>
      </c>
      <c r="H5" s="7">
        <v>80000.0</v>
      </c>
      <c r="I5" s="6" t="s">
        <v>11</v>
      </c>
      <c r="J5" s="7">
        <f>H33</f>
        <v>268442</v>
      </c>
      <c r="L5" s="6" t="s">
        <v>8</v>
      </c>
      <c r="M5" s="7">
        <f>H5-O20</f>
        <v>60000</v>
      </c>
      <c r="N5" s="6" t="s">
        <v>11</v>
      </c>
      <c r="O5" s="7">
        <f>J5</f>
        <v>268442</v>
      </c>
      <c r="Q5" s="6" t="s">
        <v>8</v>
      </c>
      <c r="R5" s="7">
        <f>M5-P20</f>
        <v>40000</v>
      </c>
      <c r="S5" s="6" t="s">
        <v>11</v>
      </c>
      <c r="T5" s="7">
        <f t="shared" ref="T5:T6" si="1">O5</f>
        <v>268442</v>
      </c>
    </row>
    <row r="6">
      <c r="B6" s="6" t="s">
        <v>12</v>
      </c>
      <c r="C6" s="7">
        <v>2200.0</v>
      </c>
      <c r="D6" s="8"/>
      <c r="E6" s="8"/>
      <c r="G6" s="9" t="s">
        <v>12</v>
      </c>
      <c r="H6" s="10">
        <v>2200.0</v>
      </c>
      <c r="I6" s="8"/>
      <c r="J6" s="8"/>
      <c r="L6" s="9" t="s">
        <v>12</v>
      </c>
      <c r="M6" s="10">
        <v>2200.0</v>
      </c>
      <c r="N6" s="11" t="s">
        <v>13</v>
      </c>
      <c r="O6" s="12">
        <f>I33</f>
        <v>913556</v>
      </c>
      <c r="Q6" s="9" t="s">
        <v>12</v>
      </c>
      <c r="R6" s="10">
        <v>2200.0</v>
      </c>
      <c r="S6" s="11" t="s">
        <v>13</v>
      </c>
      <c r="T6" s="12">
        <f t="shared" si="1"/>
        <v>913556</v>
      </c>
    </row>
    <row r="7">
      <c r="B7" s="8"/>
      <c r="C7" s="8"/>
      <c r="D7" s="8"/>
      <c r="E7" s="8"/>
      <c r="G7" s="8"/>
      <c r="H7" s="8"/>
      <c r="I7" s="8"/>
      <c r="J7" s="8"/>
      <c r="L7" s="8"/>
      <c r="M7" s="8"/>
      <c r="N7" s="8"/>
      <c r="O7" s="8"/>
      <c r="Q7" s="8"/>
      <c r="R7" s="8"/>
      <c r="S7" s="11" t="s">
        <v>14</v>
      </c>
      <c r="T7" s="8">
        <f>J33</f>
        <v>1403356</v>
      </c>
    </row>
    <row r="8">
      <c r="B8" s="5" t="s">
        <v>15</v>
      </c>
      <c r="C8" s="3"/>
      <c r="D8" s="5" t="s">
        <v>16</v>
      </c>
      <c r="E8" s="3"/>
      <c r="G8" s="8"/>
      <c r="H8" s="8"/>
      <c r="I8" s="8"/>
      <c r="J8" s="8"/>
      <c r="L8" s="8"/>
      <c r="M8" s="8"/>
      <c r="N8" s="8"/>
      <c r="O8" s="8"/>
      <c r="Q8" s="8"/>
      <c r="R8" s="8"/>
      <c r="S8" s="8"/>
      <c r="T8" s="8"/>
    </row>
    <row r="9">
      <c r="B9" s="6" t="s">
        <v>17</v>
      </c>
      <c r="C9" s="7">
        <v>617800.0</v>
      </c>
      <c r="D9" s="6" t="s">
        <v>18</v>
      </c>
      <c r="E9" s="7">
        <v>500000.0</v>
      </c>
      <c r="G9" s="6" t="s">
        <v>19</v>
      </c>
      <c r="H9" s="7">
        <v>-20000.0</v>
      </c>
      <c r="I9" s="8"/>
      <c r="J9" s="8"/>
      <c r="L9" s="6" t="s">
        <v>19</v>
      </c>
      <c r="M9" s="7">
        <v>-20000.0</v>
      </c>
      <c r="N9" s="8"/>
      <c r="O9" s="8"/>
      <c r="Q9" s="6" t="s">
        <v>19</v>
      </c>
      <c r="R9" s="7">
        <v>-20000.0</v>
      </c>
      <c r="S9" s="8"/>
      <c r="T9" s="8"/>
    </row>
    <row r="10">
      <c r="B10" s="8"/>
      <c r="C10" s="8"/>
      <c r="D10" s="8"/>
      <c r="E10" s="8"/>
      <c r="G10" s="5" t="s">
        <v>15</v>
      </c>
      <c r="H10" s="3"/>
      <c r="I10" s="13" t="s">
        <v>16</v>
      </c>
      <c r="J10" s="3"/>
      <c r="L10" s="5" t="s">
        <v>15</v>
      </c>
      <c r="M10" s="3"/>
      <c r="N10" s="13" t="s">
        <v>16</v>
      </c>
      <c r="O10" s="3"/>
      <c r="Q10" s="5" t="s">
        <v>15</v>
      </c>
      <c r="R10" s="3"/>
      <c r="S10" s="13" t="s">
        <v>16</v>
      </c>
      <c r="T10" s="3"/>
    </row>
    <row r="11">
      <c r="B11" s="14" t="s">
        <v>20</v>
      </c>
      <c r="C11" s="15">
        <f>SUM(C4:C9)</f>
        <v>700000</v>
      </c>
      <c r="D11" s="14" t="s">
        <v>21</v>
      </c>
      <c r="E11" s="15">
        <f>SUM(E4:E9)</f>
        <v>700000</v>
      </c>
      <c r="G11" s="6" t="s">
        <v>17</v>
      </c>
      <c r="H11" s="7">
        <f>O31</f>
        <v>294642</v>
      </c>
      <c r="I11" s="6" t="s">
        <v>18</v>
      </c>
      <c r="J11" s="7">
        <f>E9+O27</f>
        <v>400000</v>
      </c>
      <c r="L11" s="6" t="s">
        <v>17</v>
      </c>
      <c r="M11" s="7">
        <f>P31</f>
        <v>828198</v>
      </c>
      <c r="N11" s="6" t="s">
        <v>18</v>
      </c>
      <c r="O11" s="7">
        <f>J11+P27</f>
        <v>0</v>
      </c>
      <c r="Q11" s="6" t="s">
        <v>17</v>
      </c>
      <c r="R11" s="7">
        <f>Q31</f>
        <v>2251554</v>
      </c>
      <c r="S11" s="6" t="s">
        <v>18</v>
      </c>
      <c r="T11" s="7">
        <f>O11+U27</f>
        <v>0</v>
      </c>
    </row>
    <row r="12">
      <c r="G12" s="8"/>
      <c r="H12" s="8"/>
      <c r="I12" s="8"/>
      <c r="J12" s="8"/>
      <c r="L12" s="8"/>
      <c r="M12" s="8"/>
      <c r="N12" s="8"/>
      <c r="O12" s="8"/>
      <c r="Q12" s="8"/>
      <c r="R12" s="8"/>
      <c r="S12" s="8"/>
      <c r="T12" s="8"/>
    </row>
    <row r="13">
      <c r="G13" s="14" t="s">
        <v>20</v>
      </c>
      <c r="H13" s="15">
        <f>SUM(H4:H9,H11)</f>
        <v>868442</v>
      </c>
      <c r="I13" s="14" t="s">
        <v>21</v>
      </c>
      <c r="J13" s="15">
        <f>SUM(J4:J9,J11)</f>
        <v>868442</v>
      </c>
      <c r="L13" s="14" t="s">
        <v>20</v>
      </c>
      <c r="M13" s="15">
        <f>SUM(M4:M9,M11)</f>
        <v>1381998</v>
      </c>
      <c r="N13" s="14" t="s">
        <v>21</v>
      </c>
      <c r="O13" s="15">
        <f>SUM(O4:O9,O11)</f>
        <v>1381998</v>
      </c>
      <c r="Q13" s="14" t="s">
        <v>20</v>
      </c>
      <c r="R13" s="15">
        <f>SUM(R4:R9,R11)</f>
        <v>2785354</v>
      </c>
      <c r="S13" s="14" t="s">
        <v>21</v>
      </c>
      <c r="T13" s="15">
        <f>SUM(T4:T9,T11)</f>
        <v>2785354</v>
      </c>
    </row>
    <row r="16">
      <c r="A16" s="1" t="s">
        <v>22</v>
      </c>
      <c r="B16" s="16"/>
      <c r="C16" s="17" t="s">
        <v>23</v>
      </c>
      <c r="D16" s="18" t="s">
        <v>24</v>
      </c>
      <c r="E16" s="17" t="s">
        <v>25</v>
      </c>
      <c r="F16" s="1" t="s">
        <v>26</v>
      </c>
      <c r="G16" s="19" t="s">
        <v>27</v>
      </c>
      <c r="H16" s="20" t="s">
        <v>28</v>
      </c>
      <c r="I16" s="20" t="s">
        <v>29</v>
      </c>
      <c r="J16" s="20" t="s">
        <v>30</v>
      </c>
      <c r="M16" s="1" t="s">
        <v>31</v>
      </c>
      <c r="N16" s="6" t="s">
        <v>32</v>
      </c>
      <c r="O16" s="21" t="s">
        <v>28</v>
      </c>
      <c r="P16" s="21" t="s">
        <v>29</v>
      </c>
      <c r="Q16" s="21" t="s">
        <v>30</v>
      </c>
    </row>
    <row r="17">
      <c r="B17" s="18" t="s">
        <v>8</v>
      </c>
      <c r="C17" s="18">
        <f>C4</f>
        <v>80000</v>
      </c>
      <c r="D17" s="17" t="s">
        <v>33</v>
      </c>
      <c r="E17" s="16">
        <f>C17</f>
        <v>80000</v>
      </c>
      <c r="G17" s="6" t="s">
        <v>34</v>
      </c>
      <c r="H17" s="7">
        <v>1200000.0</v>
      </c>
      <c r="I17" s="7">
        <v>1400000.0</v>
      </c>
      <c r="J17" s="7">
        <v>2000000.0</v>
      </c>
      <c r="N17" s="22" t="s">
        <v>35</v>
      </c>
      <c r="O17" s="23">
        <f>C9</f>
        <v>617800</v>
      </c>
      <c r="P17" s="23">
        <f>H11</f>
        <v>294642</v>
      </c>
      <c r="Q17" s="23">
        <f>M11</f>
        <v>828198</v>
      </c>
    </row>
    <row r="18">
      <c r="B18" s="17" t="s">
        <v>12</v>
      </c>
      <c r="C18" s="18">
        <f>C6</f>
        <v>2200</v>
      </c>
      <c r="D18" s="17" t="s">
        <v>36</v>
      </c>
      <c r="E18" s="16">
        <f t="shared" ref="E18:E19" si="3">$C18*3</f>
        <v>6600</v>
      </c>
      <c r="G18" s="6" t="s">
        <v>37</v>
      </c>
      <c r="H18" s="7">
        <v>-511600.0</v>
      </c>
      <c r="I18" s="7">
        <v>0.0</v>
      </c>
      <c r="J18" s="7">
        <v>0.0</v>
      </c>
      <c r="N18" s="6" t="s">
        <v>38</v>
      </c>
      <c r="O18" s="7">
        <f t="shared" ref="O18:Q18" si="2">H30</f>
        <v>339800</v>
      </c>
      <c r="P18" s="7">
        <f t="shared" si="2"/>
        <v>1156400</v>
      </c>
      <c r="Q18" s="7">
        <f t="shared" si="2"/>
        <v>1776400</v>
      </c>
    </row>
    <row r="19">
      <c r="B19" s="17" t="s">
        <v>39</v>
      </c>
      <c r="C19" s="16">
        <f>H19*-1</f>
        <v>84000</v>
      </c>
      <c r="D19" s="17" t="s">
        <v>36</v>
      </c>
      <c r="E19" s="16">
        <f t="shared" si="3"/>
        <v>252000</v>
      </c>
      <c r="G19" s="6" t="s">
        <v>39</v>
      </c>
      <c r="H19" s="7">
        <v>-84000.0</v>
      </c>
      <c r="I19" s="7">
        <v>-84000.0</v>
      </c>
      <c r="J19" s="7">
        <v>-84000.0</v>
      </c>
      <c r="N19" s="6" t="s">
        <v>40</v>
      </c>
      <c r="O19" s="7">
        <f t="shared" ref="O19:Q19" si="4">H31</f>
        <v>-71358</v>
      </c>
      <c r="P19" s="7">
        <f t="shared" si="4"/>
        <v>-242844</v>
      </c>
      <c r="Q19" s="7">
        <f t="shared" si="4"/>
        <v>-373044</v>
      </c>
    </row>
    <row r="20">
      <c r="B20" s="24" t="s">
        <v>41</v>
      </c>
      <c r="C20" s="16">
        <f>H23*-1</f>
        <v>200000</v>
      </c>
      <c r="D20" s="25" t="s">
        <v>33</v>
      </c>
      <c r="E20" s="16">
        <f>C20</f>
        <v>200000</v>
      </c>
      <c r="G20" s="6" t="s">
        <v>42</v>
      </c>
      <c r="H20" s="7">
        <v>-17000.0</v>
      </c>
      <c r="I20" s="7">
        <v>-17000.0</v>
      </c>
      <c r="J20" s="7">
        <v>-17000.0</v>
      </c>
      <c r="N20" s="6" t="s">
        <v>43</v>
      </c>
      <c r="O20" s="7">
        <f t="shared" ref="O20:Q20" si="5">-H24</f>
        <v>20000</v>
      </c>
      <c r="P20" s="7">
        <f t="shared" si="5"/>
        <v>20000</v>
      </c>
      <c r="Q20" s="7">
        <f t="shared" si="5"/>
        <v>20000</v>
      </c>
    </row>
    <row r="21">
      <c r="B21" s="24" t="s">
        <v>44</v>
      </c>
      <c r="C21" s="16">
        <f>I23*-1</f>
        <v>100000</v>
      </c>
      <c r="D21" s="24" t="s">
        <v>36</v>
      </c>
      <c r="E21" s="16">
        <f>C21*2</f>
        <v>200000</v>
      </c>
      <c r="G21" s="6" t="s">
        <v>45</v>
      </c>
      <c r="H21" s="7">
        <v>-400.0</v>
      </c>
      <c r="I21" s="7">
        <v>-400.0</v>
      </c>
      <c r="J21" s="7">
        <v>-400.0</v>
      </c>
      <c r="N21" s="8"/>
      <c r="O21" s="8"/>
      <c r="P21" s="8"/>
      <c r="Q21" s="8"/>
    </row>
    <row r="22">
      <c r="B22" s="24" t="s">
        <v>45</v>
      </c>
      <c r="C22" s="16">
        <f>H21*-1</f>
        <v>400</v>
      </c>
      <c r="D22" s="24" t="s">
        <v>36</v>
      </c>
      <c r="E22" s="16">
        <f t="shared" ref="E22:E23" si="7">$C22*3</f>
        <v>1200</v>
      </c>
      <c r="G22" s="9" t="s">
        <v>46</v>
      </c>
      <c r="H22" s="10">
        <v>-2200.0</v>
      </c>
      <c r="I22" s="10">
        <v>-2200.0</v>
      </c>
      <c r="J22" s="10">
        <v>-2200.0</v>
      </c>
      <c r="N22" s="22" t="s">
        <v>47</v>
      </c>
      <c r="O22" s="23">
        <f t="shared" ref="O22:Q22" si="6">SUM(O18:O20)</f>
        <v>288442</v>
      </c>
      <c r="P22" s="23">
        <f t="shared" si="6"/>
        <v>933556</v>
      </c>
      <c r="Q22" s="23">
        <f t="shared" si="6"/>
        <v>1423356</v>
      </c>
    </row>
    <row r="23">
      <c r="B23" s="24" t="s">
        <v>42</v>
      </c>
      <c r="C23" s="16">
        <f>H20*-1</f>
        <v>17000</v>
      </c>
      <c r="D23" s="24" t="s">
        <v>36</v>
      </c>
      <c r="E23" s="16">
        <f t="shared" si="7"/>
        <v>51000</v>
      </c>
      <c r="G23" s="6" t="s">
        <v>48</v>
      </c>
      <c r="H23" s="7">
        <v>-200000.0</v>
      </c>
      <c r="I23" s="7">
        <v>-100000.0</v>
      </c>
      <c r="J23" s="7">
        <v>-100000.0</v>
      </c>
      <c r="N23" s="8"/>
      <c r="O23" s="8"/>
      <c r="P23" s="8"/>
      <c r="Q23" s="8"/>
    </row>
    <row r="24">
      <c r="B24" s="24" t="s">
        <v>37</v>
      </c>
      <c r="C24" s="16">
        <f>H18*-1</f>
        <v>511600</v>
      </c>
      <c r="D24" s="25" t="s">
        <v>33</v>
      </c>
      <c r="E24" s="16">
        <f>C24</f>
        <v>511600</v>
      </c>
      <c r="G24" s="6" t="s">
        <v>43</v>
      </c>
      <c r="H24" s="7">
        <v>-20000.0</v>
      </c>
      <c r="I24" s="7">
        <v>-20000.0</v>
      </c>
      <c r="J24" s="7">
        <v>-20000.0</v>
      </c>
      <c r="N24" s="6" t="s">
        <v>49</v>
      </c>
      <c r="O24" s="7">
        <f t="shared" ref="O24:Q24" si="8">H18</f>
        <v>-511600</v>
      </c>
      <c r="P24" s="7">
        <f t="shared" si="8"/>
        <v>0</v>
      </c>
      <c r="Q24" s="7">
        <f t="shared" si="8"/>
        <v>0</v>
      </c>
    </row>
    <row r="25">
      <c r="B25" s="24" t="s">
        <v>43</v>
      </c>
      <c r="C25" s="16"/>
      <c r="D25" s="24"/>
      <c r="E25" s="16">
        <f>H24*3</f>
        <v>-60000</v>
      </c>
      <c r="G25" s="22" t="s">
        <v>50</v>
      </c>
      <c r="H25" s="23">
        <f t="shared" ref="H25:J25" si="9">SUM(H17:H24)</f>
        <v>364800</v>
      </c>
      <c r="I25" s="23">
        <f t="shared" si="9"/>
        <v>1176400</v>
      </c>
      <c r="J25" s="23">
        <f t="shared" si="9"/>
        <v>1776400</v>
      </c>
      <c r="N25" s="22" t="s">
        <v>51</v>
      </c>
      <c r="O25" s="23">
        <f t="shared" ref="O25:Q25" si="10">O24</f>
        <v>-511600</v>
      </c>
      <c r="P25" s="23">
        <f t="shared" si="10"/>
        <v>0</v>
      </c>
      <c r="Q25" s="23">
        <f t="shared" si="10"/>
        <v>0</v>
      </c>
    </row>
    <row r="26">
      <c r="B26" s="17" t="s">
        <v>52</v>
      </c>
      <c r="C26" s="16"/>
      <c r="D26" s="16"/>
      <c r="E26" s="16">
        <f>SUM(E17:E25)</f>
        <v>1242400</v>
      </c>
      <c r="G26" s="8"/>
      <c r="H26" s="8"/>
      <c r="I26" s="8"/>
      <c r="J26" s="8"/>
      <c r="N26" s="8"/>
      <c r="O26" s="8"/>
      <c r="P26" s="8"/>
      <c r="Q26" s="8"/>
    </row>
    <row r="27">
      <c r="G27" s="6" t="s">
        <v>53</v>
      </c>
      <c r="H27" s="7">
        <f>-E9*0.05</f>
        <v>-25000</v>
      </c>
      <c r="I27" s="7">
        <f>-J11*0.05</f>
        <v>-20000</v>
      </c>
      <c r="J27" s="7">
        <f>-O11*0.05</f>
        <v>0</v>
      </c>
      <c r="N27" s="6" t="s">
        <v>54</v>
      </c>
      <c r="O27" s="7">
        <v>-100000.0</v>
      </c>
      <c r="P27" s="7">
        <v>-400000.0</v>
      </c>
      <c r="Q27" s="7">
        <v>0.0</v>
      </c>
    </row>
    <row r="28">
      <c r="B28" s="1" t="s">
        <v>55</v>
      </c>
      <c r="C28" s="1">
        <v>70.0</v>
      </c>
      <c r="G28" s="22" t="s">
        <v>56</v>
      </c>
      <c r="H28" s="23">
        <f t="shared" ref="H28:J28" si="11">H27</f>
        <v>-25000</v>
      </c>
      <c r="I28" s="23">
        <f t="shared" si="11"/>
        <v>-20000</v>
      </c>
      <c r="J28" s="23">
        <f t="shared" si="11"/>
        <v>0</v>
      </c>
      <c r="N28" s="22" t="s">
        <v>57</v>
      </c>
      <c r="O28" s="23">
        <f t="shared" ref="O28:P28" si="12">O27</f>
        <v>-100000</v>
      </c>
      <c r="P28" s="23">
        <f t="shared" si="12"/>
        <v>-400000</v>
      </c>
      <c r="Q28" s="23">
        <v>0.0</v>
      </c>
    </row>
    <row r="29">
      <c r="B29" s="1" t="s">
        <v>58</v>
      </c>
      <c r="C29" s="26">
        <f>E26/(C28-0)</f>
        <v>17748.57143</v>
      </c>
      <c r="G29" s="8"/>
      <c r="H29" s="8"/>
      <c r="I29" s="8"/>
      <c r="J29" s="8"/>
      <c r="N29" s="8"/>
      <c r="O29" s="8"/>
      <c r="P29" s="8"/>
      <c r="Q29" s="8"/>
    </row>
    <row r="30">
      <c r="G30" s="22" t="s">
        <v>59</v>
      </c>
      <c r="H30" s="23">
        <f t="shared" ref="H30:J30" si="13">H25+H28</f>
        <v>339800</v>
      </c>
      <c r="I30" s="23">
        <f t="shared" si="13"/>
        <v>1156400</v>
      </c>
      <c r="J30" s="23">
        <f t="shared" si="13"/>
        <v>1776400</v>
      </c>
      <c r="N30" s="6" t="s">
        <v>60</v>
      </c>
      <c r="O30" s="7">
        <f t="shared" ref="O30:Q30" si="14">O31-O17</f>
        <v>-323158</v>
      </c>
      <c r="P30" s="7">
        <f t="shared" si="14"/>
        <v>533556</v>
      </c>
      <c r="Q30" s="7">
        <f t="shared" si="14"/>
        <v>1423356</v>
      </c>
    </row>
    <row r="31">
      <c r="G31" s="6" t="s">
        <v>61</v>
      </c>
      <c r="H31" s="7">
        <f t="shared" ref="H31:J31" si="15">-H30*0.21</f>
        <v>-71358</v>
      </c>
      <c r="I31" s="7">
        <f t="shared" si="15"/>
        <v>-242844</v>
      </c>
      <c r="J31" s="7">
        <f t="shared" si="15"/>
        <v>-373044</v>
      </c>
      <c r="N31" s="22" t="s">
        <v>62</v>
      </c>
      <c r="O31" s="23">
        <f t="shared" ref="O31:Q31" si="16">SUM(O17,O22,O25,O28)</f>
        <v>294642</v>
      </c>
      <c r="P31" s="23">
        <f t="shared" si="16"/>
        <v>828198</v>
      </c>
      <c r="Q31" s="23">
        <f t="shared" si="16"/>
        <v>2251554</v>
      </c>
    </row>
    <row r="32">
      <c r="G32" s="8"/>
      <c r="H32" s="8"/>
      <c r="I32" s="8"/>
      <c r="J32" s="8"/>
    </row>
    <row r="33">
      <c r="G33" s="22" t="s">
        <v>63</v>
      </c>
      <c r="H33" s="23">
        <f t="shared" ref="H33:J33" si="17">H30+H31</f>
        <v>268442</v>
      </c>
      <c r="I33" s="23">
        <f t="shared" si="17"/>
        <v>913556</v>
      </c>
      <c r="J33" s="23">
        <f t="shared" si="17"/>
        <v>1403356</v>
      </c>
    </row>
  </sheetData>
  <mergeCells count="24">
    <mergeCell ref="D2:E2"/>
    <mergeCell ref="G2:H2"/>
    <mergeCell ref="I2:J2"/>
    <mergeCell ref="L2:M2"/>
    <mergeCell ref="N2:O2"/>
    <mergeCell ref="Q2:R2"/>
    <mergeCell ref="S2:T2"/>
    <mergeCell ref="Q3:R3"/>
    <mergeCell ref="S3:T3"/>
    <mergeCell ref="B8:C8"/>
    <mergeCell ref="D8:E8"/>
    <mergeCell ref="G10:H10"/>
    <mergeCell ref="I10:J10"/>
    <mergeCell ref="L10:M10"/>
    <mergeCell ref="N10:O10"/>
    <mergeCell ref="Q10:R10"/>
    <mergeCell ref="S10:T10"/>
    <mergeCell ref="B2:C2"/>
    <mergeCell ref="B3:C3"/>
    <mergeCell ref="D3:E3"/>
    <mergeCell ref="G3:H3"/>
    <mergeCell ref="I3:J3"/>
    <mergeCell ref="L3:M3"/>
    <mergeCell ref="N3:O3"/>
  </mergeCells>
  <drawing r:id="rId1"/>
</worksheet>
</file>