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<sst xmlns="http://schemas.openxmlformats.org/spreadsheetml/2006/main" count="678" uniqueCount="376">
  <si>
    <t>name</t>
  </si>
  <si>
    <t>name_Te</t>
  </si>
  <si>
    <t>DOB</t>
  </si>
  <si>
    <t>gender</t>
  </si>
  <si>
    <t>gender_Te</t>
  </si>
  <si>
    <t>Home</t>
  </si>
  <si>
    <t>Home_Te</t>
  </si>
  <si>
    <t>work_place</t>
  </si>
  <si>
    <t>work_place_Te</t>
  </si>
  <si>
    <t>Exp_yrs</t>
  </si>
  <si>
    <t>Designation</t>
  </si>
  <si>
    <t>Designation_Te</t>
  </si>
  <si>
    <t>Exp_inst</t>
  </si>
  <si>
    <t>Exp_inst_Te</t>
  </si>
  <si>
    <t>qual_yrs</t>
  </si>
  <si>
    <t>Qualification</t>
  </si>
  <si>
    <t>Qualification_Te</t>
  </si>
  <si>
    <t>qual_inst</t>
  </si>
  <si>
    <t>qual_inst_Te</t>
  </si>
  <si>
    <t>award_yrs</t>
  </si>
  <si>
    <t>Award</t>
  </si>
  <si>
    <t>Award_Te</t>
  </si>
  <si>
    <t>award_inst</t>
  </si>
  <si>
    <t>award_inst_Te</t>
  </si>
  <si>
    <t>Professional Bodies</t>
  </si>
  <si>
    <t>Professional Bodies_Te</t>
  </si>
  <si>
    <t>prof_validity</t>
  </si>
  <si>
    <t>prof_validity_Te</t>
  </si>
  <si>
    <t>mc_year</t>
  </si>
  <si>
    <t>committees</t>
  </si>
  <si>
    <t>committees_Te</t>
  </si>
  <si>
    <t>mc_validity</t>
  </si>
  <si>
    <t>mc_validity_Te</t>
  </si>
  <si>
    <t>research_title</t>
  </si>
  <si>
    <t>research_title_Te</t>
  </si>
  <si>
    <t>Funding_Agency</t>
  </si>
  <si>
    <t>Funding_Agency_Te</t>
  </si>
  <si>
    <t>domain</t>
  </si>
  <si>
    <t>domain_Te</t>
  </si>
  <si>
    <t>interest</t>
  </si>
  <si>
    <t>interest_Te</t>
  </si>
  <si>
    <t>present_desig</t>
  </si>
  <si>
    <t>present_desig_Te</t>
  </si>
  <si>
    <t>present_inst</t>
  </si>
  <si>
    <t>present_inst_Te</t>
  </si>
  <si>
    <t>Articles</t>
  </si>
  <si>
    <t>Conferences</t>
  </si>
  <si>
    <t>Books</t>
  </si>
  <si>
    <t>Projects</t>
  </si>
  <si>
    <t>Awards</t>
  </si>
  <si>
    <t>Jagdish Arora</t>
  </si>
  <si>
    <t>Male</t>
  </si>
  <si>
    <t>National Board Of Accreditation 4th Floor, East Tower, NBCC Place, Bhisham Pitamah Marg Pragati Vihar</t>
  </si>
  <si>
    <t>New Delhi, Delhi, India - 110003</t>
  </si>
  <si>
    <t>['2019 - Present', '2007 - 2018', '2003 - 2007', '2002 - 2003', '1991 - 2002', '1983 - 1991']</t>
  </si>
  <si>
    <t>['Advisor', 'Director', 'Librarian', 'Librarian', 'Deputy Librarian', 'Library-cum-Documentation Officer']</t>
  </si>
  <si>
    <t>['', 'National Board of Accreditation (NBA), New Delhi', '', 'Information and Library Network Centre, Gandhinagar', 'Central Library', 'Indian Institute of Technology Delhi, South West Delhi', 'Central Library', 'Indian Institute of Technology Bombay, Mumbai', 'Central Library', 'Indian Institute of Technology Delhi, New Delhi', 'Library', 'National Institute of Immunology, New Delhi']</t>
  </si>
  <si>
    <t>['1992', '1977']</t>
  </si>
  <si>
    <t>['Ph.D', 'M.Lib.I.Sc.']</t>
  </si>
  <si>
    <t>['University of Rajasthan', 'University of Delhi']</t>
  </si>
  <si>
    <t>['2004', '2001', '1999', '2004', '2001', '1999', '1999', '1998']</t>
  </si>
  <si>
    <t>['ILA-Kaula Best Librarian Award', 'Young Librarian Award', 'SIS Fellowship', 'ILA-Kaula Best Librarian Award', 'Young Librarian Award', 'SIS Fellowship', 'The Librarian of the Year', 'Fulbright Fellowship']</t>
  </si>
  <si>
    <t>['Indian Library Association', 'SATKAL, Panjab University, Chandigarh', 'School of International Service', 'Indian Library Association', 'SATKAL, Panjab University, Chandigarh', 'School of International Service', 'Indian Association of Special Libraries and Information Centres (IASLIC), Kolkata', 'The United States - India Educational Foundation']</t>
  </si>
  <si>
    <t>['Society for Information Science (SIS)', 'Bombay Science Librarian', 'Indian Library Association (ILA)', 'Society for Information Science (SIS)', 'Bombay Science Librarian', 'Indian Library Association (ILA)', 'Indian Association of Special Libraries and Information Centres (IASLIC)', "All India Government's Librarians Association (AGLIS)", 'Medical Library Association of India', 'Indian Techno-science Librarians and Information Scientists Association (ITLISA)', 'Ahmedabad Library Network (ADINET)']</t>
  </si>
  <si>
    <t>['Life Member', 'Life Member', 'Life Member', 'Life Member', 'Life Member', 'Life Member', 'Life Member', 'Life Member', 'Life Member', 'Life Member', 'Life Member']</t>
  </si>
  <si>
    <t>['2013', '2009', '2009', '2013', '2009', '2009', '2008', '2008', '2008', '2007', '2007', '2007', '2007', '2007', '2006', '2006', '2004', '2003', '2002', '1993', '', '', '', '', '', '', '', '', '', '', '', '', '', '']</t>
  </si>
  <si>
    <t>['Library Advisory Committee Oxford University Press Oxford', 'Expert Review Committee of the UGC to Review the Functioning of Gujarat Vidyapeeth', 'Expert Review Committee of the UGC to Review the Functioning of Tilak Maharashtra Vidyapeeth', 'Library Advisory Committee Oxford University Press Oxford', 'Expert Review Committee of the UGC to Review the Functioning of Gujarat Vidyapeeth', 'Expert Review Committee of the UGC to Review the Functioning of Tilak Maharashtra Vidyapeeth', 'Advisory Programme Committee International Symposium on Emerging Trends and Technologies for Libraries and Information Services (ETTLIS)', 'Expert Committee of the UGC to Evaluate Progress Made during X Plan and Evaluate Funds Requirement for XI Plan West Bengal University of Technology Kolkata', 'Expert Committee of the UGC to Evaluate Progress Made during X Plan and Evaluate Funds Requirement for XI Plan Kerala University Thiruvananthpuram Kerala', 'National Program Committee International Conference', 'Technical Advisory Committee Department of Scientific and Industrial Research Ministry of Science and Technology', 'National Steering Committee INDEST-AICTE Consortium', 'National Review Committee INDEST-AICTE Consortium', "Negotiation Committee and Nodal Officer's Committee DBTs Electronic Library Consortium (DeLCON)", 'International Library Advisory Committee Institute of Electric and Electronics Engineers IEEE USA', 'Steering Committee Second International Conference on Digital Libraries (ICDL)', 'Steering Committee TERI New Delhi', 'Advisory Committee National Convention of MLAI', 'Central Sectional Committee Library and Information Technology Indian Library Association', 'Executive Committee and Coordination Committee Distributed Information Centre', 'Biotechnology Information Systems (BTIS)', 'Selection Committees NII IISc University of Mumbai JNU', 'Advisory Committee for the Library and Documentation Centre All India Association for Christian Higher Education', 'National Advisory Committee P K Kelkar Library Indian Institute of Technology Kanpur', 'Course Development Committee Vardhaman Mahaveer Open University Kota Rajasthan', 'INDEST-AICTE Committee INDEST-AICTE Consortium', 'Library Advisory Committee NCERT', 'Library Committee National Academy of Sciences India', 'National Advisory Committee UGC Infonet Digital Library Consortium', 'Library Advisory Committee University Grants Commission', 'Advisory Committee to Modernize the Facilities and Infrastructure of ICMR Libraries and Network', 'Expert Committee for Design of Course Contents for Master of Library and Information Science IGNOU New Delhi', 'Executive Committee Society for Information Science', 'Curriculum Revision Committee Department of Education MHRD']</t>
  </si>
  <si>
    <t>['Member', 'Member', 'Member', 'Member', 'Member', 'Member', 'Member', 'Member', 'Member', 'Member', 'Member', 'Convener', 'Member', 'Chairman', 'Member', 'Member', 'Member', '', 'Chairman', '', 'Deptt. of Biotechnology New Delhi', 'Member', 'Member', 'Member', 'Member', 'Member', 'Member', 'Member', 'Member', 'Member', 'Member', '', 'Member', 'Member']</t>
  </si>
  <si>
    <t>['Evolving a Consortium for Providing Access to Electronic Resources to Colleges and Social Science Research Institutions in Selected Regions in India: Strategic Planning and Implementation Strategies', 'Network-enabled Digitized Collection in Engineering Science &amp; Technology at IIT Delhi', 'Developing Network-enabled Digitized Collection in Biotechnology at IIT Delhi: A Multi-pronged Proposition', 'Evolving a Consortium for Providing Access to Electronic Resources to Colleges and Social Science Research Institutions in Selected Regions in India: Strategic Planning and Implementation Strategies', 'Network-enabled Digitized Collection in Engineering Science &amp; Technology at IIT Delhi', 'Developing Network-enabled Digitized Collection in Biotechnology at IIT Delhi: A Multi-pronged Proposition', 'Developing Web-based Digitized Collection for Distant &amp; Continuing Education in Information Technology: Internet-based Online Interactive Courseware', 'Optical Image Scanning of Documents at the Central Library IIT Delhi', 'Modernization of Library Services', 'Distributed Information Centre in Immunology  Biotechnology Information Systems (BTIS)', 'National Library and Information Services Infrastructure for Scholarly Content (NLIST)', 'Evolving a Consortium for Providing Access to Electronic Resources to Colleges and Social Science Research Institutions in Selected Regions in India: Strategic Planning and Implementation Strategies', 'Network-enabled Digitized Collection in Engineering Science &amp; Technology at IIT Delhi', 'Developing Network-enabled Digitized Collection in Biotechnology at IIT Delhi: A Multi-pronged Proposition', 'Developing Web-based Digitized Collection for Distant &amp; Continuing Education in Information Technology: Internet-based Online Interactive Courseware', 'Optical Image Scanning of Documents at the Central Library IIT Delhi', 'Modernization of Library Services', 'Distributed Information Centre in Immunology  Biotechnology Information Systems (BTIS)', 'National Library and Information Services Infrastructure for Scholarly Content (NLIST)']</t>
  </si>
  <si>
    <t>['Sir Ratan Tata Trust (SRTT)', 'Ministry of Human Resource Development India', 'Department of Biotechnology Ministry of Science and Technology India', 'Evolving a Consortium for Providing Access to Electronic Resources to Colleges and Social Science Research Institutions in Selected Regions in India: Strategic Planning and Implementation Strategies', 'Network-enabled Digitized Collection in Engineering Science &amp; Technology at IIT Delhi', 'Developing Network-enabled Digitized Collection in Biotechnology at IIT Delhi: A Multi-pronged Proposition', 'Developing Web-based Digitized Collection for Distant &amp; Continuing Education in Information Technology: Internet-based Online Interactive Courseware', 'Optical Image Scanning of Documents at the Central Library IIT Delhi', 'Modernization of Library Services', 'Distributed Information Centre in Immunology  Biotechnology Information Systems (BTIS)', 'National Library and Information Services Infrastructure for Scholarly Content (NLIST)']</t>
  </si>
  <si>
    <t>Information Science and Library Science</t>
  </si>
  <si>
    <t>['LIS, Library 2.0, Union Database, Digital Repositories, Digital Libraries,Consortia, Open Access']</t>
  </si>
  <si>
    <t>Advisor</t>
  </si>
  <si>
    <t>National Board of Accreditation (NBA)</t>
  </si>
  <si>
    <t>Bhabani Das</t>
  </si>
  <si>
    <t>Department Of Agricultural And Food Engineering Indian Institute Of Technology Kharagpur</t>
  </si>
  <si>
    <t>West Medinipur, West Bengal, India - 721302</t>
  </si>
  <si>
    <t>['1999 - Present']</t>
  </si>
  <si>
    <t>['Professor']</t>
  </si>
  <si>
    <t>['Department of Agricultural and Food Engineering', 'Indian Institute of Technology Kharagpur, Paschim Medinipur']</t>
  </si>
  <si>
    <t>['1996']</t>
  </si>
  <si>
    <t>['Ph.D']</t>
  </si>
  <si>
    <t>['Kansas State University']</t>
  </si>
  <si>
    <t>Soil Science</t>
  </si>
  <si>
    <t>['Soil Physics, Hydrology, Agriculture and Environmental quality']</t>
  </si>
  <si>
    <t>Professor</t>
  </si>
  <si>
    <t>Indian Institute of Technology Kharagpur</t>
  </si>
  <si>
    <t>Govindarajan Srinivasan</t>
  </si>
  <si>
    <t>IGCAR, Kalpakkam 603102 Tamil Nadu</t>
  </si>
  <si>
    <t>Kanchipuram, Tamil Nadu, India - 603102</t>
  </si>
  <si>
    <t>['']</t>
  </si>
  <si>
    <t>['Head of the Department']</t>
  </si>
  <si>
    <t>['Deaprtment of CECHD', 'Indira Gandhi Centre For Atomic Research, Kanchipuram']</t>
  </si>
  <si>
    <t>['B.E. (hons),  M.Tech.']</t>
  </si>
  <si>
    <t>Engineering Design,  Fast Reactor core design, nuclear reactor safety</t>
  </si>
  <si>
    <t>['High temperature design']</t>
  </si>
  <si>
    <t>Head of the Department</t>
  </si>
  <si>
    <t>Indira Gandhi Centre For Atomic Research</t>
  </si>
  <si>
    <t>Mandar Joshi</t>
  </si>
  <si>
    <t>Rajendra Nagar</t>
  </si>
  <si>
    <t>Indore, Madhya Pradesh, India - 452013</t>
  </si>
  <si>
    <t>['Scientist E']</t>
  </si>
  <si>
    <t>['Engineering', 'Raja Ramanna Centre for Advanced Technology, Indore']</t>
  </si>
  <si>
    <t>['B.E. Instrumentation']</t>
  </si>
  <si>
    <t>System Development</t>
  </si>
  <si>
    <t>['Data aquisition Systems,Control Systems']</t>
  </si>
  <si>
    <t>Scientist E</t>
  </si>
  <si>
    <t>Raja Ramanna Centre for Advanced Technology</t>
  </si>
  <si>
    <t>Krishna Pillai Kaliappan</t>
  </si>
  <si>
    <t>Indian Institute Of Technology Bombay, Powai</t>
  </si>
  <si>
    <t>Mumbai Suburban, Maharashtra, India - 400076</t>
  </si>
  <si>
    <t>['2009 - Present', '2005 - 2009']</t>
  </si>
  <si>
    <t>['Professor', 'Associate Professor']</t>
  </si>
  <si>
    <t>['Department of Chemistry', 'Indian Institute of Technology Bombay, Mumbai', 'Department of Chemistry', 'Indian Institute of Technology Bombay, Mumbai']</t>
  </si>
  <si>
    <t>['1999']</t>
  </si>
  <si>
    <t>['University of Geneva']</t>
  </si>
  <si>
    <t>['2016', '2011', '2008', '2016', '2011', '2008', '2007', '2002']</t>
  </si>
  <si>
    <t>['Fellowship', 'Excellence in Teaching Award', 'Fellowship', 'Fellowship', 'Excellence in Teaching Award', 'Fellowship', 'Swarnajayanti Fellowship', 'Young Scientist Research Award']</t>
  </si>
  <si>
    <t>['Indian Academy of Sciences, Bangalore', 'Indian Institute of technology Bombay', 'Royal Society of Chemistry (FRSc), London', 'Indian Academy of Sciences, Bangalore', 'Indian Institute of technology Bombay', 'Royal Society of Chemistry (FRSc), London', 'Department of Science and Technology, India', 'Directorate of School Education, India']</t>
  </si>
  <si>
    <t>Organic Chemistry</t>
  </si>
  <si>
    <t>['Total Synthesis of Biologically Active Natural Products, Synthesis of Natural Product like Molecules, Design and Synthesis of Novel Hybrid Natural Products, Development of New Chiral Ligands for Asymmetric Synthesis, Organocatalysis .']</t>
  </si>
  <si>
    <t>Indian Institute of Technology Bombay</t>
  </si>
  <si>
    <t>Nand Kishore</t>
  </si>
  <si>
    <t>['Department of Chemistry', 'Indian Institute of Technology Bombay, Mumbai']</t>
  </si>
  <si>
    <t>['1989']</t>
  </si>
  <si>
    <t>['Indian Institute of Technology Delhi']</t>
  </si>
  <si>
    <t>['2005', '2005']</t>
  </si>
  <si>
    <t>['Fellowship', 'Fellowship']</t>
  </si>
  <si>
    <t>['The National Academy of Sciences', 'The National Academy of Sciences']</t>
  </si>
  <si>
    <t>Chemistry, Multidisciplinary</t>
  </si>
  <si>
    <t>['Biothermodynamics, Biophysical Chemistry']</t>
  </si>
  <si>
    <t>M K Mishra</t>
  </si>
  <si>
    <t>['1995 -', '1990 - 1995']</t>
  </si>
  <si>
    <t>['Retired Professor', 'Associate Professor']</t>
  </si>
  <si>
    <t>['1974']</t>
  </si>
  <si>
    <t>['MSc']</t>
  </si>
  <si>
    <t>['2010', '2007', '2001', '2010', '2007', '2001', '1999', '1999']</t>
  </si>
  <si>
    <t>['US-India Professorship', 'S C Bhattacharya Award', 'Fellowship', 'US-India Professorship', 'S C Bhattacharya Award', 'Fellowship', 'Fellowship', 'Fellowship']</t>
  </si>
  <si>
    <t>['American Physical Society, Univ. of Florida, USA', 'Indian Institute of Technology Bombay', 'Maharashtra Academy of Sciences, Mumbai', 'American Physical Society, Univ. of Florida, USA', 'Indian Institute of Technology Bombay', 'Maharashtra Academy of Sciences, Mumbai', 'Indian Academy of Sciences, Bangalore', 'The National Academy of Sciences, Allahabad']</t>
  </si>
  <si>
    <t>Physical Chemistry</t>
  </si>
  <si>
    <t>['Laser Assisted Control of Chemical Reaction, Electron Scattering Resonances.']</t>
  </si>
  <si>
    <t>Retired Professor</t>
  </si>
  <si>
    <t>Irishi N N Namboothiri</t>
  </si>
  <si>
    <t>Mumbai Suburban, Maharashtra, INDIA - 400076</t>
  </si>
  <si>
    <t>['2009 - Present', '2001 - 2009']</t>
  </si>
  <si>
    <t>['1988']</t>
  </si>
  <si>
    <t>['Mangalore University']</t>
  </si>
  <si>
    <t>['2014', '2013', '2010', '2014', '2013', '2010', '1998']</t>
  </si>
  <si>
    <t>['Bronze Medal', 'Fellowship', 'Honorary Faculty', 'Bronze Medal', 'Fellowship', 'Honorary Faculty', 'Fellowship']</t>
  </si>
  <si>
    <t>['Chemical Research Society of India (CRSI)', 'National Academy of Sciences, India', 'Institute for Intensive Research in Basic Sciences, MG UNiversity, Kottayam, Kerala', 'Chemical Research Society of India (CRSI)', 'National Academy of Sciences, India', 'Institute for Intensive Research in Basic Sciences, MG UNiversity, Kottayam, Kerala', 'University of North Texas']</t>
  </si>
  <si>
    <t>['Organic Synthesis, Physical Organic Chemistry, Reaction Mechanisms.']</t>
  </si>
  <si>
    <t>C P Rao</t>
  </si>
  <si>
    <t>['2021 - Present', '1998 - 2020']</t>
  </si>
  <si>
    <t>['Professor', 'Professor']</t>
  </si>
  <si>
    <t>['Department of Chemistry', 'Indian Institute of Technology Tirupati, Chittoor', 'Department of Chemistry', 'Indian Institute of Technology Bombay, Mumbai']</t>
  </si>
  <si>
    <t>['1977']</t>
  </si>
  <si>
    <t>['Indian Institute of Technology, Madras']</t>
  </si>
  <si>
    <t>['2016', '2012', '2011', '2016', '2012', '2011']</t>
  </si>
  <si>
    <t>['Fellowship', 'Fellowship', 'Fellowship', 'Fellowship', 'Fellowship', 'Fellowship']</t>
  </si>
  <si>
    <t>['Indian National Science Academy', 'Indian Academy of Sciences(FASc)', 'National Academy of Sciences', 'Indian National Science Academy', 'Indian Academy of Sciences(FASc)', 'National Academy of Sciences']</t>
  </si>
  <si>
    <t>Inorganic and Nuclear Chemistry</t>
  </si>
  <si>
    <t>['Calixarenes and their derivatives, Organic and Inorganic and Biomimetic chemistry of metallocalixarenes as models of inorganic enzymes, Transition-metal saccharide chemistry and biology, Lanthanide.']</t>
  </si>
  <si>
    <t>Indian Institute of Technology Tirupati</t>
  </si>
  <si>
    <t>Anil Prakash</t>
  </si>
  <si>
    <t>N.E.Region, East-Chowkidinghee Post Box No.105</t>
  </si>
  <si>
    <t>Dibrugarh, Assam, India - 786001</t>
  </si>
  <si>
    <t>['Scientist F']</t>
  </si>
  <si>
    <t>['', 'Regional Medical Research Centre ICMR, Dibrugarh']</t>
  </si>
  <si>
    <t>Entomology</t>
  </si>
  <si>
    <t>Scientist F</t>
  </si>
  <si>
    <t>Regional Medical Research Centre ICMR</t>
  </si>
  <si>
    <t>Santanu Kumar Sharma</t>
  </si>
  <si>
    <t>ICMR- Regional Medical Research Centre, N E Region Post Box No.105</t>
  </si>
  <si>
    <t>['1986 - Present']</t>
  </si>
  <si>
    <t>['Scientist - G']</t>
  </si>
  <si>
    <t>['', 'ICMR - Regional Medical Research Centre, N E Region, Dibrugarh']</t>
  </si>
  <si>
    <t>Allergy</t>
  </si>
  <si>
    <t>['working on haemoglobinopathies and thelassemia']</t>
  </si>
  <si>
    <t>Scientist - G</t>
  </si>
  <si>
    <t>ICMR - Regional Medical Research Centre, N E Region</t>
  </si>
  <si>
    <t>Devendra K Ojha</t>
  </si>
  <si>
    <t>Infrared Astronomy Group, Department Of Astronomy And Astrophysics,  Tata Institute Of Fundamental Research (TIFR) Dr Homi Bhabha Rd, Pashan, Pune, Maharashtra, India</t>
  </si>
  <si>
    <t>Pune, Maharashtra, India - 411008</t>
  </si>
  <si>
    <t>['Associate Professor']</t>
  </si>
  <si>
    <t>['Infrared Astronomy Group, Department of Astronomy and Astrophysics', 'Tata Institute of Fundamental Research (TIFR) Mumbai, Mumbai']</t>
  </si>
  <si>
    <t>['1994', '1987']</t>
  </si>
  <si>
    <t>['Ph.D.', 'M.Sc.']</t>
  </si>
  <si>
    <t>['Strasbourg University France', 'Kumaon University, Naini Tal']</t>
  </si>
  <si>
    <t>Infrared and Optical Astronomy</t>
  </si>
  <si>
    <t>['Star formation, Young Stellar Objects (YSOs), Asymptotic Giant Branch (AGB) Stars, Astronomical Instrumentation, Astronomical groung and space based observations']</t>
  </si>
  <si>
    <t>Associate Professor</t>
  </si>
  <si>
    <t>Tata Institute of Fundamental Research (TIFR) Mumbai</t>
  </si>
  <si>
    <t>A.R. Rao</t>
  </si>
  <si>
    <t>Homi Bhabha Road</t>
  </si>
  <si>
    <t>Mumbai, Maharashtra, India - 400005</t>
  </si>
  <si>
    <t>['Department of Astronomy and Astrophysics', 'Tata Institute of Fundamental Research (TIFR) Mumbai, Mumbai']</t>
  </si>
  <si>
    <t>X-ray and Gamma ray Astronomy</t>
  </si>
  <si>
    <t>A.K. Ray</t>
  </si>
  <si>
    <t>['1979']</t>
  </si>
  <si>
    <t>['PhD']</t>
  </si>
  <si>
    <t>['Columbia University, New York, USA']</t>
  </si>
  <si>
    <t>['International Astronomical Union', 'International Astronomical Union']</t>
  </si>
  <si>
    <t>['Member', 'Member']</t>
  </si>
  <si>
    <t>Astronomy and Astrophysics</t>
  </si>
  <si>
    <t>['Astrophysics of Supernovae and Pulsars']</t>
  </si>
  <si>
    <t>Kulinder Pal  Singh</t>
  </si>
  <si>
    <t>105C, Block A, Wave Estate, Sector 85, Mohali SAS Nagar, Punjab, India</t>
  </si>
  <si>
    <t>Mohali, Punjab, India - 140308</t>
  </si>
  <si>
    <t>['2022 - Present', '2017 - 2022', '1973 - 2017']</t>
  </si>
  <si>
    <t>['INSA Senior Scientist', 'Visiting Professor', 'Senior Professor']</t>
  </si>
  <si>
    <t>['Department of Physical Sciences', 'Indian Institute of Science Education and Research, Mohali, Mohali', 'Department of Physical Sciences', 'Indian Institute of Science Education and Research, Mohali, Mohali', 'Department of Astronomy and Astrophysics', 'Tata Institute of Fundamental Research (TIFR) Mumbai, Mumbai']</t>
  </si>
  <si>
    <t>['Ph.D.(Physics), M.Sc.(Physics)']</t>
  </si>
  <si>
    <t>['2021', '2018', '2006', '2021', '2018', '2006', '2004', '2000']</t>
  </si>
  <si>
    <t>['ASI Zubin Kembhavi Award for Team AstroSat', 'Fellow, Indian National Science Academy, New Delhi', 'Fellow', 'ASI Zubin Kembhavi Award for Team AstroSat', 'Fellow, Indian National Science Academy, New Delhi', 'Fellow', 'Space Sciences and Applications', 'Fellow']</t>
  </si>
  <si>
    <t>['The Astronautical Society of India', 'INSA', 'National Academy of Sciences, Allahabad', 'The Astronautical Society of India', 'INSA', 'National Academy of Sciences, Allahabad', 'The Astronautical Society of India', 'Indian Academy of Sciences']</t>
  </si>
  <si>
    <t>['International Astronomical Union', 'Astronomical Society of India', 'International Astronomical Union', 'Astronomical Society of India']</t>
  </si>
  <si>
    <t>['Regular Member', 'Regular Member', 'Regular Member', 'Regular Member']</t>
  </si>
  <si>
    <t>['AstroSat Soft X-ray Telescope', 'AstroSat Soft X-ray Telescope', 'AstroSat Soft X-ray Telescope']</t>
  </si>
  <si>
    <t>['ISRO, TIFR', 'AstroSat Soft X-ray Telescope']</t>
  </si>
  <si>
    <t>['X-ray Instrumentation; Active Galactic Nuclei, Clusters of galaxies, galaxies, Stars, Supernova remnants, Cataclysmic variables, X-ray binaries, Novae, active stars, Interstellar medium, Galaxies.']</t>
  </si>
  <si>
    <t>INSA Senior Scientist</t>
  </si>
  <si>
    <t>Indian Institute of Science Education and Research, Mohali</t>
  </si>
  <si>
    <t>T.P. Singh</t>
  </si>
  <si>
    <t>General Relativity and Cosmology</t>
  </si>
  <si>
    <t>M.N. Vahia</t>
  </si>
  <si>
    <t>['Ph D']</t>
  </si>
  <si>
    <t>['History of astronomy, high energy astrophysics, philosophy of science, astronomy education']</t>
  </si>
  <si>
    <t>J.S. Yadav</t>
  </si>
  <si>
    <t>['M.Sc, Phd']</t>
  </si>
  <si>
    <t>X-ray Astronomy, Cosmic rays, Planetary Science</t>
  </si>
  <si>
    <t>['Microquasars, Anomalous Cosmic rays']</t>
  </si>
  <si>
    <t>V.R. Chitnis</t>
  </si>
  <si>
    <t>Female</t>
  </si>
  <si>
    <t>['Department of High Energy Physics', 'Tata Institute of Fundamental Research (TIFR) Mumbai, Mumbai']</t>
  </si>
  <si>
    <t>Ground Based Gamma Ray Astronomy</t>
  </si>
  <si>
    <t>Bijnan Bandyopadhyay</t>
  </si>
  <si>
    <t>Department Of Electrical Engineering, Indian Institute Of Technology,  NH- 62, Karwar, Jodhpur</t>
  </si>
  <si>
    <t>Jodhpur, Rajasthan, India - 342030</t>
  </si>
  <si>
    <t>['2022 - Present', '1987 - 2022']</t>
  </si>
  <si>
    <t>['Visiting Professor', 'Professor']</t>
  </si>
  <si>
    <t>['Department of Electrical Engineering', 'Indian Institute of Technology Jodhpur, Jodhpur', 'Department of Systems and Control Engineering', 'Indian Institute of Technology Bombay, Mumbai']</t>
  </si>
  <si>
    <t>['1986', '1978']</t>
  </si>
  <si>
    <t>['Ph.D', 'B.E.']</t>
  </si>
  <si>
    <t>['Indian Institute of Technology Delhi', 'University of Calcutta']</t>
  </si>
  <si>
    <t>7</t>
  </si>
  <si>
    <t>['Control system, Sliding mode control, variable structure system']</t>
  </si>
  <si>
    <t>Visiting Professor</t>
  </si>
  <si>
    <t>Indian Institute of Technology Jodhpur</t>
  </si>
  <si>
    <t>Atul Gurtu</t>
  </si>
  <si>
    <t>['2000 - Present']</t>
  </si>
  <si>
    <t>['Ph.D.']</t>
  </si>
  <si>
    <t>Multidisciplinary Physics</t>
  </si>
  <si>
    <t>['Experimental Study of E E- Interactions at High Energy, Determination of W And Z Properties, Search for Higgs Bosons, Fits to Electroweak Data. Detector Fabrication, Software Development and Physics']</t>
  </si>
  <si>
    <t>Gobinda Majumder</t>
  </si>
  <si>
    <t>Department Of High Energy Physics, Tata Institute Of Fundamental Research Dr Homi Bhabha Rd, Army Area, Old Navy Nagar, Mumbai, Maharashtra, India</t>
  </si>
  <si>
    <t>['Calorimeter, B-Physics and CP-violation, Electroweak Physics at Collider.']</t>
  </si>
  <si>
    <t>S.K. Sharma</t>
  </si>
  <si>
    <t>['Scientist E1']</t>
  </si>
  <si>
    <t>Analog and Digital Designs, Embedded System Designs, CPLDs and FPGAs</t>
  </si>
  <si>
    <t>Scientist E1</t>
  </si>
  <si>
    <t>S.R. Dugad</t>
  </si>
  <si>
    <t>Department Of High Energy Physics, Tata Institute Of Fundamental Research (TIFR) Mumbai Mumbai, Maharashtra, India</t>
  </si>
  <si>
    <t>['Scientist']</t>
  </si>
  <si>
    <t>Searches for tri-linear coupling</t>
  </si>
  <si>
    <t>['SUSY particles using hadron collider data, Neutrino oscillation, Composition of cosmic rays in the UHE region, detector development and fabrication for D0 and CMS hadron collider detectors.']</t>
  </si>
  <si>
    <t>Scientist</t>
  </si>
  <si>
    <t>S.K. Gupta</t>
  </si>
  <si>
    <t>Cosmic Ray Physics, Instrumentation</t>
  </si>
  <si>
    <t>['High Energy Cosmic Ray Physics including study of composition and origin of PeV energy cosmic rays and gamma rays. High Energy Physics, including study of fundamental nature of forces and particles at']</t>
  </si>
  <si>
    <t>N. Krishnan</t>
  </si>
  <si>
    <t>Gravitation</t>
  </si>
  <si>
    <t>['Null and Precision Measurements in Gravitation and Non-Accelerator Particle Physics: search for new feeble forces, tests of the Equivalence Principle, study of QED vacuum effects, e.g. Casimir effects']</t>
  </si>
  <si>
    <t>N.K. Mondal</t>
  </si>
  <si>
    <t>Acclerator and non-accelerator based experimental particle physics.</t>
  </si>
  <si>
    <t>['Currently a member of the International collaboration experiment called DZERO at Fermilab, USA. Also a member of the CMS collaboration experiment at CERN, Geneva, Switzerland.']</t>
  </si>
  <si>
    <t>C.S. Unnikrishnan</t>
  </si>
  <si>
    <t>Experimental Gravitation</t>
  </si>
  <si>
    <t>Monoranjan Guchait</t>
  </si>
  <si>
    <t>Department Of High Energy Physics, Tata Institute Of Fundamental Research Mumbai, Maharashtra, India</t>
  </si>
  <si>
    <t>['CMS and HEP phenomenology.']</t>
  </si>
  <si>
    <t>Pushan Ayyub</t>
  </si>
  <si>
    <t>Room No AB-93, Department Of Condensed Matter Physics And Materials Science, TATA INSTITUTE OF FUNDAMENTAL RESEARCH, 1 Homi Bhabha Road</t>
  </si>
  <si>
    <t>['2005 - 2012', '1999 - 2005']</t>
  </si>
  <si>
    <t>['Department of Condensed Matter Physics', 'Tata Institute of Fundamental Research (TIFR) Mumbai, Mumbai', 'Department of Condensed Matter Physics', 'Tata Institute of Fundamental Research (TIFR) Mumbai, Mumbai']</t>
  </si>
  <si>
    <t>['1986']</t>
  </si>
  <si>
    <t>['Tata Institute of Fundamental Research (TIFR)']</t>
  </si>
  <si>
    <t>['1990', '1990']</t>
  </si>
  <si>
    <t>['Indian Physical Society Award', 'Indian Physical Society Award']</t>
  </si>
  <si>
    <t>['Indian Physical Society', 'Indian Physical Society']</t>
  </si>
  <si>
    <t>['2009', '2008', '2007', '2009', '2008', '2007', '1998']</t>
  </si>
  <si>
    <t>['The Council of The Indian Physical Society', 'The Internal Working Group\xa0of DAE on Materials Science &amp; Technology', 'The Nanoscience Advisory Group of DST Govt. of India', 'The Council of The Indian Physical Society', 'The Internal Working Group\xa0of DAE on Materials Science &amp; Technology', 'The Nanoscience Advisory Group of DST Govt. of India', 'The International Committee on Nanostructured Materials']</t>
  </si>
  <si>
    <t>['Member', 'Member', 'Member', 'Member', 'Member', 'Member', 'Member']</t>
  </si>
  <si>
    <t>Condensed Matter Physics</t>
  </si>
  <si>
    <t>['Physics and Applications of Nano Structured Materials.']</t>
  </si>
  <si>
    <t>S.K. Dhar</t>
  </si>
  <si>
    <t>Homi Bhabha Road, Navy Nagar</t>
  </si>
  <si>
    <t>['Department of Condensed Matter Physics', 'Tata Institute of Fundamental Research (TIFR) Mumbai, Mumbai']</t>
  </si>
  <si>
    <t>Physics</t>
  </si>
  <si>
    <t>['Solid State Physics']</t>
  </si>
  <si>
    <t>A.K. Nigam</t>
  </si>
  <si>
    <t>['Magnetism, Low Temperature Physics']</t>
  </si>
  <si>
    <t>K. Sudhakar</t>
  </si>
  <si>
    <t>Particles and Fields Physics</t>
  </si>
  <si>
    <t>['High Energy Physics']</t>
  </si>
  <si>
    <t>P.L. Paulose</t>
  </si>
  <si>
    <t>Magnetism, Superconductivity in Intermetalics</t>
  </si>
  <si>
    <t>N. Somanathan</t>
  </si>
  <si>
    <t>Adyar</t>
  </si>
  <si>
    <t>Chennai, Tamil Nadu, India - 600 020</t>
  </si>
  <si>
    <t>['Principal Scientist']</t>
  </si>
  <si>
    <t>['Polymer Division', 'CSIR-Central Leather Research Institute, Chennai']</t>
  </si>
  <si>
    <t>Polymer/Materials Science</t>
  </si>
  <si>
    <t>['Polymer/Materials Science']</t>
  </si>
  <si>
    <t>Principal Scientist</t>
  </si>
  <si>
    <t>CSIR-Central Leather Research Institute</t>
  </si>
  <si>
    <t>A.K. Saran</t>
  </si>
  <si>
    <t>NIO Post Office</t>
  </si>
  <si>
    <t>North Goa, Goa, India - 403 004</t>
  </si>
  <si>
    <t>['Department of Physical Oceanography', 'CSIR-National Institute of Oceanography, North Goa']</t>
  </si>
  <si>
    <t>['M.Tech.']</t>
  </si>
  <si>
    <t>Coastal Processes, Continental Margin</t>
  </si>
  <si>
    <t>['Coastal Processes, Continental Margin']</t>
  </si>
  <si>
    <t>CSIR-National Institute of Oceanography</t>
  </si>
  <si>
    <t>Kamlesh Sarkar</t>
  </si>
  <si>
    <t>P-33, C.I.T. Road, Scheme-XM, Beliaghata</t>
  </si>
  <si>
    <t>Kolkata, West Bengal, India - 700 010</t>
  </si>
  <si>
    <t>['Epidemiology', 'National Institute of Cholera and Enteric Diseases, Kolkata']</t>
  </si>
  <si>
    <t>['MD, MBBS,']</t>
  </si>
  <si>
    <t>Microbiology</t>
  </si>
  <si>
    <t>['Microbiology']</t>
  </si>
  <si>
    <t>National Institute of Cholera and Enteric Diseases</t>
  </si>
  <si>
    <t>Prakash Narayan Dwivedi</t>
  </si>
  <si>
    <t>ICAR-Indian Grassland And Fodder Research Institute</t>
  </si>
  <si>
    <t>Jhansi, Uttar Pradesh, India - 284003</t>
  </si>
  <si>
    <t>['1993 - Present']</t>
  </si>
  <si>
    <t>['Division of Farm Machinery and Post Harvest Technology', 'ICAR-Indian Grassland and Fodder Research Institute, Jhansi']</t>
  </si>
  <si>
    <t>['0']</t>
  </si>
  <si>
    <t>['M.Sc, Ph.D.']</t>
  </si>
  <si>
    <t>['Pantnagar']</t>
  </si>
  <si>
    <t>Dairy and Animal Science</t>
  </si>
  <si>
    <t>['Feed Technology (Post harvest management of crop residues, Baling, densification of crop residues and grasses Feed pellets, Complete feed blocksm, Leaf meal preparation and utilization)']</t>
  </si>
  <si>
    <t>ICAR-Indian Grassland and Fodder Research Institute</t>
  </si>
  <si>
    <t>Maharaj Singh</t>
  </si>
  <si>
    <t>Near Pahuj Dam, Gwalior Road</t>
  </si>
  <si>
    <t>Jhansi, Uttar Pradesh, India - 284 003</t>
  </si>
  <si>
    <t>['Division of Social Sciences', 'Indian Grassland and Fodder Research Institute (IGFRI), Jhansi']</t>
  </si>
  <si>
    <t>Agricultural Extension</t>
  </si>
  <si>
    <t>['â€¢ Participatory Research, Socio-economic studies in fodder  extension  â€¢ Transfer of technology, Fodder Technology  Demonstrations, Impact analysis, Training of farmers']</t>
  </si>
  <si>
    <t>Indian Grassland and Fodder Research Institute (IGFRI)</t>
  </si>
  <si>
    <t>Prafulla Dutta</t>
  </si>
  <si>
    <t>Dibrugarh, Assam, India - 786 001</t>
  </si>
  <si>
    <t>Abdul Mabood Khan</t>
  </si>
  <si>
    <t>['Parasitology']</t>
  </si>
  <si>
    <t>Kanwar Narain</t>
  </si>
  <si>
    <t>Mangalampalli N Ravikanth</t>
  </si>
  <si>
    <t>Department Of Chemistry, Indian Institute Of Technology, Bombay Indian Institute Of Technology Bombay, Powai</t>
  </si>
  <si>
    <t>['1994']</t>
  </si>
  <si>
    <t>['Indian Institute of Technology, Kanpur']</t>
  </si>
  <si>
    <t>['2005', '1998', '2005', '1998']</t>
  </si>
  <si>
    <t>['Fellowship', 'Fellowship', 'Fellowship', 'Fellowship']</t>
  </si>
  <si>
    <t>['Alexander von Humboldt Fellowship', 'Japanese Society for Promotion of Science (JSPS)', 'Alexander von Humboldt Fellowship', 'Japanese Society for Promotion of Science (JSPS)']</t>
  </si>
  <si>
    <t>['Synthesis and photodynamics of unsymmetrical multiporphyrin arrays, Synthesis and characterization of porphyrins attached to organometallic systems,Design, synthesis and study of nonlinear optics.']</t>
  </si>
  <si>
    <t>Y U Sasidhar</t>
  </si>
  <si>
    <t>['2000 - Present', '1989 - 2000']</t>
  </si>
  <si>
    <t>['Indian Institute of Technology Madras']</t>
  </si>
  <si>
    <t>['1989', '1989']</t>
  </si>
  <si>
    <t>['Tata Institute of Fundamental Research (TIFR)', 'Tata Institute of Fundamental Research (TIFR)']</t>
  </si>
  <si>
    <t>['Biophysical Chemistry, Probing protein folding and protein dynamics with molecular dynamics simulations.']</t>
  </si>
  <si>
    <t>A.I. Jaman</t>
  </si>
  <si>
    <t>1/AF, Bidhannagar</t>
  </si>
  <si>
    <t>Kolkata, West Bengal, India - 700 064</t>
  </si>
  <si>
    <t>['Theoretical Condensed Matter Physics Division', 'Saha Institute of Nuclear Physics, Kolkata']</t>
  </si>
  <si>
    <t>['M.Sc., Ph.D.']</t>
  </si>
  <si>
    <t>Microwave/millimeterwave spectroscopy of organic and inorganic</t>
  </si>
  <si>
    <t>['Microwave/millimeterwave spectroscopy of organic and inorganic']</t>
  </si>
  <si>
    <t>Saha Institute of Nuclear Physics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</si>
</sst>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0"/>
    </xf>
    <xf borderId="1" fillId="0" fontId="1" numFmtId="0" xfId="0" applyAlignment="1" applyBorder="1" applyFont="1">
      <alignment horizontal="left" readingOrder="0" shrinkToFit="0" vertical="top" wrapText="0"/>
    </xf>
    <xf borderId="0" fillId="0" fontId="2"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29"/>
    <col customWidth="1" min="2" max="2" width="26.0"/>
    <col customWidth="1" min="3" max="3" width="5.43"/>
    <col customWidth="1" min="4" max="4" width="7.29"/>
    <col customWidth="1" min="5" max="5" width="10.57"/>
    <col customWidth="1" min="6" max="7" width="57.29"/>
    <col customWidth="1" min="8" max="8" width="42.71"/>
    <col customWidth="1" min="9" max="9" width="53.71"/>
    <col customWidth="1" min="10" max="11" width="32.86"/>
    <col customWidth="1" min="12" max="12" width="37.86"/>
    <col customWidth="1" min="13" max="14" width="57.29"/>
    <col customWidth="1" min="15" max="15" width="8.71"/>
    <col customWidth="1" min="16" max="16" width="28.29"/>
    <col customWidth="1" min="17" max="17" width="39.29"/>
    <col customWidth="1" min="18" max="19" width="53.71"/>
    <col customWidth="1" min="20" max="20" width="50.71"/>
    <col customWidth="1" min="21" max="22" width="71.57"/>
    <col customWidth="1" min="23" max="23" width="40.71"/>
    <col customWidth="1" min="24" max="24" width="78.71"/>
    <col customWidth="1" min="25" max="28" width="28.71"/>
    <col customWidth="1" min="29" max="33" width="21.57"/>
    <col customWidth="1" min="34" max="35" width="28.71"/>
    <col customWidth="1" min="36" max="37" width="21.57"/>
    <col customWidth="1" min="38" max="41" width="28.71"/>
    <col customWidth="1" min="42" max="43" width="21.57"/>
    <col customWidth="1" min="44" max="45" width="35.86"/>
    <col customWidth="1" min="46" max="49" width="8.71"/>
    <col customWidth="1" min="50" max="50" width="10.86"/>
  </cols>
  <sheetData>
    <row r="1">
      <c r="A1" s="1" t="s">
        <v>0</v>
      </c>
      <c r="B1" s="2" t="s">
        <v>1</v>
      </c>
      <c r="C1" s="1" t="s">
        <v>2</v>
      </c>
      <c r="D1" s="1" t="s">
        <v>3</v>
      </c>
      <c r="E1" s="2" t="s">
        <v>4</v>
      </c>
      <c r="F1" s="1" t="s">
        <v>5</v>
      </c>
      <c r="G1" s="2" t="s">
        <v>6</v>
      </c>
      <c r="H1" s="1" t="s">
        <v>7</v>
      </c>
      <c r="I1" s="2" t="s">
        <v>8</v>
      </c>
      <c r="J1" s="1" t="s">
        <v>9</v>
      </c>
      <c r="K1" s="1" t="s">
        <v>10</v>
      </c>
      <c r="L1" s="2" t="s">
        <v>11</v>
      </c>
      <c r="M1" s="1" t="s">
        <v>12</v>
      </c>
      <c r="N1" s="2" t="s">
        <v>13</v>
      </c>
      <c r="O1" s="1" t="s">
        <v>14</v>
      </c>
      <c r="P1" s="1" t="s">
        <v>15</v>
      </c>
      <c r="Q1" s="2" t="s">
        <v>16</v>
      </c>
      <c r="R1" s="1" t="s">
        <v>17</v>
      </c>
      <c r="S1" s="2" t="s">
        <v>18</v>
      </c>
      <c r="T1" s="1" t="s">
        <v>19</v>
      </c>
      <c r="U1" s="1" t="s">
        <v>20</v>
      </c>
      <c r="V1" s="2" t="s">
        <v>21</v>
      </c>
      <c r="W1" s="1" t="s">
        <v>22</v>
      </c>
      <c r="X1" s="2" t="s">
        <v>23</v>
      </c>
      <c r="Y1" s="1" t="s">
        <v>24</v>
      </c>
      <c r="Z1" s="2" t="s">
        <v>25</v>
      </c>
      <c r="AA1" s="1" t="s">
        <v>26</v>
      </c>
      <c r="AB1" s="2" t="s">
        <v>27</v>
      </c>
      <c r="AC1" s="1" t="s">
        <v>28</v>
      </c>
      <c r="AD1" s="1" t="s">
        <v>29</v>
      </c>
      <c r="AE1" s="2" t="s">
        <v>30</v>
      </c>
      <c r="AF1" s="1" t="s">
        <v>31</v>
      </c>
      <c r="AG1" s="2" t="s">
        <v>32</v>
      </c>
      <c r="AH1" s="1" t="s">
        <v>33</v>
      </c>
      <c r="AI1" s="2" t="s">
        <v>34</v>
      </c>
      <c r="AJ1" s="1" t="s">
        <v>35</v>
      </c>
      <c r="AK1" s="2" t="s">
        <v>36</v>
      </c>
      <c r="AL1" s="1" t="s">
        <v>37</v>
      </c>
      <c r="AM1" s="2" t="s">
        <v>38</v>
      </c>
      <c r="AN1" s="1" t="s">
        <v>39</v>
      </c>
      <c r="AO1" s="2" t="s">
        <v>40</v>
      </c>
      <c r="AP1" s="1" t="s">
        <v>41</v>
      </c>
      <c r="AQ1" s="2" t="s">
        <v>42</v>
      </c>
      <c r="AR1" s="1" t="s">
        <v>43</v>
      </c>
      <c r="AS1" s="2" t="s">
        <v>44</v>
      </c>
      <c r="AT1" s="1" t="s">
        <v>45</v>
      </c>
      <c r="AU1" s="1" t="s">
        <v>46</v>
      </c>
      <c r="AV1" s="1" t="s">
        <v>47</v>
      </c>
      <c r="AW1" s="1" t="s">
        <v>48</v>
      </c>
      <c r="AX1" s="1" t="s">
        <v>49</v>
      </c>
    </row>
    <row r="2">
      <c r="A2" s="3" t="s">
        <v>50</v>
      </c>
      <c r="B2" s="3" t="str">
        <f>IFERROR(__xludf.DUMMYFUNCTION("GOOGLETRANSLATE(A2,""en"",""te"")"),"జగదీష్ అరోరా")</f>
        <v>జగదీష్ అరోరా</v>
      </c>
      <c r="C2" s="3">
        <v>1956.0</v>
      </c>
      <c r="D2" s="3" t="s">
        <v>51</v>
      </c>
      <c r="E2" s="3" t="str">
        <f>IFERROR(__xludf.DUMMYFUNCTION("GOOGLETRANSLATE(D2,""en"",""te"")"),"పురుషుడు")</f>
        <v>పురుషుడు</v>
      </c>
      <c r="F2" s="3" t="s">
        <v>52</v>
      </c>
      <c r="G2" s="3" t="str">
        <f>IFERROR(__xludf.DUMMYFUNCTION("GOOGLETRANSLATE(F2,""en"",""te"")"),"నేషనల్ బోర్డ్ ఆఫ్ అక్రిడిటేషన్ 4వ అంతస్తు, ఈస్ట్ టవర్, NBCC ప్లేస్, భీశం పితామహ్ మార్గ్ ప్రగతి విహార్")</f>
        <v>నేషనల్ బోర్డ్ ఆఫ్ అక్రిడిటేషన్ 4వ అంతస్తు, ఈస్ట్ టవర్, NBCC ప్లేస్, భీశం పితామహ్ మార్గ్ ప్రగతి విహార్</v>
      </c>
      <c r="H2" s="3" t="s">
        <v>53</v>
      </c>
      <c r="I2" s="3" t="str">
        <f>IFERROR(__xludf.DUMMYFUNCTION("GOOGLETRANSLATE(H2,""en"",""te"")"),"న్యూఢిల్లీ, ఢిల్లీ, భారతదేశం - 110003")</f>
        <v>న్యూఢిల్లీ, ఢిల్లీ, భారతదేశం - 110003</v>
      </c>
      <c r="J2" s="3" t="s">
        <v>54</v>
      </c>
      <c r="K2" s="3" t="s">
        <v>55</v>
      </c>
      <c r="L2" s="3" t="str">
        <f>IFERROR(__xludf.DUMMYFUNCTION("GOOGLETRANSLATE(K2,""en"",""te"")"),"['సలహాదారు', 'డైరెక్టర్', 'లైబ్రేరియన్', 'లైబ్రేరియన్', 'డిప్యూటీ లైబ్రేరియన్', 'లైబ్రరీ-కమ్-డాక్యుమెంటేషన్ ఆఫీసర్']")</f>
        <v>['సలహాదారు', 'డైరెక్టర్', 'లైబ్రేరియన్', 'లైబ్రేరియన్', 'డిప్యూటీ లైబ్రేరియన్', 'లైబ్రరీ-కమ్-డాక్యుమెంటేషన్ ఆఫీసర్']</v>
      </c>
      <c r="M2" s="3" t="s">
        <v>56</v>
      </c>
      <c r="N2" s="3" t="str">
        <f>IFERROR(__xludf.DUMMYFUNCTION("GOOGLETRANSLATE(M2,""en"",""te"")"),"['', 'నేషనల్ బోర్డ్ ఆఫ్ అక్రిడిటేషన్ (NBA), న్యూఢిల్లీ', '', 'ఇన్ఫర్మేషన్ అండ్ లైబ్రరీ నెట్‌వర్క్ సెంటర్, గాంధీనగర్', 'సెంట్రల్ లైబ్రరీ', 'ఇండియన్ ఇన్‌స్టిట్యూట్ ఆఫ్ టెక్నాలజీ ఢిల్లీ, సౌత్ వెస్ట్ ఢిల్లీ', 'సెంట్రల్ లైబ్రరీ ', 'ఇండియన్ ఇన్‌స్టిట్యూట్ ఆఫ్ ట"&amp;"ెక్నాలజీ బాంబే, ముంబై', 'సెంట్రల్ లైబ్రరీ', 'ఇండియన్ ఇన్‌స్టిట్యూట్ ఆఫ్ టెక్నాలజీ ఢిల్లీ, న్యూఢిల్లీ', 'లైబ్రరీ', 'నేషనల్ ఇన్‌స్టిట్యూట్ ఆఫ్ ఇమ్యునాలజీ, న్యూఢిల్లీ']")</f>
        <v>['', 'నేషనల్ బోర్డ్ ఆఫ్ అక్రిడిటేషన్ (NBA), న్యూఢిల్లీ', '', 'ఇన్ఫర్మేషన్ అండ్ లైబ్రరీ నెట్‌వర్క్ సెంటర్, గాంధీనగర్', 'సెంట్రల్ లైబ్రరీ', 'ఇండియన్ ఇన్‌స్టిట్యూట్ ఆఫ్ టెక్నాలజీ ఢిల్లీ, సౌత్ వెస్ట్ ఢిల్లీ', 'సెంట్రల్ లైబ్రరీ ', 'ఇండియన్ ఇన్‌స్టిట్యూట్ ఆఫ్ టెక్నాలజీ బాంబే, ముంబై', 'సెంట్రల్ లైబ్రరీ', 'ఇండియన్ ఇన్‌స్టిట్యూట్ ఆఫ్ టెక్నాలజీ ఢిల్లీ, న్యూఢిల్లీ', 'లైబ్రరీ', 'నేషనల్ ఇన్‌స్టిట్యూట్ ఆఫ్ ఇమ్యునాలజీ, న్యూఢిల్లీ']</v>
      </c>
      <c r="O2" s="3" t="s">
        <v>57</v>
      </c>
      <c r="P2" s="3" t="s">
        <v>58</v>
      </c>
      <c r="Q2" s="3" t="str">
        <f>IFERROR(__xludf.DUMMYFUNCTION("GOOGLETRANSLATE(P2,""en"",""te"")"),"['Ph.D', 'M.Lib.I.Sc.']")</f>
        <v>['Ph.D', 'M.Lib.I.Sc.']</v>
      </c>
      <c r="R2" s="3" t="s">
        <v>59</v>
      </c>
      <c r="S2" s="3" t="str">
        <f>IFERROR(__xludf.DUMMYFUNCTION("GOOGLETRANSLATE(R2,""en"",""te"")"),"['రాజస్థాన్ విశ్వవిద్యాలయం', 'యూనివర్శిటీ ఆఫ్ ఢిల్లీ']")</f>
        <v>['రాజస్థాన్ విశ్వవిద్యాలయం', 'యూనివర్శిటీ ఆఫ్ ఢిల్లీ']</v>
      </c>
      <c r="T2" s="3" t="s">
        <v>60</v>
      </c>
      <c r="U2" s="3" t="s">
        <v>61</v>
      </c>
      <c r="V2" s="3" t="str">
        <f>IFERROR(__xludf.DUMMYFUNCTION("GOOGLETRANSLATE(U2,""en"",""te"")"),"['ILA-కౌలా ఉత్తమ లైబ్రేరియన్ అవార్డు', 'యంగ్ లైబ్రేరియన్ అవార్డు', 'SIS ఫెలోషిప్', 'ILA-కౌలా ఉత్తమ లైబ్రేరియన్ అవార్డు', 'యంగ్ లైబ్రేరియన్ అవార్డు', 'SIS ఫెలోషిప్', 'ది లైబ్రేరియన్ ఆఫ్ ది ఇయర్', ' ఫుల్‌బ్రైట్ ఫెలోషిప్']")</f>
        <v>['ILA-కౌలా ఉత్తమ లైబ్రేరియన్ అవార్డు', 'యంగ్ లైబ్రేరియన్ అవార్డు', 'SIS ఫెలోషిప్', 'ILA-కౌలా ఉత్తమ లైబ్రేరియన్ అవార్డు', 'యంగ్ లైబ్రేరియన్ అవార్డు', 'SIS ఫెలోషిప్', 'ది లైబ్రేరియన్ ఆఫ్ ది ఇయర్', ' ఫుల్‌బ్రైట్ ఫెలోషిప్']</v>
      </c>
      <c r="W2" s="3" t="s">
        <v>62</v>
      </c>
      <c r="X2" s="3" t="str">
        <f>IFERROR(__xludf.DUMMYFUNCTION("GOOGLETRANSLATE(W2,""en"",""te"")"),"['ఇండియన్ లైబ్రరీ అసోసియేషన్', 'సత్కల్, పంజాబ్ యూనివర్సిటీ, చండీగఢ్', 'స్కూల్ ఆఫ్ ఇంటర్నేషనల్ సర్వీస్', 'ఇండియన్ లైబ్రరీ అసోసియేషన్', 'సత్కల్, పంజాబ్ యూనివర్సిటీ, చండీగఢ్', 'స్కూల్ ఆఫ్ ఇంటర్నేషనల్ సర్వీస్', 'ఇండియన్ అసోసియేషన్ ఆఫ్ స్పెషల్' లైబ్రరీలు మరియు"&amp;" సమాచార కేంద్రాలు (IASLIC), కోల్‌కతా', 'ది యునైటెడ్ స్టేట్స్ - ఇండియా ఎడ్యుకేషనల్ ఫౌండేషన్']")</f>
        <v>['ఇండియన్ లైబ్రరీ అసోసియేషన్', 'సత్కల్, పంజాబ్ యూనివర్సిటీ, చండీగఢ్', 'స్కూల్ ఆఫ్ ఇంటర్నేషనల్ సర్వీస్', 'ఇండియన్ లైబ్రరీ అసోసియేషన్', 'సత్కల్, పంజాబ్ యూనివర్సిటీ, చండీగఢ్', 'స్కూల్ ఆఫ్ ఇంటర్నేషనల్ సర్వీస్', 'ఇండియన్ అసోసియేషన్ ఆఫ్ స్పెషల్' లైబ్రరీలు మరియు సమాచార కేంద్రాలు (IASLIC), కోల్‌కతా', 'ది యునైటెడ్ స్టేట్స్ - ఇండియా ఎడ్యుకేషనల్ ఫౌండేషన్']</v>
      </c>
      <c r="Y2" s="3" t="s">
        <v>63</v>
      </c>
      <c r="Z2" s="3" t="str">
        <f>IFERROR(__xludf.DUMMYFUNCTION("GOOGLETRANSLATE(Y2,""en"",""te"")"),"['సొసైటీ ఫర్ ఇన్ఫర్మేషన్ సైన్స్ (SIS)', 'బాంబే సైన్స్ లైబ్రేరియన్', 'ఇండియన్ లైబ్రరీ అసోసియేషన్ (ILA)', 'సొసైటీ ఫర్ ఇన్ఫర్మేషన్ సైన్స్ (SIS)', 'బాంబే సైన్స్ లైబ్రేరియన్', 'ఇండియన్ లైబ్రరీ అసోసియేషన్ (ILA)' , 'ఇండియన్ అసోసియేషన్ ఆఫ్ స్పెషల్ లైబ్రరీస్ అండ్ "&amp;"ఇన్ఫర్మేషన్ సెంటర్స్ (IASLIC)', ""ఆల్ ఇండియా గవర్నమెంట్స్ లైబ్రేరియన్స్ అసోసియేషన్ (AGLIS)"", 'మెడికల్ లైబ్రరీ అసోసియేషన్ ఆఫ్ ఇండియా', 'ఇండియన్ టెక్నో-సైన్స్ లైబ్రేరియన్స్ అండ్ ఇన్ఫర్మేషన్ సైంటిస్ట్స్ అసోసియేషన్ (ITLISA)', 'అహ్మదాబాద్ లైబ్రరీ నెట్‌వర్క్ ("&amp;"ADINET)']")</f>
        <v>['సొసైటీ ఫర్ ఇన్ఫర్మేషన్ సైన్స్ (SIS)', 'బాంబే సైన్స్ లైబ్రేరియన్', 'ఇండియన్ లైబ్రరీ అసోసియేషన్ (ILA)', 'సొసైటీ ఫర్ ఇన్ఫర్మేషన్ సైన్స్ (SIS)', 'బాంబే సైన్స్ లైబ్రేరియన్', 'ఇండియన్ లైబ్రరీ అసోసియేషన్ (ILA)' , 'ఇండియన్ అసోసియేషన్ ఆఫ్ స్పెషల్ లైబ్రరీస్ అండ్ ఇన్ఫర్మేషన్ సెంటర్స్ (IASLIC)', "ఆల్ ఇండియా గవర్నమెంట్స్ లైబ్రేరియన్స్ అసోసియేషన్ (AGLIS)", 'మెడికల్ లైబ్రరీ అసోసియేషన్ ఆఫ్ ఇండియా', 'ఇండియన్ టెక్నో-సైన్స్ లైబ్రేరియన్స్ అండ్ ఇన్ఫర్మేషన్ సైంటిస్ట్స్ అసోసియేషన్ (ITLISA)', 'అహ్మదాబాద్ లైబ్రరీ నెట్‌వర్క్ (ADINET)']</v>
      </c>
      <c r="AA2" s="3" t="s">
        <v>64</v>
      </c>
      <c r="AB2" s="3" t="str">
        <f>IFERROR(__xludf.DUMMYFUNCTION("GOOGLETRANSLATE(AA2,""en"",""te"")"),"['లైఫ్ మెంబర్', 'లైఫ్ మెంబర్', 'లైఫ్ మెంబర్', 'లైఫ్ మెంబర్', 'లైఫ్ మెంబర్', 'లైఫ్ మెంబర్', 'లైఫ్ మెంబర్', 'లైఫ్ మెంబర్', 'లైఫ్ మెంబర్', 'లైఫ్ మెంబర్' , 'లైఫ్ మెంబర్']")</f>
        <v>['లైఫ్ మెంబర్', 'లైఫ్ మెంబర్', 'లైఫ్ మెంబర్', 'లైఫ్ మెంబర్', 'లైఫ్ మెంబర్', 'లైఫ్ మెంబర్', 'లైఫ్ మెంబర్', 'లైఫ్ మెంబర్', 'లైఫ్ మెంబర్', 'లైఫ్ మెంబర్' , 'లైఫ్ మెంబర్']</v>
      </c>
      <c r="AC2" s="3" t="s">
        <v>65</v>
      </c>
      <c r="AD2" s="3" t="s">
        <v>66</v>
      </c>
      <c r="AE2" s="3" t="str">
        <f>IFERROR(__xludf.DUMMYFUNCTION("GOOGLETRANSLATE(AD2,""en"",""te"")"),"['లైబ్రరీ అడ్వైజరీ కమిటీ ఆక్స్‌ఫర్డ్ యూనివర్శిటీ ప్రెస్ ఆక్స్‌ఫర్డ్', 'గుజరాత్ విద్యాపీఠ్ పనితీరును సమీక్షించడానికి UGC యొక్క నిపుణుల సమీక్ష కమిటీ', 'తిలక్ మహారాష్ట్ర విద్యాపీఠ్ పనితీరును సమీక్షించడానికి UGC యొక్క నిపుణుల సమీక్ష కమిటీ', 'లైబ్రరీ అడ్వైజరీ "&amp;"కమిటీ ఆక్స్‌ఫర్డ్ విశ్వవిద్యాలయం ఆక్స్‌ఫర్డ్', 'UGC యొక్క నిపుణుల సమీక్ష కమిటీని నొక్కండి గుజరాత్ విద్యాపీఠ్ పనితీరును సమీక్షించండి', 'తిలక్ మహారాష్ట్ర విద్యాపీఠం పనితీరును సమీక్షించడానికి UGC యొక్క నిపుణుల సమీక్ష కమిటీ', 'లైబ్రరీలు మరియు సమాచార సేవల కోసం"&amp;" ఎమర్జింగ్ ట్రెండ్స్ అండ్ టెక్నాలజీస్ (ETTLIS)పై అడ్వైజరీ ప్రోగ్రామ్ కమిటీ ఇంటర్నేషనల్ సింపోజియం', 'నిపుణుల కమిటీ X ప్రణాళిక సమయంలో సాధించిన పురోగతిని అంచనా వేయడానికి మరియు నిధులను మూల్యాంకనం చేయడానికి UGC XI ప్లాన్ వెస్ట్ బెంగాల్ యూనివర్శిటీ ఆఫ్ టెక్నాలజ"&amp;"ీ కోల్‌కతా కోసం ఆవశ్యకత, 'X ప్లాన్ సమయంలో చేసిన పురోగతిని అంచనా వేయడానికి UGC యొక్క నిపుణుల కమిటీ మరియు XI ప్లాన్ కేరళ విశ్వవిద్యాలయం తిరువనంతపురం కేరళ కోసం నిధుల అవసరాలను మూల్యాంకనం చేయడానికి', 'నేషనల్ ప్రోగ్రామ్ కమిటీ ఇంటర్నేషనల్ కాన్ఫరెన్స్', 'టెక్నికల"&amp;"్ అడ్వైజరీ కమిటీ డిపార్ట్‌మెంట్ ఆఫ్ సైంటిఫిక్ అండ్ ఇండస్ట్రియల్ రీసెర్చ్ మినిస్ట్రీ ఆఫ్ సైన్స్ అండ్ టెక్నాలజీ', 'నేషనల్ స్టీరింగ్ కమిటీ INDEST-AICTE కన్సార్టియం', 'నేషనల్ రివ్యూ కమిటీ INDEST-AICTE కన్సార్టియం', ""నెగోషియేషన్ కమిటీ మరియు నోడల్ ఆఫీసర్స్ కమి"&amp;"టీ DBTs ఎలక్ట్రానిక్ లైబ్రరీ కన్సార్టియం (DeLCON)"", 'ఇంటర్నేషనల్ లైబ్రరీ అడ్వైజరీ కమిటీ ఇన్స్టిట్యూట్ ఆఫ్ ఎలక్ట్రిక్ అండ్ ఎలక్ట్రిక్ ఇంజనీర్స్' IEESE Electronics ఇంజనీర్స్ కమిటీ 'IEESE రెండవ అంతర్జాతీయ సమావేశం ఆన్ డిజిటల్ లైబ్రరీస్ (ICDL)', 'స్టీరింగ్ కమ"&amp;"ిటీ TERI న్యూఢిల్లీ', 'సలహా కమిటీ నేషనల్ కన్వెన్షన్ ఆఫ్ MLAI', 'సెంట్రల్ సెక్షనల్ కమిటీ లైబ్రరీ అండ్ ఇన్ఫర్మేషన్ టెక్నాలజీ ఇండియన్ లైబ్రరీ అసోసియేషన్', 'ఎగ్జిక్యూటివ్ కమిటీ మరియు కోఆర్డినేషన్ కమిటీ డిస్ట్రిబ్యూటెడ్ ఇన్ఫర్మేషన్ సెంటర్', ' బయోటెక్నాలజీ ఇన్ఫ"&amp;"ర్మేషన్ సిస్టమ్స్ (BTIS)', 'సెలక్షన్ కమిటీలు NII IISc యూనివర్సిటీ ఆఫ్ ముంబై JNU', 'అడ్వైజరీ కమిటీ ఫర్ ది లైబ్రరీ అండ్ డాక్యుమెంటేషన్ సెంటర్ ఆల్ ఇండియా అసోసియేషన్ ఫర్ క్రిస్టియన్ హయ్యర్ ఎడ్యుకేషన్', 'నేషనల్ అడ్వైజరీ కమిటీ PK కేల్కర్ లైబ్రరీ ఇండియన్ ఇన్‌స్ట"&amp;"ిట్యూట్ ఆఫ్ టెక్నాలజీ కాన్పూర్', 'కోర్సు డెవలప్‌మెంట్ కమిటీ వర్ధమాన్ మహావీర్ ఓపెన్ యూనివర్శిటీ కోట రాజస్థాన్', 'INDEST- AICTE కమిటీ INDEST-AICTE కన్సార్టియం', 'లైబ్రరీ అడ్వైజరీ కమిటీ NCERT', 'లైబ్రరీ కమిటీ నేషనల్ అకాడమీ ఆఫ్ సైన్సెస్ ఇండియా', 'నేషనల్ అడ్వై"&amp;"జరీ కమిటీ UGC ఇన్ఫోనెట్ డిజిటల్ లైబ్రరీ కన్సార్టియం', 'లైబ్రరీ అడ్వైజరీ కమిటీ యూనివర్శిటీ గ్రాంట్స్ కమిషన్', 'ICMR లైబ్రరీస్ అండ్ నెట్‌వర్క్ కమిటీ కోసం సౌకర్యాలు మరియు మౌలిక సదుపాయాలను ఆధునీకరించడానికి సలహా కమిటీ', 'Expert' మాస్టర్ ఆఫ్ లైబ్రరీ కోసం కోర్సు"&amp;" విషయాల రూపకల్పన మరియు ఇన్ఫర్మేషన్ సైన్స్ ఇగ్నో న్యూఢిల్లీ', 'ఎగ్జిక్యూటివ్ కమిటీ సొసైటీ ఫర్ ఇన్ఫర్మేషన్ సైన్స్', 'కరికులమ్ రివిజన్ కమిటీ డిపార్ట్‌మెంట్ ఆఫ్ ఎడ్యుకేషన్ MHRD']")</f>
        <v>['లైబ్రరీ అడ్వైజరీ కమిటీ ఆక్స్‌ఫర్డ్ యూనివర్శిటీ ప్రెస్ ఆక్స్‌ఫర్డ్', 'గుజరాత్ విద్యాపీఠ్ పనితీరును సమీక్షించడానికి UGC యొక్క నిపుణుల సమీక్ష కమిటీ', 'తిలక్ మహారాష్ట్ర విద్యాపీఠ్ పనితీరును సమీక్షించడానికి UGC యొక్క నిపుణుల సమీక్ష కమిటీ', 'లైబ్రరీ అడ్వైజరీ కమిటీ ఆక్స్‌ఫర్డ్ విశ్వవిద్యాలయం ఆక్స్‌ఫర్డ్', 'UGC యొక్క నిపుణుల సమీక్ష కమిటీని నొక్కండి గుజరాత్ విద్యాపీఠ్ పనితీరును సమీక్షించండి', 'తిలక్ మహారాష్ట్ర విద్యాపీఠం పనితీరును సమీక్షించడానికి UGC యొక్క నిపుణుల సమీక్ష కమిటీ', 'లైబ్రరీలు మరియు సమాచార సేవల కోసం ఎమర్జింగ్ ట్రెండ్స్ అండ్ టెక్నాలజీస్ (ETTLIS)పై అడ్వైజరీ ప్రోగ్రామ్ కమిటీ ఇంటర్నేషనల్ సింపోజియం', 'నిపుణుల కమిటీ X ప్రణాళిక సమయంలో సాధించిన పురోగతిని అంచనా వేయడానికి మరియు నిధులను మూల్యాంకనం చేయడానికి UGC XI ప్లాన్ వెస్ట్ బెంగాల్ యూనివర్శిటీ ఆఫ్ టెక్నాలజీ కోల్‌కతా కోసం ఆవశ్యకత, 'X ప్లాన్ సమయంలో చేసిన పురోగతిని అంచనా వేయడానికి UGC యొక్క నిపుణుల కమిటీ మరియు XI ప్లాన్ కేరళ విశ్వవిద్యాలయం తిరువనంతపురం కేరళ కోసం నిధుల అవసరాలను మూల్యాంకనం చేయడానికి', 'నేషనల్ ప్రోగ్రామ్ కమిటీ ఇంటర్నేషనల్ కాన్ఫరెన్స్', 'టెక్నికల్ అడ్వైజరీ కమిటీ డిపార్ట్‌మెంట్ ఆఫ్ సైంటిఫిక్ అండ్ ఇండస్ట్రియల్ రీసెర్చ్ మినిస్ట్రీ ఆఫ్ సైన్స్ అండ్ టెక్నాలజీ', 'నేషనల్ స్టీరింగ్ కమిటీ INDEST-AICTE కన్సార్టియం', 'నేషనల్ రివ్యూ కమిటీ INDEST-AICTE కన్సార్టియం', "నెగోషియేషన్ కమిటీ మరియు నోడల్ ఆఫీసర్స్ కమిటీ DBTs ఎలక్ట్రానిక్ లైబ్రరీ కన్సార్టియం (DeLCON)", 'ఇంటర్నేషనల్ లైబ్రరీ అడ్వైజరీ కమిటీ ఇన్స్టిట్యూట్ ఆఫ్ ఎలక్ట్రిక్ అండ్ ఎలక్ట్రిక్ ఇంజనీర్స్' IEESE Electronics ఇంజనీర్స్ కమిటీ 'IEESE రెండవ అంతర్జాతీయ సమావేశం ఆన్ డిజిటల్ లైబ్రరీస్ (ICDL)', 'స్టీరింగ్ కమిటీ TERI న్యూఢిల్లీ', 'సలహా కమిటీ నేషనల్ కన్వెన్షన్ ఆఫ్ MLAI', 'సెంట్రల్ సెక్షనల్ కమిటీ లైబ్రరీ అండ్ ఇన్ఫర్మేషన్ టెక్నాలజీ ఇండియన్ లైబ్రరీ అసోసియేషన్', 'ఎగ్జిక్యూటివ్ కమిటీ మరియు కోఆర్డినేషన్ కమిటీ డిస్ట్రిబ్యూటెడ్ ఇన్ఫర్మేషన్ సెంటర్', ' బయోటెక్నాలజీ ఇన్ఫర్మేషన్ సిస్టమ్స్ (BTIS)', 'సెలక్షన్ కమిటీలు NII IISc యూనివర్సిటీ ఆఫ్ ముంబై JNU', 'అడ్వైజరీ కమిటీ ఫర్ ది లైబ్రరీ అండ్ డాక్యుమెంటేషన్ సెంటర్ ఆల్ ఇండియా అసోసియేషన్ ఫర్ క్రిస్టియన్ హయ్యర్ ఎడ్యుకేషన్', 'నేషనల్ అడ్వైజరీ కమిటీ PK కేల్కర్ లైబ్రరీ ఇండియన్ ఇన్‌స్టిట్యూట్ ఆఫ్ టెక్నాలజీ కాన్పూర్', 'కోర్సు డెవలప్‌మెంట్ కమిటీ వర్ధమాన్ మహావీర్ ఓపెన్ యూనివర్శిటీ కోట రాజస్థాన్', 'INDEST- AICTE కమిటీ INDEST-AICTE కన్సార్టియం', 'లైబ్రరీ అడ్వైజరీ కమిటీ NCERT', 'లైబ్రరీ కమిటీ నేషనల్ అకాడమీ ఆఫ్ సైన్సెస్ ఇండియా', 'నేషనల్ అడ్వైజరీ కమిటీ UGC ఇన్ఫోనెట్ డిజిటల్ లైబ్రరీ కన్సార్టియం', 'లైబ్రరీ అడ్వైజరీ కమిటీ యూనివర్శిటీ గ్రాంట్స్ కమిషన్', 'ICMR లైబ్రరీస్ అండ్ నెట్‌వర్క్ కమిటీ కోసం సౌకర్యాలు మరియు మౌలిక సదుపాయాలను ఆధునీకరించడానికి సలహా కమిటీ', 'Expert' మాస్టర్ ఆఫ్ లైబ్రరీ కోసం కోర్సు విషయాల రూపకల్పన మరియు ఇన్ఫర్మేషన్ సైన్స్ ఇగ్నో న్యూఢిల్లీ', 'ఎగ్జిక్యూటివ్ కమిటీ సొసైటీ ఫర్ ఇన్ఫర్మేషన్ సైన్స్', 'కరికులమ్ రివిజన్ కమిటీ డిపార్ట్‌మెంట్ ఆఫ్ ఎడ్యుకేషన్ MHRD']</v>
      </c>
      <c r="AF2" s="3" t="s">
        <v>67</v>
      </c>
      <c r="AG2" s="3" t="str">
        <f>IFERROR(__xludf.DUMMYFUNCTION("GOOGLETRANSLATE(AF2,""en"",""te"")"),"['సభ్యుడు', 'సభ్యుడు', 'సభ్యుడు', 'సభ్యుడు', 'సభ్యుడు', 'సభ్యుడు', 'సభ్యుడు', 'సభ్యుడు', 'సభ్యుడు', 'సభ్యుడు', 'సభ్యుడు', 'కన్వీనర్', ' సభ్యుడు', 'చైర్మన్', 'సభ్యుడు', 'సభ్యుడు', 'సభ్యుడు', '', 'చైర్మన్', '', 'డిపార్ట్మెంట్. బయోటెక్నాలజీ న్యూఢిల్లీ', 'సభ్"&amp;"యుడు', 'సభ్యుడు', 'సభ్యుడు', 'సభ్యుడు', 'సభ్యుడు', 'సభ్యుడు', 'సభ్యుడు', 'సభ్యుడు', 'సభ్యుడు', 'సభ్యుడు', '', ' సభ్యుడు', 'సభ్యుడు']")</f>
        <v>['సభ్యుడు', 'సభ్యుడు', 'సభ్యుడు', 'సభ్యుడు', 'సభ్యుడు', 'సభ్యుడు', 'సభ్యుడు', 'సభ్యుడు', 'సభ్యుడు', 'సభ్యుడు', 'సభ్యుడు', 'కన్వీనర్', ' సభ్యుడు', 'చైర్మన్', 'సభ్యుడు', 'సభ్యుడు', 'సభ్యుడు', '', 'చైర్మన్', '', 'డిపార్ట్మెంట్. బయోటెక్నాలజీ న్యూఢిల్లీ', 'సభ్యుడు', 'సభ్యుడు', 'సభ్యుడు', 'సభ్యుడు', 'సభ్యుడు', 'సభ్యుడు', 'సభ్యుడు', 'సభ్యుడు', 'సభ్యుడు', 'సభ్యుడు', '', ' సభ్యుడు', 'సభ్యుడు']</v>
      </c>
      <c r="AH2" s="3" t="s">
        <v>68</v>
      </c>
      <c r="AI2" s="3" t="str">
        <f>IFERROR(__xludf.DUMMYFUNCTION("GOOGLETRANSLATE(AH2,""en"",""te"")"),"['భారతదేశంలోని ఎంపిక చేసిన ప్రాంతాలలో కళాశాలలు మరియు సామాజిక శాస్త్ర పరిశోధనా సంస్థలకు ఎలక్ట్రానిక్ వనరులకు ప్రాప్యతను అందించడం కోసం ఒక కన్సార్టియంను అభివృద్ధి చేయడం: వ్యూహాత్మక ప్రణాళిక మరియు అమలు వ్యూహాలు', 'ఢిల్లీలోని IIToping నెట్‌వర్క్‌లో ఇంజనీరింగ్ "&amp;"సైన్స్ &amp; టెక్నాలజీలో నెట్‌వర్క్-ప్రారంభించబడిన డిజిటలైజ్డ్ కలెక్షన్', 'Deetwork -ఎనేబుల్ చేసిన డిజిటైజ్డ్ కలెక్షన్ IIT ఢిల్లీలో బయోటెక్నాలజీ: ఒక బహుముఖ ప్రతిపాదన', 'భారతదేశంలో ఎంపిక చేయబడిన ప్రాంతాలలో కళాశాలలు మరియు సామాజిక శాస్త్ర పరిశోధనా సంస్థలకు ఎలక్ట"&amp;"్రానిక్ వనరులకు ప్రాప్యతను అందించడం కోసం ఒక కన్సార్టియంను అభివృద్ధి చేయడం: వ్యూహాత్మక ప్రణాళిక మరియు అమలు వ్యూహాలు', 'నెట్‌వర్క్-ఎనేబుల్డ్ ఇంజినీరింగ్ డిజిటైజేషన్ IIT ఢిల్లీలో సైన్స్ &amp; టెక్నాలజీ', IIT ఢిల్లీలో బయోటెక్నాలజీలో నెట్‌వర్క్-ఎనేబుల్డ్ డిజిటలైజ్"&amp;"డ్ కలెక్షన్‌ను డెవలపింగ్ చేయడం: ఎ మల్టీ-ప్రోంగ్డ్ ప్రొపోజిషన్', 'ఇన్ఫర్మేషన్ టెక్నాలజీలో సుదూర &amp; నిరంతర విద్య కోసం వెబ్-ఆధారిత డిజిటలైజ్డ్ కలెక్షన్‌ను అభివృద్ధి చేయడం: ఇంటర్నెట్ ఆధారిత ఆన్‌లైన్ ఇంటరాక్టివ్ కోర్స్‌వేర్ స్కాన్ ఆప్టికల్ ఇమేజ్‌మెంట్స్' సెంట్ర"&amp;"ల్ లైబ్రరీ IIT ఢిల్లీలో, 'లైబ్రరీ సేవల ఆధునీకరణ', 'ఇమ్యునాలజీ బయోటెక్నాలజీ ఇన్ఫర్మేషన్ సిస్టమ్స్ (BTIS)లో పంపిణీ చేయబడిన సమాచార కేంద్రం', 'స్కాలర్లీ కంటెంట్ (NLIST) కోసం నేషనల్ లైబ్రరీ మరియు ఇన్ఫర్మేషన్ సర్వీసెస్ ఇన్‌ఫ్రాస్ట్రక్చర్', 'కళాశాలలు మరియు సామాజ"&amp;"ిక వనరులకు ప్రాప్యతను అందించడానికి ఒక కన్సార్టియంను అభివృద్ధి చేయడం భారతదేశంలోని ఎంపిక చేసిన ప్రాంతాలలో సైన్స్ పరిశోధనా సంస్థలు: స్ట్రాటజిక్ ప్లానింగ్ అండ్ ఇంప్లిమెంటేషన్ స్ట్రాటజీస్', 'నెట్‌వర్క్-ఎనేబుల్డ్ డిజిటలైజ్డ్ కలెక్షన్ ఇన్ ఇంజనీరింగ్ సైన్స్ &amp; టెక"&amp;"్నాలజీలో ఐఐటీ ఢిల్లీ', 'డెవలపింగ్ నెట్‌వర్క్-ఎనేబుల్డ్ డిజిటలైజ్డ్ కలెక్షన్ ఇన్ బయోటెక్నాలజీలో ఐఐటీ ఢిల్లీ: ఎ మల్టీ-ప్రోంగ్డ్ డిజిటైజ్డ్ ప్రొపోజిషన్' దూరానికి &amp; ఇన్ఫర్మేషన్ టెక్నాలజీలో నిరంతర విద్య: ఇంటర్నెట్ ఆధారిత ఆన్‌లైన్ ఇంటరాక్టివ్ కోర్స్‌వేర్', 'సెం"&amp;"ట్రల్ లైబ్రరీ IIT ఢిల్లీలో పత్రాల ఆప్టికల్ ఇమేజ్ స్కానింగ్', 'లైబ్రరీ సేవల ఆధునికీకరణ', 'ఇమ్యునాలజీ బయోటెక్నాలజీ ఇన్ఫర్మేషన్ సిస్టమ్స్ (BTIS)లో పంపిణీ చేయబడిన సమాచార కేంద్రం', ' స్కాలర్లీ కంటెంట్ కోసం నేషనల్ లైబ్రరీ మరియు ఇన్ఫర్మేషన్ సర్వీసెస్ ఇన్‌ఫ్రాస్ట"&amp;"్రక్చర్ (NLIST)']")</f>
        <v>['భారతదేశంలోని ఎంపిక చేసిన ప్రాంతాలలో కళాశాలలు మరియు సామాజిక శాస్త్ర పరిశోధనా సంస్థలకు ఎలక్ట్రానిక్ వనరులకు ప్రాప్యతను అందించడం కోసం ఒక కన్సార్టియంను అభివృద్ధి చేయడం: వ్యూహాత్మక ప్రణాళిక మరియు అమలు వ్యూహాలు', 'ఢిల్లీలోని IIToping నెట్‌వర్క్‌లో ఇంజనీరింగ్ సైన్స్ &amp; టెక్నాలజీలో నెట్‌వర్క్-ప్రారంభించబడిన డిజిటలైజ్డ్ కలెక్షన్', 'Deetwork -ఎనేబుల్ చేసిన డిజిటైజ్డ్ కలెక్షన్ IIT ఢిల్లీలో బయోటెక్నాలజీ: ఒక బహుముఖ ప్రతిపాదన', 'భారతదేశంలో ఎంపిక చేయబడిన ప్రాంతాలలో కళాశాలలు మరియు సామాజిక శాస్త్ర పరిశోధనా సంస్థలకు ఎలక్ట్రానిక్ వనరులకు ప్రాప్యతను అందించడం కోసం ఒక కన్సార్టియంను అభివృద్ధి చేయడం: వ్యూహాత్మక ప్రణాళిక మరియు అమలు వ్యూహాలు', 'నెట్‌వర్క్-ఎనేబుల్డ్ ఇంజినీరింగ్ డిజిటైజేషన్ IIT ఢిల్లీలో సైన్స్ &amp; టెక్నాలజీ', IIT ఢిల్లీలో బయోటెక్నాలజీలో నెట్‌వర్క్-ఎనేబుల్డ్ డిజిటలైజ్డ్ కలెక్షన్‌ను డెవలపింగ్ చేయడం: ఎ మల్టీ-ప్రోంగ్డ్ ప్రొపోజిషన్', 'ఇన్ఫర్మేషన్ టెక్నాలజీలో సుదూర &amp; నిరంతర విద్య కోసం వెబ్-ఆధారిత డిజిటలైజ్డ్ కలెక్షన్‌ను అభివృద్ధి చేయడం: ఇంటర్నెట్ ఆధారిత ఆన్‌లైన్ ఇంటరాక్టివ్ కోర్స్‌వేర్ స్కాన్ ఆప్టికల్ ఇమేజ్‌మెంట్స్' సెంట్రల్ లైబ్రరీ IIT ఢిల్లీలో, 'లైబ్రరీ సేవల ఆధునీకరణ', 'ఇమ్యునాలజీ బయోటెక్నాలజీ ఇన్ఫర్మేషన్ సిస్టమ్స్ (BTIS)లో పంపిణీ చేయబడిన సమాచార కేంద్రం', 'స్కాలర్లీ కంటెంట్ (NLIST) కోసం నేషనల్ లైబ్రరీ మరియు ఇన్ఫర్మేషన్ సర్వీసెస్ ఇన్‌ఫ్రాస్ట్రక్చర్', 'కళాశాలలు మరియు సామాజిక వనరులకు ప్రాప్యతను అందించడానికి ఒక కన్సార్టియంను అభివృద్ధి చేయడం భారతదేశంలోని ఎంపిక చేసిన ప్రాంతాలలో సైన్స్ పరిశోధనా సంస్థలు: స్ట్రాటజిక్ ప్లానింగ్ అండ్ ఇంప్లిమెంటేషన్ స్ట్రాటజీస్', 'నెట్‌వర్క్-ఎనేబుల్డ్ డిజిటలైజ్డ్ కలెక్షన్ ఇన్ ఇంజనీరింగ్ సైన్స్ &amp; టెక్నాలజీలో ఐఐటీ ఢిల్లీ', 'డెవలపింగ్ నెట్‌వర్క్-ఎనేబుల్డ్ డిజిటలైజ్డ్ కలెక్షన్ ఇన్ బయోటెక్నాలజీలో ఐఐటీ ఢిల్లీ: ఎ మల్టీ-ప్రోంగ్డ్ డిజిటైజ్డ్ ప్రొపోజిషన్' దూరానికి &amp; ఇన్ఫర్మేషన్ టెక్నాలజీలో నిరంతర విద్య: ఇంటర్నెట్ ఆధారిత ఆన్‌లైన్ ఇంటరాక్టివ్ కోర్స్‌వేర్', 'సెంట్రల్ లైబ్రరీ IIT ఢిల్లీలో పత్రాల ఆప్టికల్ ఇమేజ్ స్కానింగ్', 'లైబ్రరీ సేవల ఆధునికీకరణ', 'ఇమ్యునాలజీ బయోటెక్నాలజీ ఇన్ఫర్మేషన్ సిస్టమ్స్ (BTIS)లో పంపిణీ చేయబడిన సమాచార కేంద్రం', ' స్కాలర్లీ కంటెంట్ కోసం నేషనల్ లైబ్రరీ మరియు ఇన్ఫర్మేషన్ సర్వీసెస్ ఇన్‌ఫ్రాస్ట్రక్చర్ (NLIST)']</v>
      </c>
      <c r="AJ2" s="3" t="s">
        <v>69</v>
      </c>
      <c r="AK2" s="3" t="str">
        <f>IFERROR(__xludf.DUMMYFUNCTION("GOOGLETRANSLATE(AJ2,""en"",""te"")"),"['సర్ రతన్ టాటా ట్రస్ట్ (SRTT)', 'మినిస్ట్రీ ఆఫ్ హ్యూమన్ రిసోర్స్ డెవలప్‌మెంట్ ఇండియా', 'డిపార్ట్‌మెంట్ ఆఫ్ బయోటెక్నాలజీ మినిస్ట్రీ ఆఫ్ సైన్స్ అండ్ టెక్నాలజీ ఇండియా', 'కళాశాలలు మరియు సోషల్ సైన్స్ రీసెర్చ్ ఇన్‌స్టిట్యూషన్‌లకు ఎలక్ట్రానిక్ వనరులకు ప్రాప్యతన"&amp;"ు అందించడానికి ఒక కన్సార్టియంను అభివృద్ధి చేయడం భారతదేశంలో ఎంచుకున్న ప్రాంతాలు: వ్యూహాత్మక ప్రణాళిక మరియు అమలు వ్యూహాలు', IIT ఢిల్లీలో 'నెట్‌వర్క్-ఎనేబుల్డ్ డిజిటైజ్డ్ కలెక్షన్ ఇన్ ఇంజనీరింగ్ సైన్స్ &amp; టెక్నాలజీ', 'డెవలపింగ్ నెట్‌వర్క్-ఎనేబుల్డ్ డిజిటలైజ్డ"&amp;"్ కలెక్షన్ ఇన్ బయోటెక్నాలజీలో IIT ఢిల్లీ: ఎ మల్టీ-ప్రోంగ్డ్ ప్రపోజిషన్', 'డెవలపింగ్ వెబ్-బేస్డ్ డిజిటైజ్డ్ కలెక్షన్ ఇన్ఫర్మేషన్ ఫర్ ఇన్ఫర్మేషన్ &amp; ఇన్ఫర్మేషన్ సాంకేతికత: ఇంటర్నెట్ ఆధారిత ఆన్‌లైన్ ఇంటరాక్టివ్ కోర్స్‌వేర్', 'సెంట్రల్ లైబ్రరీ IIT ఢిల్లీలో డాక"&amp;"్యుమెంట్‌ల ఆప్టికల్ ఇమేజ్ స్కానింగ్', 'లైబ్రరీ సర్వీసెస్ ఆధునికీకరణ', 'ఇమ్యునాలజీ బయోటెక్నాలజీ ఇన్ఫర్మేషన్ సిస్టమ్స్ (BTIS)లో డిస్ట్రిబ్యూటెడ్ ఇన్ఫర్మేషన్ సెంటర్', 'నేషనల్ లైబ్రరీ అండ్ ఇన్ఫర్మేషన్ సర్వీసెస్ ఇన్‌ఫ్రాస్ట్రక్చర్ ఫర్ స్కాలర్లీ కంటెంట్ (NLIST)"&amp;" )']")</f>
        <v>['సర్ రతన్ టాటా ట్రస్ట్ (SRTT)', 'మినిస్ట్రీ ఆఫ్ హ్యూమన్ రిసోర్స్ డెవలప్‌మెంట్ ఇండియా', 'డిపార్ట్‌మెంట్ ఆఫ్ బయోటెక్నాలజీ మినిస్ట్రీ ఆఫ్ సైన్స్ అండ్ టెక్నాలజీ ఇండియా', 'కళాశాలలు మరియు సోషల్ సైన్స్ రీసెర్చ్ ఇన్‌స్టిట్యూషన్‌లకు ఎలక్ట్రానిక్ వనరులకు ప్రాప్యతను అందించడానికి ఒక కన్సార్టియంను అభివృద్ధి చేయడం భారతదేశంలో ఎంచుకున్న ప్రాంతాలు: వ్యూహాత్మక ప్రణాళిక మరియు అమలు వ్యూహాలు', IIT ఢిల్లీలో 'నెట్‌వర్క్-ఎనేబుల్డ్ డిజిటైజ్డ్ కలెక్షన్ ఇన్ ఇంజనీరింగ్ సైన్స్ &amp; టెక్నాలజీ', 'డెవలపింగ్ నెట్‌వర్క్-ఎనేబుల్డ్ డిజిటలైజ్డ్ కలెక్షన్ ఇన్ బయోటెక్నాలజీలో IIT ఢిల్లీ: ఎ మల్టీ-ప్రోంగ్డ్ ప్రపోజిషన్', 'డెవలపింగ్ వెబ్-బేస్డ్ డిజిటైజ్డ్ కలెక్షన్ ఇన్ఫర్మేషన్ ఫర్ ఇన్ఫర్మేషన్ &amp; ఇన్ఫర్మేషన్ సాంకేతికత: ఇంటర్నెట్ ఆధారిత ఆన్‌లైన్ ఇంటరాక్టివ్ కోర్స్‌వేర్', 'సెంట్రల్ లైబ్రరీ IIT ఢిల్లీలో డాక్యుమెంట్‌ల ఆప్టికల్ ఇమేజ్ స్కానింగ్', 'లైబ్రరీ సర్వీసెస్ ఆధునికీకరణ', 'ఇమ్యునాలజీ బయోటెక్నాలజీ ఇన్ఫర్మేషన్ సిస్టమ్స్ (BTIS)లో డిస్ట్రిబ్యూటెడ్ ఇన్ఫర్మేషన్ సెంటర్', 'నేషనల్ లైబ్రరీ అండ్ ఇన్ఫర్మేషన్ సర్వీసెస్ ఇన్‌ఫ్రాస్ట్రక్చర్ ఫర్ స్కాలర్లీ కంటెంట్ (NLIST) )']</v>
      </c>
      <c r="AL2" s="3" t="s">
        <v>70</v>
      </c>
      <c r="AM2" s="3" t="str">
        <f>IFERROR(__xludf.DUMMYFUNCTION("GOOGLETRANSLATE(AL2,""en"",""te"")"),"ఇన్ఫర్మేషన్ సైన్స్ మరియు లైబ్రరీ సైన్స్")</f>
        <v>ఇన్ఫర్మేషన్ సైన్స్ మరియు లైబ్రరీ సైన్స్</v>
      </c>
      <c r="AN2" s="3" t="s">
        <v>71</v>
      </c>
      <c r="AO2" s="3" t="str">
        <f>IFERROR(__xludf.DUMMYFUNCTION("GOOGLETRANSLATE(AN2,""en"",""te"")"),"['LIS, లైబ్రరీ 2.0, యూనియన్ డేటాబేస్, డిజిటల్ రిపోజిటరీలు, డిజిటల్ లైబ్రరీలు, కన్సార్టియా, ఓపెన్ యాక్సెస్']")</f>
        <v>['LIS, లైబ్రరీ 2.0, యూనియన్ డేటాబేస్, డిజిటల్ రిపోజిటరీలు, డిజిటల్ లైబ్రరీలు, కన్సార్టియా, ఓపెన్ యాక్సెస్']</v>
      </c>
      <c r="AP2" s="3" t="s">
        <v>72</v>
      </c>
      <c r="AQ2" s="3" t="str">
        <f>IFERROR(__xludf.DUMMYFUNCTION("GOOGLETRANSLATE(AP2,""en"",""te"")"),"సలహాదారు")</f>
        <v>సలహాదారు</v>
      </c>
      <c r="AR2" s="3" t="s">
        <v>73</v>
      </c>
      <c r="AS2" s="3" t="str">
        <f>IFERROR(__xludf.DUMMYFUNCTION("GOOGLETRANSLATE(AR2,""en"",""te"")"),"నేషనల్ బోర్డ్ ఆఫ్ అక్రిడిటేషన్ (NBA)")</f>
        <v>నేషనల్ బోర్డ్ ఆఫ్ అక్రిడిటేషన్ (NBA)</v>
      </c>
      <c r="AT2" s="3">
        <v>69.0</v>
      </c>
      <c r="AU2" s="3">
        <v>1.0</v>
      </c>
      <c r="AV2" s="3">
        <v>2.0</v>
      </c>
      <c r="AW2" s="3">
        <v>8.0</v>
      </c>
      <c r="AX2" s="3">
        <v>5.0</v>
      </c>
    </row>
    <row r="3">
      <c r="A3" s="3" t="s">
        <v>74</v>
      </c>
      <c r="B3" s="3" t="str">
        <f>IFERROR(__xludf.DUMMYFUNCTION("GOOGLETRANSLATE(A3,""en"",""te"")"),"భబానీ దాస్")</f>
        <v>భబానీ దాస్</v>
      </c>
      <c r="C3" s="3">
        <v>1966.0</v>
      </c>
      <c r="D3" s="3" t="s">
        <v>51</v>
      </c>
      <c r="E3" s="3" t="str">
        <f>IFERROR(__xludf.DUMMYFUNCTION("GOOGLETRANSLATE(D3,""en"",""te"")"),"పురుషుడు")</f>
        <v>పురుషుడు</v>
      </c>
      <c r="F3" s="3" t="s">
        <v>75</v>
      </c>
      <c r="G3" s="3" t="str">
        <f>IFERROR(__xludf.DUMMYFUNCTION("GOOGLETRANSLATE(F3,""en"",""te"")"),"డిపార్ట్‌మెంట్ ఆఫ్ అగ్రికల్చరల్ అండ్ ఫుడ్ ఇంజనీరింగ్ ఇండియన్ ఇన్‌స్టిట్యూట్ ఆఫ్ టెక్నాలజీ ఖరగ్‌పూర్")</f>
        <v>డిపార్ట్‌మెంట్ ఆఫ్ అగ్రికల్చరల్ అండ్ ఫుడ్ ఇంజనీరింగ్ ఇండియన్ ఇన్‌స్టిట్యూట్ ఆఫ్ టెక్నాలజీ ఖరగ్‌పూర్</v>
      </c>
      <c r="H3" s="3" t="s">
        <v>76</v>
      </c>
      <c r="I3" s="3" t="str">
        <f>IFERROR(__xludf.DUMMYFUNCTION("GOOGLETRANSLATE(H3,""en"",""te"")"),"పశ్చిమ మేదినీపూర్, పశ్చిమ బెంగాల్, భారతదేశం - 721302")</f>
        <v>పశ్చిమ మేదినీపూర్, పశ్చిమ బెంగాల్, భారతదేశం - 721302</v>
      </c>
      <c r="J3" s="3" t="s">
        <v>77</v>
      </c>
      <c r="K3" s="3" t="s">
        <v>78</v>
      </c>
      <c r="L3" s="3" t="str">
        <f>IFERROR(__xludf.DUMMYFUNCTION("GOOGLETRANSLATE(K3,""en"",""te"")"),"['ప్రొఫెసర్']")</f>
        <v>['ప్రొఫెసర్']</v>
      </c>
      <c r="M3" s="3" t="s">
        <v>79</v>
      </c>
      <c r="N3" s="3" t="str">
        <f>IFERROR(__xludf.DUMMYFUNCTION("GOOGLETRANSLATE(M3,""en"",""te"")"),"['డిపార్ట్‌మెంట్ ఆఫ్ అగ్రికల్చరల్ అండ్ ఫుడ్ ఇంజినీరింగ్', 'ఇండియన్ ఇన్‌స్టిట్యూట్ ఆఫ్ టెక్నాలజీ ఖరగ్‌పూర్, పశ్చిమ్ మెదినీపూర్']")</f>
        <v>['డిపార్ట్‌మెంట్ ఆఫ్ అగ్రికల్చరల్ అండ్ ఫుడ్ ఇంజినీరింగ్', 'ఇండియన్ ఇన్‌స్టిట్యూట్ ఆఫ్ టెక్నాలజీ ఖరగ్‌పూర్, పశ్చిమ్ మెదినీపూర్']</v>
      </c>
      <c r="O3" s="3" t="s">
        <v>80</v>
      </c>
      <c r="P3" s="3" t="s">
        <v>81</v>
      </c>
      <c r="Q3" s="3" t="str">
        <f>IFERROR(__xludf.DUMMYFUNCTION("GOOGLETRANSLATE(P3,""en"",""te"")"),"['పిహెచ్‌డి']")</f>
        <v>['పిహెచ్‌డి']</v>
      </c>
      <c r="R3" s="3" t="s">
        <v>82</v>
      </c>
      <c r="S3" s="3" t="str">
        <f>IFERROR(__xludf.DUMMYFUNCTION("GOOGLETRANSLATE(R3,""en"",""te"")"),"['కాన్సాస్ స్టేట్ యూనివర్శిటీ']")</f>
        <v>['కాన్సాస్ స్టేట్ యూనివర్శిటీ']</v>
      </c>
      <c r="T3" s="3">
        <v>0.0</v>
      </c>
      <c r="U3" s="3">
        <v>0.0</v>
      </c>
      <c r="V3" s="3" t="str">
        <f>IFERROR(__xludf.DUMMYFUNCTION("GOOGLETRANSLATE(U3,""en"",""te"")"),"0")</f>
        <v>0</v>
      </c>
      <c r="W3" s="3">
        <v>0.0</v>
      </c>
      <c r="X3" s="3" t="str">
        <f>IFERROR(__xludf.DUMMYFUNCTION("GOOGLETRANSLATE(W3,""en"",""te"")"),"0")</f>
        <v>0</v>
      </c>
      <c r="Y3" s="3">
        <v>0.0</v>
      </c>
      <c r="Z3" s="3" t="str">
        <f>IFERROR(__xludf.DUMMYFUNCTION("GOOGLETRANSLATE(Y3,""en"",""te"")"),"0")</f>
        <v>0</v>
      </c>
      <c r="AA3" s="3">
        <v>0.0</v>
      </c>
      <c r="AB3" s="3" t="str">
        <f>IFERROR(__xludf.DUMMYFUNCTION("GOOGLETRANSLATE(AA3,""en"",""te"")"),"0")</f>
        <v>0</v>
      </c>
      <c r="AC3" s="3">
        <v>0.0</v>
      </c>
      <c r="AD3" s="3">
        <v>0.0</v>
      </c>
      <c r="AE3" s="3" t="str">
        <f>IFERROR(__xludf.DUMMYFUNCTION("GOOGLETRANSLATE(AD3,""en"",""te"")"),"0")</f>
        <v>0</v>
      </c>
      <c r="AF3" s="3">
        <v>0.0</v>
      </c>
      <c r="AG3" s="3" t="str">
        <f>IFERROR(__xludf.DUMMYFUNCTION("GOOGLETRANSLATE(AF3,""en"",""te"")"),"0")</f>
        <v>0</v>
      </c>
      <c r="AH3" s="3">
        <v>0.0</v>
      </c>
      <c r="AI3" s="3" t="str">
        <f>IFERROR(__xludf.DUMMYFUNCTION("GOOGLETRANSLATE(AH3,""en"",""te"")"),"0")</f>
        <v>0</v>
      </c>
      <c r="AJ3" s="3">
        <v>0.0</v>
      </c>
      <c r="AK3" s="3" t="str">
        <f>IFERROR(__xludf.DUMMYFUNCTION("GOOGLETRANSLATE(AJ3,""en"",""te"")"),"0")</f>
        <v>0</v>
      </c>
      <c r="AL3" s="3" t="s">
        <v>83</v>
      </c>
      <c r="AM3" s="3" t="str">
        <f>IFERROR(__xludf.DUMMYFUNCTION("GOOGLETRANSLATE(AH3,""en"",""te"")"),"0")</f>
        <v>0</v>
      </c>
      <c r="AN3" s="3" t="s">
        <v>84</v>
      </c>
      <c r="AO3" s="3" t="str">
        <f>IFERROR(__xludf.DUMMYFUNCTION("GOOGLETRANSLATE(AN3,""en"",""te"")"),"['నేల భౌతిక శాస్త్రం, హైడ్రాలజీ, వ్యవసాయం మరియు పర్యావరణ నాణ్యత']")</f>
        <v>['నేల భౌతిక శాస్త్రం, హైడ్రాలజీ, వ్యవసాయం మరియు పర్యావరణ నాణ్యత']</v>
      </c>
      <c r="AP3" s="3" t="s">
        <v>85</v>
      </c>
      <c r="AQ3" s="3" t="str">
        <f>IFERROR(__xludf.DUMMYFUNCTION("GOOGLETRANSLATE(AP3,""en"",""te"")"),"ప్రొఫెసర్")</f>
        <v>ప్రొఫెసర్</v>
      </c>
      <c r="AR3" s="3" t="s">
        <v>86</v>
      </c>
      <c r="AS3" s="3" t="str">
        <f>IFERROR(__xludf.DUMMYFUNCTION("GOOGLETRANSLATE(AR3,""en"",""te"")"),"ఇండియన్ ఇన్‌స్టిట్యూట్ ఆఫ్ టెక్నాలజీ ఖరగ్‌పూర్")</f>
        <v>ఇండియన్ ఇన్‌స్టిట్యూట్ ఆఫ్ టెక్నాలజీ ఖరగ్‌పూర్</v>
      </c>
      <c r="AT3" s="3">
        <v>91.0</v>
      </c>
      <c r="AU3" s="3">
        <v>0.0</v>
      </c>
      <c r="AV3" s="3">
        <v>1.0</v>
      </c>
      <c r="AW3" s="3">
        <v>0.0</v>
      </c>
      <c r="AX3" s="3">
        <v>0.0</v>
      </c>
    </row>
    <row r="4">
      <c r="A4" s="3" t="s">
        <v>87</v>
      </c>
      <c r="B4" s="3" t="str">
        <f>IFERROR(__xludf.DUMMYFUNCTION("GOOGLETRANSLATE(A4,""en"",""te"")"),"గోవిందరాజన్ శ్రీనివాసన్")</f>
        <v>గోవిందరాజన్ శ్రీనివాసన్</v>
      </c>
      <c r="C4" s="3">
        <v>1949.0</v>
      </c>
      <c r="D4" s="3" t="s">
        <v>51</v>
      </c>
      <c r="E4" s="3" t="str">
        <f>IFERROR(__xludf.DUMMYFUNCTION("GOOGLETRANSLATE(D4,""en"",""te"")"),"పురుషుడు")</f>
        <v>పురుషుడు</v>
      </c>
      <c r="F4" s="3" t="s">
        <v>88</v>
      </c>
      <c r="G4" s="3" t="str">
        <f>IFERROR(__xludf.DUMMYFUNCTION("GOOGLETRANSLATE(F4,""en"",""te"")"),"IGCAR, కల్పక్కం 603102 తమిళనాడు")</f>
        <v>IGCAR, కల్పక్కం 603102 తమిళనాడు</v>
      </c>
      <c r="H4" s="3" t="s">
        <v>89</v>
      </c>
      <c r="I4" s="3" t="str">
        <f>IFERROR(__xludf.DUMMYFUNCTION("GOOGLETRANSLATE(H4,""en"",""te"")"),"కాంచీపురం, తమిళనాడు, భారతదేశం - 603102")</f>
        <v>కాంచీపురం, తమిళనాడు, భారతదేశం - 603102</v>
      </c>
      <c r="J4" s="3" t="s">
        <v>90</v>
      </c>
      <c r="K4" s="3" t="s">
        <v>91</v>
      </c>
      <c r="L4" s="3" t="str">
        <f>IFERROR(__xludf.DUMMYFUNCTION("GOOGLETRANSLATE(K4,""en"",""te"")"),"['డిపార్ట్‌మెంట్ హెడ్']")</f>
        <v>['డిపార్ట్‌మెంట్ హెడ్']</v>
      </c>
      <c r="M4" s="3" t="s">
        <v>92</v>
      </c>
      <c r="N4" s="3" t="str">
        <f>IFERROR(__xludf.DUMMYFUNCTION("GOOGLETRANSLATE(M4,""en"",""te"")"),"['CECHD విభాగం', 'ఇందిరా గాంధీ సెంటర్ ఫర్ అటామిక్ రీసెర్చ్, కాంచీపురం']")</f>
        <v>['CECHD విభాగం', 'ఇందిరా గాంధీ సెంటర్ ఫర్ అటామిక్ రీసెర్చ్, కాంచీపురం']</v>
      </c>
      <c r="O4" s="3" t="s">
        <v>90</v>
      </c>
      <c r="P4" s="3" t="s">
        <v>93</v>
      </c>
      <c r="Q4" s="3" t="str">
        <f>IFERROR(__xludf.DUMMYFUNCTION("GOOGLETRANSLATE(P4,""en"",""te"")"),"['బి.ఇ. (ఆనర్స్), M.Tech.']")</f>
        <v>['బి.ఇ. (ఆనర్స్), M.Tech.']</v>
      </c>
      <c r="R4" s="3" t="s">
        <v>90</v>
      </c>
      <c r="S4" s="3" t="str">
        <f>IFERROR(__xludf.DUMMYFUNCTION("GOOGLETRANSLATE(R4,""en"",""te"")"),"['']")</f>
        <v>['']</v>
      </c>
      <c r="T4" s="3">
        <v>0.0</v>
      </c>
      <c r="U4" s="3">
        <v>0.0</v>
      </c>
      <c r="V4" s="3" t="str">
        <f>IFERROR(__xludf.DUMMYFUNCTION("GOOGLETRANSLATE(U4,""en"",""te"")"),"0")</f>
        <v>0</v>
      </c>
      <c r="W4" s="3">
        <v>0.0</v>
      </c>
      <c r="X4" s="3" t="str">
        <f>IFERROR(__xludf.DUMMYFUNCTION("GOOGLETRANSLATE(W4,""en"",""te"")"),"0")</f>
        <v>0</v>
      </c>
      <c r="Y4" s="3">
        <v>0.0</v>
      </c>
      <c r="Z4" s="3" t="str">
        <f>IFERROR(__xludf.DUMMYFUNCTION("GOOGLETRANSLATE(Y4,""en"",""te"")"),"0")</f>
        <v>0</v>
      </c>
      <c r="AA4" s="3">
        <v>0.0</v>
      </c>
      <c r="AB4" s="3" t="str">
        <f>IFERROR(__xludf.DUMMYFUNCTION("GOOGLETRANSLATE(AA4,""en"",""te"")"),"0")</f>
        <v>0</v>
      </c>
      <c r="AC4" s="3">
        <v>0.0</v>
      </c>
      <c r="AD4" s="3">
        <v>0.0</v>
      </c>
      <c r="AE4" s="3" t="str">
        <f>IFERROR(__xludf.DUMMYFUNCTION("GOOGLETRANSLATE(AD4,""en"",""te"")"),"0")</f>
        <v>0</v>
      </c>
      <c r="AF4" s="3">
        <v>0.0</v>
      </c>
      <c r="AG4" s="3" t="str">
        <f>IFERROR(__xludf.DUMMYFUNCTION("GOOGLETRANSLATE(AF4,""en"",""te"")"),"0")</f>
        <v>0</v>
      </c>
      <c r="AH4" s="3">
        <v>0.0</v>
      </c>
      <c r="AI4" s="3" t="str">
        <f>IFERROR(__xludf.DUMMYFUNCTION("GOOGLETRANSLATE(AH4,""en"",""te"")"),"0")</f>
        <v>0</v>
      </c>
      <c r="AJ4" s="3">
        <v>0.0</v>
      </c>
      <c r="AK4" s="3" t="str">
        <f>IFERROR(__xludf.DUMMYFUNCTION("GOOGLETRANSLATE(AJ4,""en"",""te"")"),"0")</f>
        <v>0</v>
      </c>
      <c r="AL4" s="3" t="s">
        <v>94</v>
      </c>
      <c r="AM4" s="3" t="str">
        <f>IFERROR(__xludf.DUMMYFUNCTION("GOOGLETRANSLATE(AH4,""en"",""te"")"),"0")</f>
        <v>0</v>
      </c>
      <c r="AN4" s="3" t="s">
        <v>95</v>
      </c>
      <c r="AO4" s="3" t="str">
        <f>IFERROR(__xludf.DUMMYFUNCTION("GOOGLETRANSLATE(AN4,""en"",""te"")"),"['అధిక ఉష్ణోగ్రత డిజైన్']")</f>
        <v>['అధిక ఉష్ణోగ్రత డిజైన్']</v>
      </c>
      <c r="AP4" s="3" t="s">
        <v>96</v>
      </c>
      <c r="AQ4" s="3" t="str">
        <f>IFERROR(__xludf.DUMMYFUNCTION("GOOGLETRANSLATE(AP4,""en"",""te"")"),"విభాగాధిపతి")</f>
        <v>విభాగాధిపతి</v>
      </c>
      <c r="AR4" s="3" t="s">
        <v>97</v>
      </c>
      <c r="AS4" s="3" t="str">
        <f>IFERROR(__xludf.DUMMYFUNCTION("GOOGLETRANSLATE(AR4,""en"",""te"")"),"ఇందిరా గాంధీ సెంటర్ ఫర్ అటామిక్ రీసెర్చ్")</f>
        <v>ఇందిరా గాంధీ సెంటర్ ఫర్ అటామిక్ రీసెర్చ్</v>
      </c>
      <c r="AT4" s="3">
        <v>0.0</v>
      </c>
      <c r="AU4" s="3">
        <v>0.0</v>
      </c>
      <c r="AV4" s="3">
        <v>0.0</v>
      </c>
      <c r="AW4" s="3">
        <v>0.0</v>
      </c>
      <c r="AX4" s="3">
        <v>0.0</v>
      </c>
    </row>
    <row r="5">
      <c r="A5" s="3" t="s">
        <v>98</v>
      </c>
      <c r="B5" s="3" t="str">
        <f>IFERROR(__xludf.DUMMYFUNCTION("GOOGLETRANSLATE(A5,""en"",""te"")"),"మందర్ జోషి")</f>
        <v>మందర్ జోషి</v>
      </c>
      <c r="C5" s="3">
        <v>1976.0</v>
      </c>
      <c r="D5" s="3" t="s">
        <v>51</v>
      </c>
      <c r="E5" s="3" t="str">
        <f>IFERROR(__xludf.DUMMYFUNCTION("GOOGLETRANSLATE(D5,""en"",""te"")"),"పురుషుడు")</f>
        <v>పురుషుడు</v>
      </c>
      <c r="F5" s="3" t="s">
        <v>99</v>
      </c>
      <c r="G5" s="3" t="str">
        <f>IFERROR(__xludf.DUMMYFUNCTION("GOOGLETRANSLATE(F5,""en"",""te"")"),"రాజేంద్ర నగర్")</f>
        <v>రాజేంద్ర నగర్</v>
      </c>
      <c r="H5" s="3" t="s">
        <v>100</v>
      </c>
      <c r="I5" s="3" t="str">
        <f>IFERROR(__xludf.DUMMYFUNCTION("GOOGLETRANSLATE(H5,""en"",""te"")"),"ఇండోర్, మధ్యప్రదేశ్, భారతదేశం - 452013")</f>
        <v>ఇండోర్, మధ్యప్రదేశ్, భారతదేశం - 452013</v>
      </c>
      <c r="J5" s="3" t="s">
        <v>90</v>
      </c>
      <c r="K5" s="3" t="s">
        <v>101</v>
      </c>
      <c r="L5" s="3" t="str">
        <f>IFERROR(__xludf.DUMMYFUNCTION("GOOGLETRANSLATE(K5,""en"",""te"")"),"['సైంటిస్ట్ ఇ']")</f>
        <v>['సైంటిస్ట్ ఇ']</v>
      </c>
      <c r="M5" s="3" t="s">
        <v>102</v>
      </c>
      <c r="N5" s="3" t="str">
        <f>IFERROR(__xludf.DUMMYFUNCTION("GOOGLETRANSLATE(M5,""en"",""te"")"),"['ఇంజనీరింగ్', 'రాజా రామన్న సెంటర్ ఫర్ అడ్వాన్స్‌డ్ టెక్నాలజీ, ఇండోర్']")</f>
        <v>['ఇంజనీరింగ్', 'రాజా రామన్న సెంటర్ ఫర్ అడ్వాన్స్‌డ్ టెక్నాలజీ, ఇండోర్']</v>
      </c>
      <c r="O5" s="3" t="s">
        <v>90</v>
      </c>
      <c r="P5" s="3" t="s">
        <v>103</v>
      </c>
      <c r="Q5" s="3" t="str">
        <f>IFERROR(__xludf.DUMMYFUNCTION("GOOGLETRANSLATE(P5,""en"",""te"")"),"['బి.ఇ. వాయిద్యం']")</f>
        <v>['బి.ఇ. వాయిద్యం']</v>
      </c>
      <c r="R5" s="3" t="s">
        <v>90</v>
      </c>
      <c r="S5" s="3" t="str">
        <f>IFERROR(__xludf.DUMMYFUNCTION("GOOGLETRANSLATE(R5,""en"",""te"")"),"['']")</f>
        <v>['']</v>
      </c>
      <c r="T5" s="3">
        <v>0.0</v>
      </c>
      <c r="U5" s="3">
        <v>0.0</v>
      </c>
      <c r="V5" s="3" t="str">
        <f>IFERROR(__xludf.DUMMYFUNCTION("GOOGLETRANSLATE(U5,""en"",""te"")"),"0")</f>
        <v>0</v>
      </c>
      <c r="W5" s="3">
        <v>0.0</v>
      </c>
      <c r="X5" s="3" t="str">
        <f>IFERROR(__xludf.DUMMYFUNCTION("GOOGLETRANSLATE(W5,""en"",""te"")"),"0")</f>
        <v>0</v>
      </c>
      <c r="Y5" s="3">
        <v>0.0</v>
      </c>
      <c r="Z5" s="3" t="str">
        <f>IFERROR(__xludf.DUMMYFUNCTION("GOOGLETRANSLATE(Y5,""en"",""te"")"),"0")</f>
        <v>0</v>
      </c>
      <c r="AA5" s="3">
        <v>0.0</v>
      </c>
      <c r="AB5" s="3" t="str">
        <f>IFERROR(__xludf.DUMMYFUNCTION("GOOGLETRANSLATE(AA5,""en"",""te"")"),"0")</f>
        <v>0</v>
      </c>
      <c r="AC5" s="3">
        <v>0.0</v>
      </c>
      <c r="AD5" s="3">
        <v>0.0</v>
      </c>
      <c r="AE5" s="3" t="str">
        <f>IFERROR(__xludf.DUMMYFUNCTION("GOOGLETRANSLATE(AD5,""en"",""te"")"),"0")</f>
        <v>0</v>
      </c>
      <c r="AF5" s="3">
        <v>0.0</v>
      </c>
      <c r="AG5" s="3" t="str">
        <f>IFERROR(__xludf.DUMMYFUNCTION("GOOGLETRANSLATE(AF5,""en"",""te"")"),"0")</f>
        <v>0</v>
      </c>
      <c r="AH5" s="3">
        <v>0.0</v>
      </c>
      <c r="AI5" s="3" t="str">
        <f>IFERROR(__xludf.DUMMYFUNCTION("GOOGLETRANSLATE(AH5,""en"",""te"")"),"0")</f>
        <v>0</v>
      </c>
      <c r="AJ5" s="3">
        <v>0.0</v>
      </c>
      <c r="AK5" s="3" t="str">
        <f>IFERROR(__xludf.DUMMYFUNCTION("GOOGLETRANSLATE(AJ5,""en"",""te"")"),"0")</f>
        <v>0</v>
      </c>
      <c r="AL5" s="3" t="s">
        <v>104</v>
      </c>
      <c r="AM5" s="3" t="str">
        <f>IFERROR(__xludf.DUMMYFUNCTION("GOOGLETRANSLATE(AH5,""en"",""te"")"),"0")</f>
        <v>0</v>
      </c>
      <c r="AN5" s="3" t="s">
        <v>105</v>
      </c>
      <c r="AO5" s="3" t="str">
        <f>IFERROR(__xludf.DUMMYFUNCTION("GOOGLETRANSLATE(AN5,""en"",""te"")"),"['డేటా అక్విజిషన్ సిస్టమ్స్, కంట్రోల్ సిస్టమ్స్']")</f>
        <v>['డేటా అక్విజిషన్ సిస్టమ్స్, కంట్రోల్ సిస్టమ్స్']</v>
      </c>
      <c r="AP5" s="3" t="s">
        <v>106</v>
      </c>
      <c r="AQ5" s="3" t="str">
        <f>IFERROR(__xludf.DUMMYFUNCTION("GOOGLETRANSLATE(AP5,""en"",""te"")"),"శాస్త్రవేత్త ఇ")</f>
        <v>శాస్త్రవేత్త ఇ</v>
      </c>
      <c r="AR5" s="3" t="s">
        <v>107</v>
      </c>
      <c r="AS5" s="3" t="str">
        <f>IFERROR(__xludf.DUMMYFUNCTION("GOOGLETRANSLATE(AR5,""en"",""te"")"),"రాజా రామన్న సెంటర్ ఫర్ అడ్వాన్స్‌డ్ టెక్నాలజీ")</f>
        <v>రాజా రామన్న సెంటర్ ఫర్ అడ్వాన్స్‌డ్ టెక్నాలజీ</v>
      </c>
      <c r="AT5" s="3">
        <v>0.0</v>
      </c>
      <c r="AU5" s="3">
        <v>0.0</v>
      </c>
      <c r="AV5" s="3">
        <v>0.0</v>
      </c>
      <c r="AW5" s="3">
        <v>0.0</v>
      </c>
      <c r="AX5" s="3">
        <v>0.0</v>
      </c>
    </row>
    <row r="6">
      <c r="A6" s="3" t="s">
        <v>108</v>
      </c>
      <c r="B6" s="3" t="str">
        <f>IFERROR(__xludf.DUMMYFUNCTION("GOOGLETRANSLATE(A6,""en"",""te"")"),"కృష్ణ పిళ్లై కాలియప్పన్")</f>
        <v>కృష్ణ పిళ్లై కాలియప్పన్</v>
      </c>
      <c r="C6" s="3">
        <v>1968.0</v>
      </c>
      <c r="D6" s="3" t="s">
        <v>51</v>
      </c>
      <c r="E6" s="3" t="str">
        <f>IFERROR(__xludf.DUMMYFUNCTION("GOOGLETRANSLATE(D6,""en"",""te"")"),"పురుషుడు")</f>
        <v>పురుషుడు</v>
      </c>
      <c r="F6" s="3" t="s">
        <v>109</v>
      </c>
      <c r="G6" s="3" t="str">
        <f>IFERROR(__xludf.DUMMYFUNCTION("GOOGLETRANSLATE(F6,""en"",""te"")"),"ఇండియన్ ఇన్స్టిట్యూట్ ఆఫ్ టెక్నాలజీ బొంబాయి, పోవై")</f>
        <v>ఇండియన్ ఇన్స్టిట్యూట్ ఆఫ్ టెక్నాలజీ బొంబాయి, పోవై</v>
      </c>
      <c r="H6" s="3" t="s">
        <v>110</v>
      </c>
      <c r="I6" s="3" t="str">
        <f>IFERROR(__xludf.DUMMYFUNCTION("GOOGLETRANSLATE(H6,""en"",""te"")"),"ముంబై సబర్బన్, మహారాష్ట్ర, భారతదేశం - 400076")</f>
        <v>ముంబై సబర్బన్, మహారాష్ట్ర, భారతదేశం - 400076</v>
      </c>
      <c r="J6" s="3" t="s">
        <v>111</v>
      </c>
      <c r="K6" s="3" t="s">
        <v>112</v>
      </c>
      <c r="L6" s="3" t="str">
        <f>IFERROR(__xludf.DUMMYFUNCTION("GOOGLETRANSLATE(K6,""en"",""te"")"),"['ప్రొఫెసర్', 'అసోసియేట్ ప్రొఫెసర్']")</f>
        <v>['ప్రొఫెసర్', 'అసోసియేట్ ప్రొఫెసర్']</v>
      </c>
      <c r="M6" s="3" t="s">
        <v>113</v>
      </c>
      <c r="N6" s="3" t="str">
        <f>IFERROR(__xludf.DUMMYFUNCTION("GOOGLETRANSLATE(M6,""en"",""te"")"),"['డిపార్ట్మెంట్ ఆఫ్ కెమిస్ట్రీ', 'ఇండియన్ ఇన్స్టిట్యూట్ ఆఫ్ టెక్నాలజీ బాంబే, ముంబై', 'డిపార్ట్మెంట్ ఆఫ్ కెమిస్ట్రీ', 'ఇండియన్ ఇన్స్టిట్యూట్ ఆఫ్ టెక్నాలజీ బాంబే, ముంబై']")</f>
        <v>['డిపార్ట్మెంట్ ఆఫ్ కెమిస్ట్రీ', 'ఇండియన్ ఇన్స్టిట్యూట్ ఆఫ్ టెక్నాలజీ బాంబే, ముంబై', 'డిపార్ట్మెంట్ ఆఫ్ కెమిస్ట్రీ', 'ఇండియన్ ఇన్స్టిట్యూట్ ఆఫ్ టెక్నాలజీ బాంబే, ముంబై']</v>
      </c>
      <c r="O6" s="3" t="s">
        <v>114</v>
      </c>
      <c r="P6" s="3" t="s">
        <v>81</v>
      </c>
      <c r="Q6" s="3" t="str">
        <f>IFERROR(__xludf.DUMMYFUNCTION("GOOGLETRANSLATE(P6,""en"",""te"")"),"['పిహెచ్‌డి']")</f>
        <v>['పిహెచ్‌డి']</v>
      </c>
      <c r="R6" s="3" t="s">
        <v>115</v>
      </c>
      <c r="S6" s="3" t="str">
        <f>IFERROR(__xludf.DUMMYFUNCTION("GOOGLETRANSLATE(R6,""en"",""te"")"),"['జెనీవా విశ్వవిద్యాలయం']")</f>
        <v>['జెనీవా విశ్వవిద్యాలయం']</v>
      </c>
      <c r="T6" s="3" t="s">
        <v>116</v>
      </c>
      <c r="U6" s="3" t="s">
        <v>117</v>
      </c>
      <c r="V6" s="3" t="str">
        <f>IFERROR(__xludf.DUMMYFUNCTION("GOOGLETRANSLATE(U6,""en"",""te"")"),"['ఫెలోషిప్', 'ఎక్సలెన్స్ ఇన్ టీచింగ్ అవార్డు', 'ఫెలోషిప్', 'ఫెలోషిప్', 'ఎక్స్‌లెన్స్ ఇన్ టీచింగ్ అవార్డు', 'ఫెలోషిప్', 'స్వర్ణజయంతి ఫెలోషిప్', 'యంగ్ సైంటిస్ట్ రీసెర్చ్ అవార్డు']")</f>
        <v>['ఫెలోషిప్', 'ఎక్సలెన్స్ ఇన్ టీచింగ్ అవార్డు', 'ఫెలోషిప్', 'ఫెలోషిప్', 'ఎక్స్‌లెన్స్ ఇన్ టీచింగ్ అవార్డు', 'ఫెలోషిప్', 'స్వర్ణజయంతి ఫెలోషిప్', 'యంగ్ సైంటిస్ట్ రీసెర్చ్ అవార్డు']</v>
      </c>
      <c r="W6" s="3" t="s">
        <v>118</v>
      </c>
      <c r="X6" s="3" t="str">
        <f>IFERROR(__xludf.DUMMYFUNCTION("GOOGLETRANSLATE(W6,""en"",""te"")"),"['ఇండియన్ అకాడమీ ఆఫ్ సైన్సెస్, బెంగళూరు', 'ఇండియన్ ఇన్‌స్టిట్యూట్ ఆఫ్ టెక్నాలజీ బాంబే', 'రాయల్ సొసైటీ ఆఫ్ కెమిస్ట్రీ (FRSc), లండన్', 'ఇండియన్ అకాడమీ ఆఫ్ సైన్సెస్, బెంగళూరు', 'ఇండియన్ ఇన్‌స్టిట్యూట్ ఆఫ్ టెక్నాలజీ బాంబే', 'రాయల్ సొసైటీ ఆఫ్ కెమిస్ట్రీ (FRSc)"&amp;", లండన్', 'డిపార్ట్‌మెంట్ ఆఫ్ సైన్స్ అండ్ టెక్నాలజీ, ఇండియా', 'డైరెక్టరేట్ ఆఫ్ స్కూల్ ఎడ్యుకేషన్, ఇండియా']")</f>
        <v>['ఇండియన్ అకాడమీ ఆఫ్ సైన్సెస్, బెంగళూరు', 'ఇండియన్ ఇన్‌స్టిట్యూట్ ఆఫ్ టెక్నాలజీ బాంబే', 'రాయల్ సొసైటీ ఆఫ్ కెమిస్ట్రీ (FRSc), లండన్', 'ఇండియన్ అకాడమీ ఆఫ్ సైన్సెస్, బెంగళూరు', 'ఇండియన్ ఇన్‌స్టిట్యూట్ ఆఫ్ టెక్నాలజీ బాంబే', 'రాయల్ సొసైటీ ఆఫ్ కెమిస్ట్రీ (FRSc), లండన్', 'డిపార్ట్‌మెంట్ ఆఫ్ సైన్స్ అండ్ టెక్నాలజీ, ఇండియా', 'డైరెక్టరేట్ ఆఫ్ స్కూల్ ఎడ్యుకేషన్, ఇండియా']</v>
      </c>
      <c r="Y6" s="3">
        <v>0.0</v>
      </c>
      <c r="Z6" s="3" t="str">
        <f>IFERROR(__xludf.DUMMYFUNCTION("GOOGLETRANSLATE(Y6,""en"",""te"")"),"0")</f>
        <v>0</v>
      </c>
      <c r="AA6" s="3">
        <v>0.0</v>
      </c>
      <c r="AB6" s="3" t="str">
        <f>IFERROR(__xludf.DUMMYFUNCTION("GOOGLETRANSLATE(AA6,""en"",""te"")"),"0")</f>
        <v>0</v>
      </c>
      <c r="AC6" s="3">
        <v>0.0</v>
      </c>
      <c r="AD6" s="3">
        <v>0.0</v>
      </c>
      <c r="AE6" s="3" t="str">
        <f>IFERROR(__xludf.DUMMYFUNCTION("GOOGLETRANSLATE(AD6,""en"",""te"")"),"0")</f>
        <v>0</v>
      </c>
      <c r="AF6" s="3">
        <v>0.0</v>
      </c>
      <c r="AG6" s="3" t="str">
        <f>IFERROR(__xludf.DUMMYFUNCTION("GOOGLETRANSLATE(AF6,""en"",""te"")"),"0")</f>
        <v>0</v>
      </c>
      <c r="AH6" s="3">
        <v>0.0</v>
      </c>
      <c r="AI6" s="3" t="str">
        <f>IFERROR(__xludf.DUMMYFUNCTION("GOOGLETRANSLATE(AH6,""en"",""te"")"),"0")</f>
        <v>0</v>
      </c>
      <c r="AJ6" s="3">
        <v>0.0</v>
      </c>
      <c r="AK6" s="3" t="str">
        <f>IFERROR(__xludf.DUMMYFUNCTION("GOOGLETRANSLATE(AJ6,""en"",""te"")"),"0")</f>
        <v>0</v>
      </c>
      <c r="AL6" s="3" t="s">
        <v>119</v>
      </c>
      <c r="AM6" s="3" t="str">
        <f>IFERROR(__xludf.DUMMYFUNCTION("GOOGLETRANSLATE(AH6,""en"",""te"")"),"0")</f>
        <v>0</v>
      </c>
      <c r="AN6" s="3" t="s">
        <v>120</v>
      </c>
      <c r="AO6" s="3" t="str">
        <f>IFERROR(__xludf.DUMMYFUNCTION("GOOGLETRANSLATE(AN6,""en"",""te"")"),"['జీవశాస్త్రపరంగా చురుకైన సహజ ఉత్పత్తుల యొక్క మొత్తం సంశ్లేషణ, అణువుల వంటి సహజ ఉత్పత్తి యొక్క సంశ్లేషణ, నవల హైబ్రిడ్ సహజ ఉత్పత్తుల రూపకల్పన మరియు సంశ్లేషణ, అసమాన సంశ్లేషణ కోసం కొత్త చిరల్ లిగాండ్ల అభివృద్ధి, ఆర్గానోక్యాటాలిసిస్ .']")</f>
        <v>['జీవశాస్త్రపరంగా చురుకైన సహజ ఉత్పత్తుల యొక్క మొత్తం సంశ్లేషణ, అణువుల వంటి సహజ ఉత్పత్తి యొక్క సంశ్లేషణ, నవల హైబ్రిడ్ సహజ ఉత్పత్తుల రూపకల్పన మరియు సంశ్లేషణ, అసమాన సంశ్లేషణ కోసం కొత్త చిరల్ లిగాండ్ల అభివృద్ధి, ఆర్గానోక్యాటాలిసిస్ .']</v>
      </c>
      <c r="AP6" s="3" t="s">
        <v>85</v>
      </c>
      <c r="AQ6" s="3" t="str">
        <f>IFERROR(__xludf.DUMMYFUNCTION("GOOGLETRANSLATE(AP6,""en"",""te"")"),"ప్రొఫెసర్")</f>
        <v>ప్రొఫెసర్</v>
      </c>
      <c r="AR6" s="3" t="s">
        <v>121</v>
      </c>
      <c r="AS6" s="3" t="str">
        <f>IFERROR(__xludf.DUMMYFUNCTION("GOOGLETRANSLATE(AR6,""en"",""te"")"),"ఇండియన్ ఇన్స్టిట్యూట్ ఆఫ్ టెక్నాలజీ బొంబాయి")</f>
        <v>ఇండియన్ ఇన్స్టిట్యూట్ ఆఫ్ టెక్నాలజీ బొంబాయి</v>
      </c>
      <c r="AT6" s="3">
        <v>73.0</v>
      </c>
      <c r="AU6" s="3">
        <v>0.0</v>
      </c>
      <c r="AV6" s="3">
        <v>1.0</v>
      </c>
      <c r="AW6" s="3">
        <v>0.0</v>
      </c>
      <c r="AX6" s="3">
        <v>5.0</v>
      </c>
    </row>
    <row r="7">
      <c r="A7" s="3" t="s">
        <v>122</v>
      </c>
      <c r="B7" s="3" t="str">
        <f>IFERROR(__xludf.DUMMYFUNCTION("GOOGLETRANSLATE(A7,""en"",""te"")"),"నంద్ కిషోర్")</f>
        <v>నంద్ కిషోర్</v>
      </c>
      <c r="C7" s="3">
        <v>0.0</v>
      </c>
      <c r="D7" s="3" t="s">
        <v>51</v>
      </c>
      <c r="E7" s="3" t="str">
        <f>IFERROR(__xludf.DUMMYFUNCTION("GOOGLETRANSLATE(D7,""en"",""te"")"),"పురుషుడు")</f>
        <v>పురుషుడు</v>
      </c>
      <c r="F7" s="3" t="s">
        <v>109</v>
      </c>
      <c r="G7" s="3" t="str">
        <f>IFERROR(__xludf.DUMMYFUNCTION("GOOGLETRANSLATE(F7,""en"",""te"")"),"ఇండియన్ ఇన్స్టిట్యూట్ ఆఫ్ టెక్నాలజీ బొంబాయి, పోవై")</f>
        <v>ఇండియన్ ఇన్స్టిట్యూట్ ఆఫ్ టెక్నాలజీ బొంబాయి, పోవై</v>
      </c>
      <c r="H7" s="3" t="s">
        <v>110</v>
      </c>
      <c r="I7" s="3" t="str">
        <f>IFERROR(__xludf.DUMMYFUNCTION("GOOGLETRANSLATE(H7,""en"",""te"")"),"ముంబై సబర్బన్, మహారాష్ట్ర, భారతదేశం - 400076")</f>
        <v>ముంబై సబర్బన్, మహారాష్ట్ర, భారతదేశం - 400076</v>
      </c>
      <c r="J7" s="3" t="s">
        <v>90</v>
      </c>
      <c r="K7" s="3" t="s">
        <v>78</v>
      </c>
      <c r="L7" s="3" t="str">
        <f>IFERROR(__xludf.DUMMYFUNCTION("GOOGLETRANSLATE(K7,""en"",""te"")"),"['ప్రొఫెసర్']")</f>
        <v>['ప్రొఫెసర్']</v>
      </c>
      <c r="M7" s="3" t="s">
        <v>123</v>
      </c>
      <c r="N7" s="3" t="str">
        <f>IFERROR(__xludf.DUMMYFUNCTION("GOOGLETRANSLATE(M7,""en"",""te"")"),"['డిపార్ట్మెంట్ ఆఫ్ కెమిస్ట్రీ', 'ఇండియన్ ఇన్స్టిట్యూట్ ఆఫ్ టెక్నాలజీ బాంబే, ముంబై']")</f>
        <v>['డిపార్ట్మెంట్ ఆఫ్ కెమిస్ట్రీ', 'ఇండియన్ ఇన్స్టిట్యూట్ ఆఫ్ టెక్నాలజీ బాంబే, ముంబై']</v>
      </c>
      <c r="O7" s="3" t="s">
        <v>124</v>
      </c>
      <c r="P7" s="3" t="s">
        <v>81</v>
      </c>
      <c r="Q7" s="3" t="str">
        <f>IFERROR(__xludf.DUMMYFUNCTION("GOOGLETRANSLATE(P7,""en"",""te"")"),"['పిహెచ్‌డి']")</f>
        <v>['పిహెచ్‌డి']</v>
      </c>
      <c r="R7" s="3" t="s">
        <v>125</v>
      </c>
      <c r="S7" s="3" t="str">
        <f>IFERROR(__xludf.DUMMYFUNCTION("GOOGLETRANSLATE(R7,""en"",""te"")"),"['ఇండియన్ ఇన్‌స్టిట్యూట్ ఆఫ్ టెక్నాలజీ ఢిల్లీ']")</f>
        <v>['ఇండియన్ ఇన్‌స్టిట్యూట్ ఆఫ్ టెక్నాలజీ ఢిల్లీ']</v>
      </c>
      <c r="T7" s="3" t="s">
        <v>126</v>
      </c>
      <c r="U7" s="3" t="s">
        <v>127</v>
      </c>
      <c r="V7" s="3" t="str">
        <f>IFERROR(__xludf.DUMMYFUNCTION("GOOGLETRANSLATE(U7,""en"",""te"")"),"['ఫెలోషిప్', 'ఫెలోషిప్']")</f>
        <v>['ఫెలోషిప్', 'ఫెలోషిప్']</v>
      </c>
      <c r="W7" s="3" t="s">
        <v>128</v>
      </c>
      <c r="X7" s="3" t="str">
        <f>IFERROR(__xludf.DUMMYFUNCTION("GOOGLETRANSLATE(W7,""en"",""te"")"),"['ది నేషనల్ అకాడమీ ఆఫ్ సైన్సెస్', 'ది నేషనల్ అకాడమీ ఆఫ్ సైన్సెస్']")</f>
        <v>['ది నేషనల్ అకాడమీ ఆఫ్ సైన్సెస్', 'ది నేషనల్ అకాడమీ ఆఫ్ సైన్సెస్']</v>
      </c>
      <c r="Y7" s="3">
        <v>0.0</v>
      </c>
      <c r="Z7" s="3" t="str">
        <f>IFERROR(__xludf.DUMMYFUNCTION("GOOGLETRANSLATE(Y7,""en"",""te"")"),"0")</f>
        <v>0</v>
      </c>
      <c r="AA7" s="3">
        <v>0.0</v>
      </c>
      <c r="AB7" s="3" t="str">
        <f>IFERROR(__xludf.DUMMYFUNCTION("GOOGLETRANSLATE(AA7,""en"",""te"")"),"0")</f>
        <v>0</v>
      </c>
      <c r="AC7" s="3">
        <v>0.0</v>
      </c>
      <c r="AD7" s="3">
        <v>0.0</v>
      </c>
      <c r="AE7" s="3" t="str">
        <f>IFERROR(__xludf.DUMMYFUNCTION("GOOGLETRANSLATE(AD7,""en"",""te"")"),"0")</f>
        <v>0</v>
      </c>
      <c r="AF7" s="3">
        <v>0.0</v>
      </c>
      <c r="AG7" s="3" t="str">
        <f>IFERROR(__xludf.DUMMYFUNCTION("GOOGLETRANSLATE(AF7,""en"",""te"")"),"0")</f>
        <v>0</v>
      </c>
      <c r="AH7" s="3">
        <v>0.0</v>
      </c>
      <c r="AI7" s="3" t="str">
        <f>IFERROR(__xludf.DUMMYFUNCTION("GOOGLETRANSLATE(AH7,""en"",""te"")"),"0")</f>
        <v>0</v>
      </c>
      <c r="AJ7" s="3">
        <v>0.0</v>
      </c>
      <c r="AK7" s="3" t="str">
        <f>IFERROR(__xludf.DUMMYFUNCTION("GOOGLETRANSLATE(AJ7,""en"",""te"")"),"0")</f>
        <v>0</v>
      </c>
      <c r="AL7" s="3" t="s">
        <v>129</v>
      </c>
      <c r="AM7" s="3" t="str">
        <f>IFERROR(__xludf.DUMMYFUNCTION("GOOGLETRANSLATE(AH7,""en"",""te"")"),"0")</f>
        <v>0</v>
      </c>
      <c r="AN7" s="3" t="s">
        <v>130</v>
      </c>
      <c r="AO7" s="3" t="str">
        <f>IFERROR(__xludf.DUMMYFUNCTION("GOOGLETRANSLATE(AN7,""en"",""te"")"),"['బయోథర్మోడైనమిక్స్, బయోఫిజికల్ కెమిస్ట్రీ']")</f>
        <v>['బయోథర్మోడైనమిక్స్, బయోఫిజికల్ కెమిస్ట్రీ']</v>
      </c>
      <c r="AP7" s="3" t="s">
        <v>85</v>
      </c>
      <c r="AQ7" s="3" t="str">
        <f>IFERROR(__xludf.DUMMYFUNCTION("GOOGLETRANSLATE(AP7,""en"",""te"")"),"ప్రొఫెసర్")</f>
        <v>ప్రొఫెసర్</v>
      </c>
      <c r="AR7" s="3" t="s">
        <v>121</v>
      </c>
      <c r="AS7" s="3" t="str">
        <f>IFERROR(__xludf.DUMMYFUNCTION("GOOGLETRANSLATE(AR7,""en"",""te"")"),"ఇండియన్ ఇన్స్టిట్యూట్ ఆఫ్ టెక్నాలజీ బొంబాయి")</f>
        <v>ఇండియన్ ఇన్స్టిట్యూట్ ఆఫ్ టెక్నాలజీ బొంబాయి</v>
      </c>
      <c r="AT7" s="3">
        <v>141.0</v>
      </c>
      <c r="AU7" s="3">
        <v>0.0</v>
      </c>
      <c r="AV7" s="3">
        <v>1.0</v>
      </c>
      <c r="AW7" s="3">
        <v>0.0</v>
      </c>
      <c r="AX7" s="3">
        <v>1.0</v>
      </c>
    </row>
    <row r="8">
      <c r="A8" s="3" t="s">
        <v>131</v>
      </c>
      <c r="B8" s="3" t="str">
        <f>IFERROR(__xludf.DUMMYFUNCTION("GOOGLETRANSLATE(A8,""en"",""te"")"),"M K మిశ్రా")</f>
        <v>M K మిశ్రా</v>
      </c>
      <c r="C8" s="3">
        <v>0.0</v>
      </c>
      <c r="D8" s="3" t="s">
        <v>51</v>
      </c>
      <c r="E8" s="3" t="str">
        <f>IFERROR(__xludf.DUMMYFUNCTION("GOOGLETRANSLATE(D8,""en"",""te"")"),"పురుషుడు")</f>
        <v>పురుషుడు</v>
      </c>
      <c r="F8" s="3" t="s">
        <v>109</v>
      </c>
      <c r="G8" s="3" t="str">
        <f>IFERROR(__xludf.DUMMYFUNCTION("GOOGLETRANSLATE(F8,""en"",""te"")"),"ఇండియన్ ఇన్స్టిట్యూట్ ఆఫ్ టెక్నాలజీ బొంబాయి, పోవై")</f>
        <v>ఇండియన్ ఇన్స్టిట్యూట్ ఆఫ్ టెక్నాలజీ బొంబాయి, పోవై</v>
      </c>
      <c r="H8" s="3" t="s">
        <v>110</v>
      </c>
      <c r="I8" s="3" t="str">
        <f>IFERROR(__xludf.DUMMYFUNCTION("GOOGLETRANSLATE(H8,""en"",""te"")"),"ముంబై సబర్బన్, మహారాష్ట్ర, భారతదేశం - 400076")</f>
        <v>ముంబై సబర్బన్, మహారాష్ట్ర, భారతదేశం - 400076</v>
      </c>
      <c r="J8" s="3" t="s">
        <v>132</v>
      </c>
      <c r="K8" s="3" t="s">
        <v>133</v>
      </c>
      <c r="L8" s="3" t="str">
        <f>IFERROR(__xludf.DUMMYFUNCTION("GOOGLETRANSLATE(K8,""en"",""te"")"),"['రిటైర్డ్ ప్రొఫెసర్', 'అసోసియేట్ ప్రొఫెసర్']")</f>
        <v>['రిటైర్డ్ ప్రొఫెసర్', 'అసోసియేట్ ప్రొఫెసర్']</v>
      </c>
      <c r="M8" s="3" t="s">
        <v>113</v>
      </c>
      <c r="N8" s="3" t="str">
        <f>IFERROR(__xludf.DUMMYFUNCTION("GOOGLETRANSLATE(M8,""en"",""te"")"),"['డిపార్ట్మెంట్ ఆఫ్ కెమిస్ట్రీ', 'ఇండియన్ ఇన్స్టిట్యూట్ ఆఫ్ టెక్నాలజీ బాంబే, ముంబై', 'డిపార్ట్మెంట్ ఆఫ్ కెమిస్ట్రీ', 'ఇండియన్ ఇన్స్టిట్యూట్ ఆఫ్ టెక్నాలజీ బాంబే, ముంబై']")</f>
        <v>['డిపార్ట్మెంట్ ఆఫ్ కెమిస్ట్రీ', 'ఇండియన్ ఇన్స్టిట్యూట్ ఆఫ్ టెక్నాలజీ బాంబే, ముంబై', 'డిపార్ట్మెంట్ ఆఫ్ కెమిస్ట్రీ', 'ఇండియన్ ఇన్స్టిట్యూట్ ఆఫ్ టెక్నాలజీ బాంబే, ముంబై']</v>
      </c>
      <c r="O8" s="3" t="s">
        <v>134</v>
      </c>
      <c r="P8" s="3" t="s">
        <v>135</v>
      </c>
      <c r="Q8" s="3" t="str">
        <f>IFERROR(__xludf.DUMMYFUNCTION("GOOGLETRANSLATE(P8,""en"",""te"")"),"['MSc']")</f>
        <v>['MSc']</v>
      </c>
      <c r="R8" s="3" t="s">
        <v>125</v>
      </c>
      <c r="S8" s="3" t="str">
        <f>IFERROR(__xludf.DUMMYFUNCTION("GOOGLETRANSLATE(R8,""en"",""te"")"),"['ఇండియన్ ఇన్‌స్టిట్యూట్ ఆఫ్ టెక్నాలజీ ఢిల్లీ']")</f>
        <v>['ఇండియన్ ఇన్‌స్టిట్యూట్ ఆఫ్ టెక్నాలజీ ఢిల్లీ']</v>
      </c>
      <c r="T8" s="3" t="s">
        <v>136</v>
      </c>
      <c r="U8" s="3" t="s">
        <v>137</v>
      </c>
      <c r="V8" s="3" t="str">
        <f>IFERROR(__xludf.DUMMYFUNCTION("GOOGLETRANSLATE(U8,""en"",""te"")"),"['యుఎస్-ఇండియా ప్రొఫెసర్‌షిప్', 'ఎస్ సి భట్టాచార్య అవార్డు', 'ఫెలోషిప్', 'యుఎస్-ఇండియా ప్రొఫెసర్‌షిప్', 'ఎస్ సి భట్టాచార్య అవార్డు', 'ఫెలోషిప్', 'ఫెలోషిప్', 'ఫెలోషిప్']")</f>
        <v>['యుఎస్-ఇండియా ప్రొఫెసర్‌షిప్', 'ఎస్ సి భట్టాచార్య అవార్డు', 'ఫెలోషిప్', 'యుఎస్-ఇండియా ప్రొఫెసర్‌షిప్', 'ఎస్ సి భట్టాచార్య అవార్డు', 'ఫెలోషిప్', 'ఫెలోషిప్', 'ఫెలోషిప్']</v>
      </c>
      <c r="W8" s="3" t="s">
        <v>138</v>
      </c>
      <c r="X8" s="3" t="str">
        <f>IFERROR(__xludf.DUMMYFUNCTION("GOOGLETRANSLATE(W8,""en"",""te"")"),"['అమెరికన్ ఫిజికల్ సొసైటీ, యూనివర్సిటీ. ఫ్లోరిడా, USA', 'ఇండియన్ ఇన్‌స్టిట్యూట్ ఆఫ్ టెక్నాలజీ బాంబే', 'మహారాష్ట్ర అకాడమీ ఆఫ్ సైన్సెస్, ముంబై', 'అమెరికన్ ఫిజికల్ సొసైటీ, యూనివర్సిటీ. ఫ్లోరిడా, USA', 'ఇండియన్ ఇన్‌స్టిట్యూట్ ఆఫ్ టెక్నాలజీ బాంబే', 'మహారాష్ట్ర"&amp;" అకాడమీ ఆఫ్ సైన్సెస్, ముంబై', 'ఇండియన్ అకాడమీ ఆఫ్ సైన్సెస్, బెంగళూరు', 'ది నేషనల్ అకాడమీ ఆఫ్ సైన్సెస్, అలహాబాద్']")</f>
        <v>['అమెరికన్ ఫిజికల్ సొసైటీ, యూనివర్సిటీ. ఫ్లోరిడా, USA', 'ఇండియన్ ఇన్‌స్టిట్యూట్ ఆఫ్ టెక్నాలజీ బాంబే', 'మహారాష్ట్ర అకాడమీ ఆఫ్ సైన్సెస్, ముంబై', 'అమెరికన్ ఫిజికల్ సొసైటీ, యూనివర్సిటీ. ఫ్లోరిడా, USA', 'ఇండియన్ ఇన్‌స్టిట్యూట్ ఆఫ్ టెక్నాలజీ బాంబే', 'మహారాష్ట్ర అకాడమీ ఆఫ్ సైన్సెస్, ముంబై', 'ఇండియన్ అకాడమీ ఆఫ్ సైన్సెస్, బెంగళూరు', 'ది నేషనల్ అకాడమీ ఆఫ్ సైన్సెస్, అలహాబాద్']</v>
      </c>
      <c r="Y8" s="3">
        <v>0.0</v>
      </c>
      <c r="Z8" s="3" t="str">
        <f>IFERROR(__xludf.DUMMYFUNCTION("GOOGLETRANSLATE(Y8,""en"",""te"")"),"0")</f>
        <v>0</v>
      </c>
      <c r="AA8" s="3">
        <v>0.0</v>
      </c>
      <c r="AB8" s="3" t="str">
        <f>IFERROR(__xludf.DUMMYFUNCTION("GOOGLETRANSLATE(AA8,""en"",""te"")"),"0")</f>
        <v>0</v>
      </c>
      <c r="AC8" s="3">
        <v>0.0</v>
      </c>
      <c r="AD8" s="3">
        <v>0.0</v>
      </c>
      <c r="AE8" s="3" t="str">
        <f>IFERROR(__xludf.DUMMYFUNCTION("GOOGLETRANSLATE(AD8,""en"",""te"")"),"0")</f>
        <v>0</v>
      </c>
      <c r="AF8" s="3">
        <v>0.0</v>
      </c>
      <c r="AG8" s="3" t="str">
        <f>IFERROR(__xludf.DUMMYFUNCTION("GOOGLETRANSLATE(AF8,""en"",""te"")"),"0")</f>
        <v>0</v>
      </c>
      <c r="AH8" s="3">
        <v>0.0</v>
      </c>
      <c r="AI8" s="3" t="str">
        <f>IFERROR(__xludf.DUMMYFUNCTION("GOOGLETRANSLATE(AH8,""en"",""te"")"),"0")</f>
        <v>0</v>
      </c>
      <c r="AJ8" s="3">
        <v>0.0</v>
      </c>
      <c r="AK8" s="3" t="str">
        <f>IFERROR(__xludf.DUMMYFUNCTION("GOOGLETRANSLATE(AJ8,""en"",""te"")"),"0")</f>
        <v>0</v>
      </c>
      <c r="AL8" s="3" t="s">
        <v>139</v>
      </c>
      <c r="AM8" s="3" t="str">
        <f>IFERROR(__xludf.DUMMYFUNCTION("GOOGLETRANSLATE(AH8,""en"",""te"")"),"0")</f>
        <v>0</v>
      </c>
      <c r="AN8" s="3" t="s">
        <v>140</v>
      </c>
      <c r="AO8" s="3" t="str">
        <f>IFERROR(__xludf.DUMMYFUNCTION("GOOGLETRANSLATE(AN8,""en"",""te"")"),"['లేజర్ అసిస్టెడ్ కంట్రోల్ ఆఫ్ కెమికల్ రియాక్షన్, ఎలక్ట్రాన్ స్కాటరింగ్ రెసొనెన్స్.']")</f>
        <v>['లేజర్ అసిస్టెడ్ కంట్రోల్ ఆఫ్ కెమికల్ రియాక్షన్, ఎలక్ట్రాన్ స్కాటరింగ్ రెసొనెన్స్.']</v>
      </c>
      <c r="AP8" s="3" t="s">
        <v>141</v>
      </c>
      <c r="AQ8" s="3" t="str">
        <f>IFERROR(__xludf.DUMMYFUNCTION("GOOGLETRANSLATE(AP8,""en"",""te"")"),"రిటైర్డ్ ప్రొఫెసర్")</f>
        <v>రిటైర్డ్ ప్రొఫెసర్</v>
      </c>
      <c r="AR8" s="3" t="s">
        <v>121</v>
      </c>
      <c r="AS8" s="3" t="str">
        <f>IFERROR(__xludf.DUMMYFUNCTION("GOOGLETRANSLATE(AR8,""en"",""te"")"),"ఇండియన్ ఇన్స్టిట్యూట్ ఆఫ్ టెక్నాలజీ బొంబాయి")</f>
        <v>ఇండియన్ ఇన్స్టిట్యూట్ ఆఫ్ టెక్నాలజీ బొంబాయి</v>
      </c>
      <c r="AT8" s="3">
        <v>0.0</v>
      </c>
      <c r="AU8" s="3">
        <v>0.0</v>
      </c>
      <c r="AV8" s="3">
        <v>0.0</v>
      </c>
      <c r="AW8" s="3">
        <v>0.0</v>
      </c>
      <c r="AX8" s="3">
        <v>5.0</v>
      </c>
    </row>
    <row r="9">
      <c r="A9" s="3" t="s">
        <v>142</v>
      </c>
      <c r="B9" s="3" t="str">
        <f>IFERROR(__xludf.DUMMYFUNCTION("GOOGLETRANSLATE(A9,""en"",""te"")"),"ఇరిషి ఎన్ ఎన్ నంబూతిరి")</f>
        <v>ఇరిషి ఎన్ ఎన్ నంబూతిరి</v>
      </c>
      <c r="C9" s="3">
        <v>1964.0</v>
      </c>
      <c r="D9" s="3" t="s">
        <v>51</v>
      </c>
      <c r="E9" s="3" t="str">
        <f>IFERROR(__xludf.DUMMYFUNCTION("GOOGLETRANSLATE(D9,""en"",""te"")"),"పురుషుడు")</f>
        <v>పురుషుడు</v>
      </c>
      <c r="F9" s="3" t="s">
        <v>109</v>
      </c>
      <c r="G9" s="3" t="str">
        <f>IFERROR(__xludf.DUMMYFUNCTION("GOOGLETRANSLATE(F9,""en"",""te"")"),"ఇండియన్ ఇన్స్టిట్యూట్ ఆఫ్ టెక్నాలజీ బొంబాయి, పోవై")</f>
        <v>ఇండియన్ ఇన్స్టిట్యూట్ ఆఫ్ టెక్నాలజీ బొంబాయి, పోవై</v>
      </c>
      <c r="H9" s="3" t="s">
        <v>143</v>
      </c>
      <c r="I9" s="3" t="str">
        <f>IFERROR(__xludf.DUMMYFUNCTION("GOOGLETRANSLATE(H9,""en"",""te"")"),"ముంబై సబర్బన్, మహారాష్ట్ర, భారతదేశం - 400076")</f>
        <v>ముంబై సబర్బన్, మహారాష్ట్ర, భారతదేశం - 400076</v>
      </c>
      <c r="J9" s="3" t="s">
        <v>144</v>
      </c>
      <c r="K9" s="3" t="s">
        <v>112</v>
      </c>
      <c r="L9" s="3" t="str">
        <f>IFERROR(__xludf.DUMMYFUNCTION("GOOGLETRANSLATE(K9,""en"",""te"")"),"['ప్రొఫెసర్', 'అసోసియేట్ ప్రొఫెసర్']")</f>
        <v>['ప్రొఫెసర్', 'అసోసియేట్ ప్రొఫెసర్']</v>
      </c>
      <c r="M9" s="3" t="s">
        <v>113</v>
      </c>
      <c r="N9" s="3" t="str">
        <f>IFERROR(__xludf.DUMMYFUNCTION("GOOGLETRANSLATE(M9,""en"",""te"")"),"['డిపార్ట్మెంట్ ఆఫ్ కెమిస్ట్రీ', 'ఇండియన్ ఇన్స్టిట్యూట్ ఆఫ్ టెక్నాలజీ బాంబే, ముంబై', 'డిపార్ట్మెంట్ ఆఫ్ కెమిస్ట్రీ', 'ఇండియన్ ఇన్స్టిట్యూట్ ఆఫ్ టెక్నాలజీ బాంబే, ముంబై']")</f>
        <v>['డిపార్ట్మెంట్ ఆఫ్ కెమిస్ట్రీ', 'ఇండియన్ ఇన్స్టిట్యూట్ ఆఫ్ టెక్నాలజీ బాంబే, ముంబై', 'డిపార్ట్మెంట్ ఆఫ్ కెమిస్ట్రీ', 'ఇండియన్ ఇన్స్టిట్యూట్ ఆఫ్ టెక్నాలజీ బాంబే, ముంబై']</v>
      </c>
      <c r="O9" s="3" t="s">
        <v>145</v>
      </c>
      <c r="P9" s="3" t="s">
        <v>135</v>
      </c>
      <c r="Q9" s="3" t="str">
        <f>IFERROR(__xludf.DUMMYFUNCTION("GOOGLETRANSLATE(P9,""en"",""te"")"),"['MSc']")</f>
        <v>['MSc']</v>
      </c>
      <c r="R9" s="3" t="s">
        <v>146</v>
      </c>
      <c r="S9" s="3" t="str">
        <f>IFERROR(__xludf.DUMMYFUNCTION("GOOGLETRANSLATE(R9,""en"",""te"")"),"['మంగుళూరు విశ్వవిద్యాలయం']")</f>
        <v>['మంగుళూరు విశ్వవిద్యాలయం']</v>
      </c>
      <c r="T9" s="3" t="s">
        <v>147</v>
      </c>
      <c r="U9" s="3" t="s">
        <v>148</v>
      </c>
      <c r="V9" s="3" t="str">
        <f>IFERROR(__xludf.DUMMYFUNCTION("GOOGLETRANSLATE(U9,""en"",""te"")"),"['కాంస్య పతకం', 'ఫెలోషిప్', 'గౌరవ ఫ్యాకల్టీ', 'కాంస్య పతకం', 'ఫెలోషిప్', 'గౌరవ ఫ్యాకల్టీ', 'ఫెలోషిప్']")</f>
        <v>['కాంస్య పతకం', 'ఫెలోషిప్', 'గౌరవ ఫ్యాకల్టీ', 'కాంస్య పతకం', 'ఫెలోషిప్', 'గౌరవ ఫ్యాకల్టీ', 'ఫెలోషిప్']</v>
      </c>
      <c r="W9" s="3" t="s">
        <v>149</v>
      </c>
      <c r="X9" s="3" t="str">
        <f>IFERROR(__xludf.DUMMYFUNCTION("GOOGLETRANSLATE(W9,""en"",""te"")"),"['కెమికల్ రీసెర్చ్ సొసైటీ ఆఫ్ ఇండియా (CRSI)', 'నేషనల్ అకాడమీ ఆఫ్ సైన్సెస్, ఇండియా', 'ఇన్స్టిట్యూట్ ఫర్ ఇంటెన్సివ్ రీసెర్చ్ ఇన్ బేసిక్ సైన్సెస్, MG యూనివర్శిటీ, కొట్టాయం, కేరళ', 'కెమికల్ రీసెర్చ్ సొసైటీ ఆఫ్ ఇండియా (CRSI)', ' నేషనల్ అకాడమీ ఆఫ్ సైన్సెస్, ఇండ"&amp;"ియా', 'ఇన్‌స్టిట్యూట్ ఫర్ ఇంటెన్సివ్ రీసెర్చ్ ఇన్ బేసిక్ సైన్సెస్, MG యూనివర్శిటీ, కొట్టాయం, కేరళ', 'యూనివర్సిటీ ఆఫ్ నార్త్ టెక్సాస్']")</f>
        <v>['కెమికల్ రీసెర్చ్ సొసైటీ ఆఫ్ ఇండియా (CRSI)', 'నేషనల్ అకాడమీ ఆఫ్ సైన్సెస్, ఇండియా', 'ఇన్స్టిట్యూట్ ఫర్ ఇంటెన్సివ్ రీసెర్చ్ ఇన్ బేసిక్ సైన్సెస్, MG యూనివర్శిటీ, కొట్టాయం, కేరళ', 'కెమికల్ రీసెర్చ్ సొసైటీ ఆఫ్ ఇండియా (CRSI)', ' నేషనల్ అకాడమీ ఆఫ్ సైన్సెస్, ఇండియా', 'ఇన్‌స్టిట్యూట్ ఫర్ ఇంటెన్సివ్ రీసెర్చ్ ఇన్ బేసిక్ సైన్సెస్, MG యూనివర్శిటీ, కొట్టాయం, కేరళ', 'యూనివర్సిటీ ఆఫ్ నార్త్ టెక్సాస్']</v>
      </c>
      <c r="Y9" s="3">
        <v>0.0</v>
      </c>
      <c r="Z9" s="3" t="str">
        <f>IFERROR(__xludf.DUMMYFUNCTION("GOOGLETRANSLATE(Y9,""en"",""te"")"),"0")</f>
        <v>0</v>
      </c>
      <c r="AA9" s="3">
        <v>0.0</v>
      </c>
      <c r="AB9" s="3" t="str">
        <f>IFERROR(__xludf.DUMMYFUNCTION("GOOGLETRANSLATE(AA9,""en"",""te"")"),"0")</f>
        <v>0</v>
      </c>
      <c r="AC9" s="3">
        <v>0.0</v>
      </c>
      <c r="AD9" s="3">
        <v>0.0</v>
      </c>
      <c r="AE9" s="3" t="str">
        <f>IFERROR(__xludf.DUMMYFUNCTION("GOOGLETRANSLATE(AD9,""en"",""te"")"),"0")</f>
        <v>0</v>
      </c>
      <c r="AF9" s="3">
        <v>0.0</v>
      </c>
      <c r="AG9" s="3" t="str">
        <f>IFERROR(__xludf.DUMMYFUNCTION("GOOGLETRANSLATE(AF9,""en"",""te"")"),"0")</f>
        <v>0</v>
      </c>
      <c r="AH9" s="3">
        <v>0.0</v>
      </c>
      <c r="AI9" s="3" t="str">
        <f>IFERROR(__xludf.DUMMYFUNCTION("GOOGLETRANSLATE(AH9,""en"",""te"")"),"0")</f>
        <v>0</v>
      </c>
      <c r="AJ9" s="3">
        <v>0.0</v>
      </c>
      <c r="AK9" s="3" t="str">
        <f>IFERROR(__xludf.DUMMYFUNCTION("GOOGLETRANSLATE(AJ9,""en"",""te"")"),"0")</f>
        <v>0</v>
      </c>
      <c r="AL9" s="3" t="s">
        <v>119</v>
      </c>
      <c r="AM9" s="3" t="str">
        <f>IFERROR(__xludf.DUMMYFUNCTION("GOOGLETRANSLATE(AH9,""en"",""te"")"),"0")</f>
        <v>0</v>
      </c>
      <c r="AN9" s="3" t="s">
        <v>150</v>
      </c>
      <c r="AO9" s="3" t="str">
        <f>IFERROR(__xludf.DUMMYFUNCTION("GOOGLETRANSLATE(AN9,""en"",""te"")"),"['ఆర్గానిక్ సింథసిస్, ఫిజికల్ ఆర్గానిక్ కెమిస్ట్రీ, రియాక్షన్ మెకానిజమ్స్.']")</f>
        <v>['ఆర్గానిక్ సింథసిస్, ఫిజికల్ ఆర్గానిక్ కెమిస్ట్రీ, రియాక్షన్ మెకానిజమ్స్.']</v>
      </c>
      <c r="AP9" s="3" t="s">
        <v>85</v>
      </c>
      <c r="AQ9" s="3" t="str">
        <f>IFERROR(__xludf.DUMMYFUNCTION("GOOGLETRANSLATE(AP9,""en"",""te"")"),"ప్రొఫెసర్")</f>
        <v>ప్రొఫెసర్</v>
      </c>
      <c r="AR9" s="3" t="s">
        <v>121</v>
      </c>
      <c r="AS9" s="3" t="str">
        <f>IFERROR(__xludf.DUMMYFUNCTION("GOOGLETRANSLATE(AR9,""en"",""te"")"),"ఇండియన్ ఇన్స్టిట్యూట్ ఆఫ్ టెక్నాలజీ బొంబాయి")</f>
        <v>ఇండియన్ ఇన్స్టిట్యూట్ ఆఫ్ టెక్నాలజీ బొంబాయి</v>
      </c>
      <c r="AT9" s="3">
        <v>152.0</v>
      </c>
      <c r="AU9" s="3">
        <v>0.0</v>
      </c>
      <c r="AV9" s="3">
        <v>2.0</v>
      </c>
      <c r="AW9" s="3">
        <v>0.0</v>
      </c>
      <c r="AX9" s="3">
        <v>4.0</v>
      </c>
    </row>
    <row r="10">
      <c r="A10" s="3" t="s">
        <v>151</v>
      </c>
      <c r="B10" s="3" t="str">
        <f>IFERROR(__xludf.DUMMYFUNCTION("GOOGLETRANSLATE(A10,""en"",""te"")"),"సి పి రావు")</f>
        <v>సి పి రావు</v>
      </c>
      <c r="C10" s="3">
        <v>1954.0</v>
      </c>
      <c r="D10" s="3" t="s">
        <v>51</v>
      </c>
      <c r="E10" s="3" t="str">
        <f>IFERROR(__xludf.DUMMYFUNCTION("GOOGLETRANSLATE(D10,""en"",""te"")"),"పురుషుడు")</f>
        <v>పురుషుడు</v>
      </c>
      <c r="F10" s="3" t="s">
        <v>109</v>
      </c>
      <c r="G10" s="3" t="str">
        <f>IFERROR(__xludf.DUMMYFUNCTION("GOOGLETRANSLATE(F10,""en"",""te"")"),"ఇండియన్ ఇన్స్టిట్యూట్ ఆఫ్ టెక్నాలజీ బొంబాయి, పోవై")</f>
        <v>ఇండియన్ ఇన్స్టిట్యూట్ ఆఫ్ టెక్నాలజీ బొంబాయి, పోవై</v>
      </c>
      <c r="H10" s="3" t="s">
        <v>110</v>
      </c>
      <c r="I10" s="3" t="str">
        <f>IFERROR(__xludf.DUMMYFUNCTION("GOOGLETRANSLATE(H10,""en"",""te"")"),"ముంబై సబర్బన్, మహారాష్ట్ర, భారతదేశం - 400076")</f>
        <v>ముంబై సబర్బన్, మహారాష్ట్ర, భారతదేశం - 400076</v>
      </c>
      <c r="J10" s="3" t="s">
        <v>152</v>
      </c>
      <c r="K10" s="3" t="s">
        <v>153</v>
      </c>
      <c r="L10" s="3" t="str">
        <f>IFERROR(__xludf.DUMMYFUNCTION("GOOGLETRANSLATE(K10,""en"",""te"")"),"['ప్రొఫెసర్', 'ప్రొఫెసర్']")</f>
        <v>['ప్రొఫెసర్', 'ప్రొఫెసర్']</v>
      </c>
      <c r="M10" s="3" t="s">
        <v>154</v>
      </c>
      <c r="N10" s="3" t="str">
        <f>IFERROR(__xludf.DUMMYFUNCTION("GOOGLETRANSLATE(M10,""en"",""te"")"),"['డిపార్ట్‌మెంట్ ఆఫ్ కెమిస్ట్రీ', 'ఇండియన్ ఇన్‌స్టిట్యూట్ ఆఫ్ టెక్నాలజీ తిరుపతి, చిత్తూరు', 'డిపార్ట్‌మెంట్ ఆఫ్ కెమిస్ట్రీ', 'ఇండియన్ ఇన్‌స్టిట్యూట్ ఆఫ్ టెక్నాలజీ బాంబే, ముంబై']")</f>
        <v>['డిపార్ట్‌మెంట్ ఆఫ్ కెమిస్ట్రీ', 'ఇండియన్ ఇన్‌స్టిట్యూట్ ఆఫ్ టెక్నాలజీ తిరుపతి, చిత్తూరు', 'డిపార్ట్‌మెంట్ ఆఫ్ కెమిస్ట్రీ', 'ఇండియన్ ఇన్‌స్టిట్యూట్ ఆఫ్ టెక్నాలజీ బాంబే, ముంబై']</v>
      </c>
      <c r="O10" s="3" t="s">
        <v>155</v>
      </c>
      <c r="P10" s="3" t="s">
        <v>135</v>
      </c>
      <c r="Q10" s="3" t="str">
        <f>IFERROR(__xludf.DUMMYFUNCTION("GOOGLETRANSLATE(P10,""en"",""te"")"),"['MSc']")</f>
        <v>['MSc']</v>
      </c>
      <c r="R10" s="3" t="s">
        <v>156</v>
      </c>
      <c r="S10" s="3" t="str">
        <f>IFERROR(__xludf.DUMMYFUNCTION("GOOGLETRANSLATE(R10,""en"",""te"")"),"['ఇండియన్ ఇన్‌స్టిట్యూట్ ఆఫ్ టెక్నాలజీ, మద్రాస్']")</f>
        <v>['ఇండియన్ ఇన్‌స్టిట్యూట్ ఆఫ్ టెక్నాలజీ, మద్రాస్']</v>
      </c>
      <c r="T10" s="3" t="s">
        <v>157</v>
      </c>
      <c r="U10" s="3" t="s">
        <v>158</v>
      </c>
      <c r="V10" s="3" t="str">
        <f>IFERROR(__xludf.DUMMYFUNCTION("GOOGLETRANSLATE(U10,""en"",""te"")"),"['ఫెలోషిప్', 'ఫెలోషిప్', 'ఫెలోషిప్', 'ఫెలోషిప్', 'ఫెలోషిప్', 'ఫెలోషిప్']")</f>
        <v>['ఫెలోషిప్', 'ఫెలోషిప్', 'ఫెలోషిప్', 'ఫెలోషిప్', 'ఫెలోషిప్', 'ఫెలోషిప్']</v>
      </c>
      <c r="W10" s="3" t="s">
        <v>159</v>
      </c>
      <c r="X10" s="3" t="str">
        <f>IFERROR(__xludf.DUMMYFUNCTION("GOOGLETRANSLATE(W10,""en"",""te"")"),"['ఇండియన్ నేషనల్ సైన్స్ అకాడమీ', 'ఇండియన్ అకాడమీ ఆఫ్ సైన్సెస్(FASc)', 'నేషనల్ అకాడమీ ఆఫ్ సైన్సెస్', 'ఇండియన్ నేషనల్ సైన్స్ అకాడమీ', 'ఇండియన్ అకాడమీ ఆఫ్ సైన్సెస్(FASc)', 'నేషనల్ అకాడమీ ఆఫ్ సైన్సెస్']")</f>
        <v>['ఇండియన్ నేషనల్ సైన్స్ అకాడమీ', 'ఇండియన్ అకాడమీ ఆఫ్ సైన్సెస్(FASc)', 'నేషనల్ అకాడమీ ఆఫ్ సైన్సెస్', 'ఇండియన్ నేషనల్ సైన్స్ అకాడమీ', 'ఇండియన్ అకాడమీ ఆఫ్ సైన్సెస్(FASc)', 'నేషనల్ అకాడమీ ఆఫ్ సైన్సెస్']</v>
      </c>
      <c r="Y10" s="3">
        <v>0.0</v>
      </c>
      <c r="Z10" s="3" t="str">
        <f>IFERROR(__xludf.DUMMYFUNCTION("GOOGLETRANSLATE(Y10,""en"",""te"")"),"0")</f>
        <v>0</v>
      </c>
      <c r="AA10" s="3">
        <v>0.0</v>
      </c>
      <c r="AB10" s="3" t="str">
        <f>IFERROR(__xludf.DUMMYFUNCTION("GOOGLETRANSLATE(AA10,""en"",""te"")"),"0")</f>
        <v>0</v>
      </c>
      <c r="AC10" s="3">
        <v>0.0</v>
      </c>
      <c r="AD10" s="3">
        <v>0.0</v>
      </c>
      <c r="AE10" s="3" t="str">
        <f>IFERROR(__xludf.DUMMYFUNCTION("GOOGLETRANSLATE(AD10,""en"",""te"")"),"0")</f>
        <v>0</v>
      </c>
      <c r="AF10" s="3">
        <v>0.0</v>
      </c>
      <c r="AG10" s="3" t="str">
        <f>IFERROR(__xludf.DUMMYFUNCTION("GOOGLETRANSLATE(AF10,""en"",""te"")"),"0")</f>
        <v>0</v>
      </c>
      <c r="AH10" s="3">
        <v>0.0</v>
      </c>
      <c r="AI10" s="3" t="str">
        <f>IFERROR(__xludf.DUMMYFUNCTION("GOOGLETRANSLATE(AH10,""en"",""te"")"),"0")</f>
        <v>0</v>
      </c>
      <c r="AJ10" s="3">
        <v>0.0</v>
      </c>
      <c r="AK10" s="3" t="str">
        <f>IFERROR(__xludf.DUMMYFUNCTION("GOOGLETRANSLATE(AJ10,""en"",""te"")"),"0")</f>
        <v>0</v>
      </c>
      <c r="AL10" s="3" t="s">
        <v>160</v>
      </c>
      <c r="AM10" s="3" t="str">
        <f>IFERROR(__xludf.DUMMYFUNCTION("GOOGLETRANSLATE(AH10,""en"",""te"")"),"0")</f>
        <v>0</v>
      </c>
      <c r="AN10" s="3" t="s">
        <v>161</v>
      </c>
      <c r="AO10" s="3" t="str">
        <f>IFERROR(__xludf.DUMMYFUNCTION("GOOGLETRANSLATE(AN10,""en"",""te"")"),"['కాలిక్సరెన్స్ మరియు వాటి ఉత్పన్నాలు, సేంద్రీయ మరియు అకర్బన మరియు బయోమిమెటిక్ కెమిస్ట్రీ ఆఫ్ మెటలోకాలిక్సరెన్స్ అకర్బన ఎంజైమ్‌ల నమూనాలు, ట్రాన్సిషన్-మెటల్ శాకరైడ్ కెమిస్ట్రీ మరియు బయాలజీ, లాంతనైడ్.']")</f>
        <v>['కాలిక్సరెన్స్ మరియు వాటి ఉత్పన్నాలు, సేంద్రీయ మరియు అకర్బన మరియు బయోమిమెటిక్ కెమిస్ట్రీ ఆఫ్ మెటలోకాలిక్సరెన్స్ అకర్బన ఎంజైమ్‌ల నమూనాలు, ట్రాన్సిషన్-మెటల్ శాకరైడ్ కెమిస్ట్రీ మరియు బయాలజీ, లాంతనైడ్.']</v>
      </c>
      <c r="AP10" s="3" t="s">
        <v>85</v>
      </c>
      <c r="AQ10" s="3" t="str">
        <f>IFERROR(__xludf.DUMMYFUNCTION("GOOGLETRANSLATE(AP10,""en"",""te"")"),"ప్రొఫెసర్")</f>
        <v>ప్రొఫెసర్</v>
      </c>
      <c r="AR10" s="3" t="s">
        <v>162</v>
      </c>
      <c r="AS10" s="3" t="str">
        <f>IFERROR(__xludf.DUMMYFUNCTION("GOOGLETRANSLATE(AR10,""en"",""te"")"),"ఇండియన్ ఇన్‌స్టిట్యూట్ ఆఫ్ టెక్నాలజీ తిరుపతి")</f>
        <v>ఇండియన్ ఇన్‌స్టిట్యూట్ ఆఫ్ టెక్నాలజీ తిరుపతి</v>
      </c>
      <c r="AT10" s="3">
        <v>200.0</v>
      </c>
      <c r="AU10" s="3">
        <v>0.0</v>
      </c>
      <c r="AV10" s="3">
        <v>2.0</v>
      </c>
      <c r="AW10" s="3">
        <v>0.0</v>
      </c>
      <c r="AX10" s="3">
        <v>3.0</v>
      </c>
    </row>
    <row r="11">
      <c r="A11" s="3" t="s">
        <v>163</v>
      </c>
      <c r="B11" s="3" t="str">
        <f>IFERROR(__xludf.DUMMYFUNCTION("GOOGLETRANSLATE(A11,""en"",""te"")"),"అనిల్ ప్రకాష్")</f>
        <v>అనిల్ ప్రకాష్</v>
      </c>
      <c r="C11" s="3">
        <v>0.0</v>
      </c>
      <c r="D11" s="3" t="s">
        <v>51</v>
      </c>
      <c r="E11" s="3" t="str">
        <f>IFERROR(__xludf.DUMMYFUNCTION("GOOGLETRANSLATE(D11,""en"",""te"")"),"పురుషుడు")</f>
        <v>పురుషుడు</v>
      </c>
      <c r="F11" s="3" t="s">
        <v>164</v>
      </c>
      <c r="G11" s="3" t="str">
        <f>IFERROR(__xludf.DUMMYFUNCTION("GOOGLETRANSLATE(F11,""en"",""te"")"),"N.E.ప్రాంతం, తూర్పు-చౌకిడింగ్‌గీ పోస్ట్ బాక్స్ నం.105")</f>
        <v>N.E.ప్రాంతం, తూర్పు-చౌకిడింగ్‌గీ పోస్ట్ బాక్స్ నం.105</v>
      </c>
      <c r="H11" s="3" t="s">
        <v>165</v>
      </c>
      <c r="I11" s="3" t="str">
        <f>IFERROR(__xludf.DUMMYFUNCTION("GOOGLETRANSLATE(H11,""en"",""te"")"),"దిబ్రూగర్, అస్సాం, భారతదేశం - 786001")</f>
        <v>దిబ్రూగర్, అస్సాం, భారతదేశం - 786001</v>
      </c>
      <c r="J11" s="3" t="s">
        <v>90</v>
      </c>
      <c r="K11" s="3" t="s">
        <v>166</v>
      </c>
      <c r="L11" s="3" t="str">
        <f>IFERROR(__xludf.DUMMYFUNCTION("GOOGLETRANSLATE(K11,""en"",""te"")"),"['సైంటిస్ట్ ఎఫ్']")</f>
        <v>['సైంటిస్ట్ ఎఫ్']</v>
      </c>
      <c r="M11" s="3" t="s">
        <v>167</v>
      </c>
      <c r="N11" s="3" t="str">
        <f>IFERROR(__xludf.DUMMYFUNCTION("GOOGLETRANSLATE(M11,""en"",""te"")"),"['', 'ప్రాంతీయ వైద్య పరిశోధన కేంద్రం ICMR, దిబ్రూఘర్']")</f>
        <v>['', 'ప్రాంతీయ వైద్య పరిశోధన కేంద్రం ICMR, దిబ్రూఘర్']</v>
      </c>
      <c r="O11" s="3">
        <v>0.0</v>
      </c>
      <c r="P11" s="3">
        <v>0.0</v>
      </c>
      <c r="Q11" s="3" t="str">
        <f>IFERROR(__xludf.DUMMYFUNCTION("GOOGLETRANSLATE(P11,""en"",""te"")"),"0")</f>
        <v>0</v>
      </c>
      <c r="R11" s="3">
        <v>0.0</v>
      </c>
      <c r="S11" s="3" t="str">
        <f>IFERROR(__xludf.DUMMYFUNCTION("GOOGLETRANSLATE(R11,""en"",""te"")"),"0")</f>
        <v>0</v>
      </c>
      <c r="T11" s="3">
        <v>0.0</v>
      </c>
      <c r="U11" s="3">
        <v>0.0</v>
      </c>
      <c r="V11" s="3" t="str">
        <f>IFERROR(__xludf.DUMMYFUNCTION("GOOGLETRANSLATE(U11,""en"",""te"")"),"0")</f>
        <v>0</v>
      </c>
      <c r="W11" s="3">
        <v>0.0</v>
      </c>
      <c r="X11" s="3" t="str">
        <f>IFERROR(__xludf.DUMMYFUNCTION("GOOGLETRANSLATE(W11,""en"",""te"")"),"0")</f>
        <v>0</v>
      </c>
      <c r="Y11" s="3">
        <v>0.0</v>
      </c>
      <c r="Z11" s="3" t="str">
        <f>IFERROR(__xludf.DUMMYFUNCTION("GOOGLETRANSLATE(Y11,""en"",""te"")"),"0")</f>
        <v>0</v>
      </c>
      <c r="AA11" s="3">
        <v>0.0</v>
      </c>
      <c r="AB11" s="3" t="str">
        <f>IFERROR(__xludf.DUMMYFUNCTION("GOOGLETRANSLATE(AA11,""en"",""te"")"),"0")</f>
        <v>0</v>
      </c>
      <c r="AC11" s="3">
        <v>0.0</v>
      </c>
      <c r="AD11" s="3">
        <v>0.0</v>
      </c>
      <c r="AE11" s="3" t="str">
        <f>IFERROR(__xludf.DUMMYFUNCTION("GOOGLETRANSLATE(AD11,""en"",""te"")"),"0")</f>
        <v>0</v>
      </c>
      <c r="AF11" s="3">
        <v>0.0</v>
      </c>
      <c r="AG11" s="3" t="str">
        <f>IFERROR(__xludf.DUMMYFUNCTION("GOOGLETRANSLATE(AF11,""en"",""te"")"),"0")</f>
        <v>0</v>
      </c>
      <c r="AH11" s="3">
        <v>0.0</v>
      </c>
      <c r="AI11" s="3" t="str">
        <f>IFERROR(__xludf.DUMMYFUNCTION("GOOGLETRANSLATE(AH11,""en"",""te"")"),"0")</f>
        <v>0</v>
      </c>
      <c r="AJ11" s="3">
        <v>0.0</v>
      </c>
      <c r="AK11" s="3" t="str">
        <f>IFERROR(__xludf.DUMMYFUNCTION("GOOGLETRANSLATE(AJ11,""en"",""te"")"),"0")</f>
        <v>0</v>
      </c>
      <c r="AL11" s="3" t="s">
        <v>168</v>
      </c>
      <c r="AM11" s="3" t="str">
        <f>IFERROR(__xludf.DUMMYFUNCTION("GOOGLETRANSLATE(AH11,""en"",""te"")"),"0")</f>
        <v>0</v>
      </c>
      <c r="AN11" s="3" t="s">
        <v>90</v>
      </c>
      <c r="AO11" s="3" t="str">
        <f>IFERROR(__xludf.DUMMYFUNCTION("GOOGLETRANSLATE(AN11,""en"",""te"")"),"['']")</f>
        <v>['']</v>
      </c>
      <c r="AP11" s="3" t="s">
        <v>169</v>
      </c>
      <c r="AQ11" s="3" t="str">
        <f>IFERROR(__xludf.DUMMYFUNCTION("GOOGLETRANSLATE(AP11,""en"",""te"")"),"శాస్త్రవేత్త ఎఫ్")</f>
        <v>శాస్త్రవేత్త ఎఫ్</v>
      </c>
      <c r="AR11" s="3" t="s">
        <v>170</v>
      </c>
      <c r="AS11" s="3" t="str">
        <f>IFERROR(__xludf.DUMMYFUNCTION("GOOGLETRANSLATE(AR11,""en"",""te"")"),"ప్రాంతీయ వైద్య పరిశోధన కేంద్రం ICMR")</f>
        <v>ప్రాంతీయ వైద్య పరిశోధన కేంద్రం ICMR</v>
      </c>
      <c r="AT11" s="3">
        <v>0.0</v>
      </c>
      <c r="AU11" s="3">
        <v>0.0</v>
      </c>
      <c r="AV11" s="3">
        <v>0.0</v>
      </c>
      <c r="AW11" s="3">
        <v>0.0</v>
      </c>
      <c r="AX11" s="3">
        <v>0.0</v>
      </c>
    </row>
    <row r="12">
      <c r="A12" s="3" t="s">
        <v>171</v>
      </c>
      <c r="B12" s="3" t="str">
        <f>IFERROR(__xludf.DUMMYFUNCTION("GOOGLETRANSLATE(A12,""en"",""te"")"),"శాంతను కుమార్ శర్మ")</f>
        <v>శాంతను కుమార్ శర్మ</v>
      </c>
      <c r="C12" s="3">
        <v>0.0</v>
      </c>
      <c r="D12" s="3" t="s">
        <v>51</v>
      </c>
      <c r="E12" s="3" t="str">
        <f>IFERROR(__xludf.DUMMYFUNCTION("GOOGLETRANSLATE(D12,""en"",""te"")"),"పురుషుడు")</f>
        <v>పురుషుడు</v>
      </c>
      <c r="F12" s="3" t="s">
        <v>172</v>
      </c>
      <c r="G12" s="3" t="str">
        <f>IFERROR(__xludf.DUMMYFUNCTION("GOOGLETRANSLATE(F12,""en"",""te"")"),"ICMR- ప్రాంతీయ వైద్య పరిశోధన కేంద్రం, N E రీజియన్ పోస్ట్ బాక్స్ నం.105")</f>
        <v>ICMR- ప్రాంతీయ వైద్య పరిశోధన కేంద్రం, N E రీజియన్ పోస్ట్ బాక్స్ నం.105</v>
      </c>
      <c r="H12" s="3" t="s">
        <v>165</v>
      </c>
      <c r="I12" s="3" t="str">
        <f>IFERROR(__xludf.DUMMYFUNCTION("GOOGLETRANSLATE(H12,""en"",""te"")"),"దిబ్రూగర్, అస్సాం, భారతదేశం - 786001")</f>
        <v>దిబ్రూగర్, అస్సాం, భారతదేశం - 786001</v>
      </c>
      <c r="J12" s="3" t="s">
        <v>173</v>
      </c>
      <c r="K12" s="3" t="s">
        <v>174</v>
      </c>
      <c r="L12" s="3" t="str">
        <f>IFERROR(__xludf.DUMMYFUNCTION("GOOGLETRANSLATE(K12,""en"",""te"")"),"['సైంటిస్ట్ - జి']")</f>
        <v>['సైంటిస్ట్ - జి']</v>
      </c>
      <c r="M12" s="3" t="s">
        <v>175</v>
      </c>
      <c r="N12" s="3" t="str">
        <f>IFERROR(__xludf.DUMMYFUNCTION("GOOGLETRANSLATE(M12,""en"",""te"")"),"['', 'ICMR - రీజినల్ మెడికల్ రీసెర్చ్ సెంటర్, N E ప్రాంతం, దిబ్రూఘర్']")</f>
        <v>['', 'ICMR - రీజినల్ మెడికల్ రీసెర్చ్ సెంటర్, N E ప్రాంతం, దిబ్రూఘర్']</v>
      </c>
      <c r="O12" s="3">
        <v>0.0</v>
      </c>
      <c r="P12" s="3">
        <v>0.0</v>
      </c>
      <c r="Q12" s="3" t="str">
        <f>IFERROR(__xludf.DUMMYFUNCTION("GOOGLETRANSLATE(P12,""en"",""te"")"),"0")</f>
        <v>0</v>
      </c>
      <c r="R12" s="3">
        <v>0.0</v>
      </c>
      <c r="S12" s="3" t="str">
        <f>IFERROR(__xludf.DUMMYFUNCTION("GOOGLETRANSLATE(R12,""en"",""te"")"),"0")</f>
        <v>0</v>
      </c>
      <c r="T12" s="3">
        <v>0.0</v>
      </c>
      <c r="U12" s="3">
        <v>0.0</v>
      </c>
      <c r="V12" s="3" t="str">
        <f>IFERROR(__xludf.DUMMYFUNCTION("GOOGLETRANSLATE(U12,""en"",""te"")"),"0")</f>
        <v>0</v>
      </c>
      <c r="W12" s="3">
        <v>0.0</v>
      </c>
      <c r="X12" s="3" t="str">
        <f>IFERROR(__xludf.DUMMYFUNCTION("GOOGLETRANSLATE(W12,""en"",""te"")"),"0")</f>
        <v>0</v>
      </c>
      <c r="Y12" s="3">
        <v>0.0</v>
      </c>
      <c r="Z12" s="3" t="str">
        <f>IFERROR(__xludf.DUMMYFUNCTION("GOOGLETRANSLATE(Y12,""en"",""te"")"),"0")</f>
        <v>0</v>
      </c>
      <c r="AA12" s="3">
        <v>0.0</v>
      </c>
      <c r="AB12" s="3" t="str">
        <f>IFERROR(__xludf.DUMMYFUNCTION("GOOGLETRANSLATE(AA12,""en"",""te"")"),"0")</f>
        <v>0</v>
      </c>
      <c r="AC12" s="3">
        <v>0.0</v>
      </c>
      <c r="AD12" s="3">
        <v>0.0</v>
      </c>
      <c r="AE12" s="3" t="str">
        <f>IFERROR(__xludf.DUMMYFUNCTION("GOOGLETRANSLATE(AD12,""en"",""te"")"),"0")</f>
        <v>0</v>
      </c>
      <c r="AF12" s="3">
        <v>0.0</v>
      </c>
      <c r="AG12" s="3" t="str">
        <f>IFERROR(__xludf.DUMMYFUNCTION("GOOGLETRANSLATE(AF12,""en"",""te"")"),"0")</f>
        <v>0</v>
      </c>
      <c r="AH12" s="3">
        <v>0.0</v>
      </c>
      <c r="AI12" s="3" t="str">
        <f>IFERROR(__xludf.DUMMYFUNCTION("GOOGLETRANSLATE(AH12,""en"",""te"")"),"0")</f>
        <v>0</v>
      </c>
      <c r="AJ12" s="3">
        <v>0.0</v>
      </c>
      <c r="AK12" s="3" t="str">
        <f>IFERROR(__xludf.DUMMYFUNCTION("GOOGLETRANSLATE(AJ12,""en"",""te"")"),"0")</f>
        <v>0</v>
      </c>
      <c r="AL12" s="3" t="s">
        <v>176</v>
      </c>
      <c r="AM12" s="3" t="str">
        <f>IFERROR(__xludf.DUMMYFUNCTION("GOOGLETRANSLATE(AH12,""en"",""te"")"),"0")</f>
        <v>0</v>
      </c>
      <c r="AN12" s="3" t="s">
        <v>177</v>
      </c>
      <c r="AO12" s="3" t="str">
        <f>IFERROR(__xludf.DUMMYFUNCTION("GOOGLETRANSLATE(AN12,""en"",""te"")"),"['హీమోగ్లోబినోపతీస్ మరియు థెలసేమియాపై పని చేస్తోంది']")</f>
        <v>['హీమోగ్లోబినోపతీస్ మరియు థెలసేమియాపై పని చేస్తోంది']</v>
      </c>
      <c r="AP12" s="3" t="s">
        <v>178</v>
      </c>
      <c r="AQ12" s="3" t="str">
        <f>IFERROR(__xludf.DUMMYFUNCTION("GOOGLETRANSLATE(AP12,""en"",""te"")"),"శాస్త్రవేత్త - జి")</f>
        <v>శాస్త్రవేత్త - జి</v>
      </c>
      <c r="AR12" s="3" t="s">
        <v>179</v>
      </c>
      <c r="AS12" s="3" t="str">
        <f>IFERROR(__xludf.DUMMYFUNCTION("GOOGLETRANSLATE(AR12,""en"",""te"")"),"ICMR - ప్రాంతీయ వైద్య పరిశోధన కేంద్రం, N E ప్రాంతం")</f>
        <v>ICMR - ప్రాంతీయ వైద్య పరిశోధన కేంద్రం, N E ప్రాంతం</v>
      </c>
      <c r="AT12" s="3">
        <v>0.0</v>
      </c>
      <c r="AU12" s="3">
        <v>0.0</v>
      </c>
      <c r="AV12" s="3">
        <v>0.0</v>
      </c>
      <c r="AW12" s="3">
        <v>0.0</v>
      </c>
      <c r="AX12" s="3">
        <v>0.0</v>
      </c>
    </row>
    <row r="13">
      <c r="A13" s="3" t="s">
        <v>180</v>
      </c>
      <c r="B13" s="3" t="str">
        <f>IFERROR(__xludf.DUMMYFUNCTION("GOOGLETRANSLATE(A13,""en"",""te"")"),"దేవేంద్ర కె ఓజా")</f>
        <v>దేవేంద్ర కె ఓజా</v>
      </c>
      <c r="C13" s="3">
        <v>1967.0</v>
      </c>
      <c r="D13" s="3" t="s">
        <v>51</v>
      </c>
      <c r="E13" s="3" t="str">
        <f>IFERROR(__xludf.DUMMYFUNCTION("GOOGLETRANSLATE(D13,""en"",""te"")"),"పురుషుడు")</f>
        <v>పురుషుడు</v>
      </c>
      <c r="F13" s="3" t="s">
        <v>181</v>
      </c>
      <c r="G13" s="3" t="str">
        <f>IFERROR(__xludf.DUMMYFUNCTION("GOOGLETRANSLATE(F13,""en"",""te"")"),"ఇన్‌ఫ్రారెడ్ ఆస్ట్రానమీ గ్రూప్, డిపార్ట్‌మెంట్ ఆఫ్ ఆస్ట్రానమీ అండ్ ఆస్ట్రోఫిజిక్స్, టాటా ఇన్‌స్టిట్యూట్ ఆఫ్ ఫండమెంటల్ రీసెర్చ్ (TIFR) డాక్టర్ హోమీ భాభా ఆర్డి, పాషన్, పూణే, మహారాష్ట్ర, ఇండియా")</f>
        <v>ఇన్‌ఫ్రారెడ్ ఆస్ట్రానమీ గ్రూప్, డిపార్ట్‌మెంట్ ఆఫ్ ఆస్ట్రానమీ అండ్ ఆస్ట్రోఫిజిక్స్, టాటా ఇన్‌స్టిట్యూట్ ఆఫ్ ఫండమెంటల్ రీసెర్చ్ (TIFR) డాక్టర్ హోమీ భాభా ఆర్డి, పాషన్, పూణే, మహారాష్ట్ర, ఇండియా</v>
      </c>
      <c r="H13" s="3" t="s">
        <v>182</v>
      </c>
      <c r="I13" s="3" t="str">
        <f>IFERROR(__xludf.DUMMYFUNCTION("GOOGLETRANSLATE(H13,""en"",""te"")"),"పూణే, మహారాష్ట్ర, భారతదేశం - 411008")</f>
        <v>పూణే, మహారాష్ట్ర, భారతదేశం - 411008</v>
      </c>
      <c r="J13" s="3" t="s">
        <v>90</v>
      </c>
      <c r="K13" s="3" t="s">
        <v>183</v>
      </c>
      <c r="L13" s="3" t="str">
        <f>IFERROR(__xludf.DUMMYFUNCTION("GOOGLETRANSLATE(K13,""en"",""te"")"),"['అసోసియేట్ ప్రొఫెసర్']")</f>
        <v>['అసోసియేట్ ప్రొఫెసర్']</v>
      </c>
      <c r="M13" s="3" t="s">
        <v>184</v>
      </c>
      <c r="N13" s="3" t="str">
        <f>IFERROR(__xludf.DUMMYFUNCTION("GOOGLETRANSLATE(M13,""en"",""te"")"),"['ఇన్‌ఫ్రారెడ్ ఆస్ట్రానమీ గ్రూప్, డిపార్ట్‌మెంట్ ఆఫ్ ఆస్ట్రానమీ అండ్ ఆస్ట్రోఫిజిక్స్', 'టాటా ఇన్‌స్టిట్యూట్ ఆఫ్ ఫండమెంటల్ రీసెర్చ్ (TIFR) ముంబై, ముంబై']")</f>
        <v>['ఇన్‌ఫ్రారెడ్ ఆస్ట్రానమీ గ్రూప్, డిపార్ట్‌మెంట్ ఆఫ్ ఆస్ట్రానమీ అండ్ ఆస్ట్రోఫిజిక్స్', 'టాటా ఇన్‌స్టిట్యూట్ ఆఫ్ ఫండమెంటల్ రీసెర్చ్ (TIFR) ముంబై, ముంబై']</v>
      </c>
      <c r="O13" s="3" t="s">
        <v>185</v>
      </c>
      <c r="P13" s="3" t="s">
        <v>186</v>
      </c>
      <c r="Q13" s="3" t="str">
        <f>IFERROR(__xludf.DUMMYFUNCTION("GOOGLETRANSLATE(P13,""en"",""te"")"),"['Ph.D.', 'M.Sc.']")</f>
        <v>['Ph.D.', 'M.Sc.']</v>
      </c>
      <c r="R13" s="3" t="s">
        <v>187</v>
      </c>
      <c r="S13" s="3" t="str">
        <f>IFERROR(__xludf.DUMMYFUNCTION("GOOGLETRANSLATE(R13,""en"",""te"")"),"['స్ట్రాస్‌బర్గ్ విశ్వవిద్యాలయం ఫ్రాన్స్', 'కుమాన్ విశ్వవిద్యాలయం, నైని తాల్']")</f>
        <v>['స్ట్రాస్‌బర్గ్ విశ్వవిద్యాలయం ఫ్రాన్స్', 'కుమాన్ విశ్వవిద్యాలయం, నైని తాల్']</v>
      </c>
      <c r="T13" s="3">
        <v>0.0</v>
      </c>
      <c r="U13" s="3">
        <v>0.0</v>
      </c>
      <c r="V13" s="3" t="str">
        <f>IFERROR(__xludf.DUMMYFUNCTION("GOOGLETRANSLATE(U13,""en"",""te"")"),"0")</f>
        <v>0</v>
      </c>
      <c r="W13" s="3">
        <v>0.0</v>
      </c>
      <c r="X13" s="3" t="str">
        <f>IFERROR(__xludf.DUMMYFUNCTION("GOOGLETRANSLATE(W13,""en"",""te"")"),"0")</f>
        <v>0</v>
      </c>
      <c r="Y13" s="3">
        <v>0.0</v>
      </c>
      <c r="Z13" s="3" t="str">
        <f>IFERROR(__xludf.DUMMYFUNCTION("GOOGLETRANSLATE(Y13,""en"",""te"")"),"0")</f>
        <v>0</v>
      </c>
      <c r="AA13" s="3">
        <v>0.0</v>
      </c>
      <c r="AB13" s="3" t="str">
        <f>IFERROR(__xludf.DUMMYFUNCTION("GOOGLETRANSLATE(AA13,""en"",""te"")"),"0")</f>
        <v>0</v>
      </c>
      <c r="AC13" s="3">
        <v>0.0</v>
      </c>
      <c r="AD13" s="3">
        <v>0.0</v>
      </c>
      <c r="AE13" s="3" t="str">
        <f>IFERROR(__xludf.DUMMYFUNCTION("GOOGLETRANSLATE(AD13,""en"",""te"")"),"0")</f>
        <v>0</v>
      </c>
      <c r="AF13" s="3">
        <v>0.0</v>
      </c>
      <c r="AG13" s="3" t="str">
        <f>IFERROR(__xludf.DUMMYFUNCTION("GOOGLETRANSLATE(AF13,""en"",""te"")"),"0")</f>
        <v>0</v>
      </c>
      <c r="AH13" s="3">
        <v>0.0</v>
      </c>
      <c r="AI13" s="3" t="str">
        <f>IFERROR(__xludf.DUMMYFUNCTION("GOOGLETRANSLATE(AH13,""en"",""te"")"),"0")</f>
        <v>0</v>
      </c>
      <c r="AJ13" s="3">
        <v>0.0</v>
      </c>
      <c r="AK13" s="3" t="str">
        <f>IFERROR(__xludf.DUMMYFUNCTION("GOOGLETRANSLATE(AJ13,""en"",""te"")"),"0")</f>
        <v>0</v>
      </c>
      <c r="AL13" s="3" t="s">
        <v>188</v>
      </c>
      <c r="AM13" s="3" t="str">
        <f>IFERROR(__xludf.DUMMYFUNCTION("GOOGLETRANSLATE(AH13,""en"",""te"")"),"0")</f>
        <v>0</v>
      </c>
      <c r="AN13" s="3" t="s">
        <v>189</v>
      </c>
      <c r="AO13" s="3" t="str">
        <f>IFERROR(__xludf.DUMMYFUNCTION("GOOGLETRANSLATE(AN13,""en"",""te"")"),"['స్టార్ ఫార్మేషన్, యంగ్ స్టెల్లార్ ఆబ్జెక్ట్స్ (YSOs), అసిమ్ప్టోటిక్ జెయింట్ బ్రాంచ్ (AGB) స్టార్స్, ఆస్ట్రోనామికల్ ఇన్‌స్ట్రుమెంటేషన్, ఆస్ట్రోనామికల్ గ్రూంగ్ మరియు స్పేస్ ఆధారిత పరిశీలనలు']")</f>
        <v>['స్టార్ ఫార్మేషన్, యంగ్ స్టెల్లార్ ఆబ్జెక్ట్స్ (YSOs), అసిమ్ప్టోటిక్ జెయింట్ బ్రాంచ్ (AGB) స్టార్స్, ఆస్ట్రోనామికల్ ఇన్‌స్ట్రుమెంటేషన్, ఆస్ట్రోనామికల్ గ్రూంగ్ మరియు స్పేస్ ఆధారిత పరిశీలనలు']</v>
      </c>
      <c r="AP13" s="3" t="s">
        <v>190</v>
      </c>
      <c r="AQ13" s="3" t="str">
        <f>IFERROR(__xludf.DUMMYFUNCTION("GOOGLETRANSLATE(AP13,""en"",""te"")"),"అసోసియేట్ ప్రొఫెసర్")</f>
        <v>అసోసియేట్ ప్రొఫెసర్</v>
      </c>
      <c r="AR13" s="3" t="s">
        <v>191</v>
      </c>
      <c r="AS13" s="3" t="str">
        <f>IFERROR(__xludf.DUMMYFUNCTION("GOOGLETRANSLATE(AR13,""en"",""te"")"),"టాటా ఇన్‌స్టిట్యూట్ ఆఫ్ ఫండమెంటల్ రీసెర్చ్ (TIFR) ముంబై")</f>
        <v>టాటా ఇన్‌స్టిట్యూట్ ఆఫ్ ఫండమెంటల్ రీసెర్చ్ (TIFR) ముంబై</v>
      </c>
      <c r="AT13" s="3">
        <v>91.0</v>
      </c>
      <c r="AU13" s="3">
        <v>1.0</v>
      </c>
      <c r="AV13" s="3">
        <v>0.0</v>
      </c>
      <c r="AW13" s="3">
        <v>0.0</v>
      </c>
      <c r="AX13" s="3">
        <v>0.0</v>
      </c>
    </row>
    <row r="14">
      <c r="A14" s="3" t="s">
        <v>192</v>
      </c>
      <c r="B14" s="3" t="str">
        <f>IFERROR(__xludf.DUMMYFUNCTION("GOOGLETRANSLATE(A14,""en"",""te"")"),"ఎ.ఆర్. రావు")</f>
        <v>ఎ.ఆర్. రావు</v>
      </c>
      <c r="C14" s="3">
        <v>0.0</v>
      </c>
      <c r="D14" s="3" t="s">
        <v>51</v>
      </c>
      <c r="E14" s="3" t="str">
        <f>IFERROR(__xludf.DUMMYFUNCTION("GOOGLETRANSLATE(D14,""en"",""te"")"),"పురుషుడు")</f>
        <v>పురుషుడు</v>
      </c>
      <c r="F14" s="3" t="s">
        <v>193</v>
      </c>
      <c r="G14" s="3" t="str">
        <f>IFERROR(__xludf.DUMMYFUNCTION("GOOGLETRANSLATE(F14,""en"",""te"")"),"హోమీ భాభా రోడ్")</f>
        <v>హోమీ భాభా రోడ్</v>
      </c>
      <c r="H14" s="3" t="s">
        <v>194</v>
      </c>
      <c r="I14" s="3" t="str">
        <f>IFERROR(__xludf.DUMMYFUNCTION("GOOGLETRANSLATE(H14,""en"",""te"")"),"ముంబై, మహారాష్ట్ర, భారతదేశం - 400005")</f>
        <v>ముంబై, మహారాష్ట్ర, భారతదేశం - 400005</v>
      </c>
      <c r="J14" s="3" t="s">
        <v>90</v>
      </c>
      <c r="K14" s="3" t="s">
        <v>78</v>
      </c>
      <c r="L14" s="3" t="str">
        <f>IFERROR(__xludf.DUMMYFUNCTION("GOOGLETRANSLATE(K14,""en"",""te"")"),"['ప్రొఫెసర్']")</f>
        <v>['ప్రొఫెసర్']</v>
      </c>
      <c r="M14" s="3" t="s">
        <v>195</v>
      </c>
      <c r="N14" s="3" t="str">
        <f>IFERROR(__xludf.DUMMYFUNCTION("GOOGLETRANSLATE(M14,""en"",""te"")"),"['డిపార్ట్‌మెంట్ ఆఫ్ ఆస్ట్రానమీ అండ్ ఆస్ట్రోఫిజిక్స్', 'టాటా ఇన్‌స్టిట్యూట్ ఆఫ్ ఫండమెంటల్ రీసెర్చ్ (TIFR) ముంబై, ముంబై']")</f>
        <v>['డిపార్ట్‌మెంట్ ఆఫ్ ఆస్ట్రానమీ అండ్ ఆస్ట్రోఫిజిక్స్', 'టాటా ఇన్‌స్టిట్యూట్ ఆఫ్ ఫండమెంటల్ రీసెర్చ్ (TIFR) ముంబై, ముంబై']</v>
      </c>
      <c r="O14" s="3">
        <v>0.0</v>
      </c>
      <c r="P14" s="3">
        <v>0.0</v>
      </c>
      <c r="Q14" s="3" t="str">
        <f>IFERROR(__xludf.DUMMYFUNCTION("GOOGLETRANSLATE(P14,""en"",""te"")"),"0")</f>
        <v>0</v>
      </c>
      <c r="R14" s="3">
        <v>0.0</v>
      </c>
      <c r="S14" s="3" t="str">
        <f>IFERROR(__xludf.DUMMYFUNCTION("GOOGLETRANSLATE(R14,""en"",""te"")"),"0")</f>
        <v>0</v>
      </c>
      <c r="T14" s="3">
        <v>0.0</v>
      </c>
      <c r="U14" s="3">
        <v>0.0</v>
      </c>
      <c r="V14" s="3" t="str">
        <f>IFERROR(__xludf.DUMMYFUNCTION("GOOGLETRANSLATE(U14,""en"",""te"")"),"0")</f>
        <v>0</v>
      </c>
      <c r="W14" s="3">
        <v>0.0</v>
      </c>
      <c r="X14" s="3" t="str">
        <f>IFERROR(__xludf.DUMMYFUNCTION("GOOGLETRANSLATE(W14,""en"",""te"")"),"0")</f>
        <v>0</v>
      </c>
      <c r="Y14" s="3">
        <v>0.0</v>
      </c>
      <c r="Z14" s="3" t="str">
        <f>IFERROR(__xludf.DUMMYFUNCTION("GOOGLETRANSLATE(Y14,""en"",""te"")"),"0")</f>
        <v>0</v>
      </c>
      <c r="AA14" s="3">
        <v>0.0</v>
      </c>
      <c r="AB14" s="3" t="str">
        <f>IFERROR(__xludf.DUMMYFUNCTION("GOOGLETRANSLATE(AA14,""en"",""te"")"),"0")</f>
        <v>0</v>
      </c>
      <c r="AC14" s="3">
        <v>0.0</v>
      </c>
      <c r="AD14" s="3">
        <v>0.0</v>
      </c>
      <c r="AE14" s="3" t="str">
        <f>IFERROR(__xludf.DUMMYFUNCTION("GOOGLETRANSLATE(AD14,""en"",""te"")"),"0")</f>
        <v>0</v>
      </c>
      <c r="AF14" s="3">
        <v>0.0</v>
      </c>
      <c r="AG14" s="3" t="str">
        <f>IFERROR(__xludf.DUMMYFUNCTION("GOOGLETRANSLATE(AF14,""en"",""te"")"),"0")</f>
        <v>0</v>
      </c>
      <c r="AH14" s="3">
        <v>0.0</v>
      </c>
      <c r="AI14" s="3" t="str">
        <f>IFERROR(__xludf.DUMMYFUNCTION("GOOGLETRANSLATE(AH14,""en"",""te"")"),"0")</f>
        <v>0</v>
      </c>
      <c r="AJ14" s="3">
        <v>0.0</v>
      </c>
      <c r="AK14" s="3" t="str">
        <f>IFERROR(__xludf.DUMMYFUNCTION("GOOGLETRANSLATE(AJ14,""en"",""te"")"),"0")</f>
        <v>0</v>
      </c>
      <c r="AL14" s="3" t="s">
        <v>196</v>
      </c>
      <c r="AM14" s="3" t="str">
        <f>IFERROR(__xludf.DUMMYFUNCTION("GOOGLETRANSLATE(AH14,""en"",""te"")"),"0")</f>
        <v>0</v>
      </c>
      <c r="AN14" s="3" t="s">
        <v>90</v>
      </c>
      <c r="AO14" s="3" t="str">
        <f>IFERROR(__xludf.DUMMYFUNCTION("GOOGLETRANSLATE(AN14,""en"",""te"")"),"['']")</f>
        <v>['']</v>
      </c>
      <c r="AP14" s="3" t="s">
        <v>85</v>
      </c>
      <c r="AQ14" s="3" t="str">
        <f>IFERROR(__xludf.DUMMYFUNCTION("GOOGLETRANSLATE(AP14,""en"",""te"")"),"ప్రొఫెసర్")</f>
        <v>ప్రొఫెసర్</v>
      </c>
      <c r="AR14" s="3" t="s">
        <v>191</v>
      </c>
      <c r="AS14" s="3" t="str">
        <f>IFERROR(__xludf.DUMMYFUNCTION("GOOGLETRANSLATE(AR14,""en"",""te"")"),"టాటా ఇన్‌స్టిట్యూట్ ఆఫ్ ఫండమెంటల్ రీసెర్చ్ (TIFR) ముంబై")</f>
        <v>టాటా ఇన్‌స్టిట్యూట్ ఆఫ్ ఫండమెంటల్ రీసెర్చ్ (TIFR) ముంబై</v>
      </c>
      <c r="AT14" s="3">
        <v>0.0</v>
      </c>
      <c r="AU14" s="3">
        <v>0.0</v>
      </c>
      <c r="AV14" s="3">
        <v>0.0</v>
      </c>
      <c r="AW14" s="3">
        <v>0.0</v>
      </c>
      <c r="AX14" s="3">
        <v>0.0</v>
      </c>
    </row>
    <row r="15">
      <c r="A15" s="3" t="s">
        <v>197</v>
      </c>
      <c r="B15" s="3" t="str">
        <f>IFERROR(__xludf.DUMMYFUNCTION("GOOGLETRANSLATE(A15,""en"",""te"")"),"ఎ.కె. రే")</f>
        <v>ఎ.కె. రే</v>
      </c>
      <c r="C15" s="3">
        <v>0.0</v>
      </c>
      <c r="D15" s="3" t="s">
        <v>51</v>
      </c>
      <c r="E15" s="3" t="str">
        <f>IFERROR(__xludf.DUMMYFUNCTION("GOOGLETRANSLATE(D15,""en"",""te"")"),"పురుషుడు")</f>
        <v>పురుషుడు</v>
      </c>
      <c r="F15" s="3" t="s">
        <v>193</v>
      </c>
      <c r="G15" s="3" t="str">
        <f>IFERROR(__xludf.DUMMYFUNCTION("GOOGLETRANSLATE(F15,""en"",""te"")"),"హోమీ భాభా రోడ్")</f>
        <v>హోమీ భాభా రోడ్</v>
      </c>
      <c r="H15" s="3" t="s">
        <v>194</v>
      </c>
      <c r="I15" s="3" t="str">
        <f>IFERROR(__xludf.DUMMYFUNCTION("GOOGLETRANSLATE(H15,""en"",""te"")"),"ముంబై, మహారాష్ట్ర, భారతదేశం - 400005")</f>
        <v>ముంబై, మహారాష్ట్ర, భారతదేశం - 400005</v>
      </c>
      <c r="J15" s="3" t="s">
        <v>90</v>
      </c>
      <c r="K15" s="3" t="s">
        <v>78</v>
      </c>
      <c r="L15" s="3" t="str">
        <f>IFERROR(__xludf.DUMMYFUNCTION("GOOGLETRANSLATE(K15,""en"",""te"")"),"['ప్రొఫెసర్']")</f>
        <v>['ప్రొఫెసర్']</v>
      </c>
      <c r="M15" s="3" t="s">
        <v>195</v>
      </c>
      <c r="N15" s="3" t="str">
        <f>IFERROR(__xludf.DUMMYFUNCTION("GOOGLETRANSLATE(M15,""en"",""te"")"),"['డిపార్ట్‌మెంట్ ఆఫ్ ఆస్ట్రానమీ అండ్ ఆస్ట్రోఫిజిక్స్', 'టాటా ఇన్‌స్టిట్యూట్ ఆఫ్ ఫండమెంటల్ రీసెర్చ్ (TIFR) ముంబై, ముంబై']")</f>
        <v>['డిపార్ట్‌మెంట్ ఆఫ్ ఆస్ట్రానమీ అండ్ ఆస్ట్రోఫిజిక్స్', 'టాటా ఇన్‌స్టిట్యూట్ ఆఫ్ ఫండమెంటల్ రీసెర్చ్ (TIFR) ముంబై, ముంబై']</v>
      </c>
      <c r="O15" s="3" t="s">
        <v>198</v>
      </c>
      <c r="P15" s="3" t="s">
        <v>199</v>
      </c>
      <c r="Q15" s="3" t="str">
        <f>IFERROR(__xludf.DUMMYFUNCTION("GOOGLETRANSLATE(P15,""en"",""te"")"),"['పిహెచ్‌డి']")</f>
        <v>['పిహెచ్‌డి']</v>
      </c>
      <c r="R15" s="3" t="s">
        <v>200</v>
      </c>
      <c r="S15" s="3" t="str">
        <f>IFERROR(__xludf.DUMMYFUNCTION("GOOGLETRANSLATE(R15,""en"",""te"")"),"['కొలంబియా యూనివర్సిటీ, న్యూయార్క్, USA']")</f>
        <v>['కొలంబియా యూనివర్సిటీ, న్యూయార్క్, USA']</v>
      </c>
      <c r="T15" s="3">
        <v>0.0</v>
      </c>
      <c r="U15" s="3">
        <v>0.0</v>
      </c>
      <c r="V15" s="3" t="str">
        <f>IFERROR(__xludf.DUMMYFUNCTION("GOOGLETRANSLATE(U15,""en"",""te"")"),"0")</f>
        <v>0</v>
      </c>
      <c r="W15" s="3">
        <v>0.0</v>
      </c>
      <c r="X15" s="3" t="str">
        <f>IFERROR(__xludf.DUMMYFUNCTION("GOOGLETRANSLATE(W15,""en"",""te"")"),"0")</f>
        <v>0</v>
      </c>
      <c r="Y15" s="3" t="s">
        <v>201</v>
      </c>
      <c r="Z15" s="3" t="str">
        <f>IFERROR(__xludf.DUMMYFUNCTION("GOOGLETRANSLATE(Y15,""en"",""te"")"),"['ఇంటర్నేషనల్ ఆస్ట్రోనామికల్ యూనియన్', 'ఇంటర్నేషనల్ ఆస్ట్రోనామికల్ యూనియన్']")</f>
        <v>['ఇంటర్నేషనల్ ఆస్ట్రోనామికల్ యూనియన్', 'ఇంటర్నేషనల్ ఆస్ట్రోనామికల్ యూనియన్']</v>
      </c>
      <c r="AA15" s="3" t="s">
        <v>202</v>
      </c>
      <c r="AB15" s="3" t="str">
        <f>IFERROR(__xludf.DUMMYFUNCTION("GOOGLETRANSLATE(AA15,""en"",""te"")"),"['సభ్యుడు', 'సభ్యుడు']")</f>
        <v>['సభ్యుడు', 'సభ్యుడు']</v>
      </c>
      <c r="AC15" s="3">
        <v>0.0</v>
      </c>
      <c r="AD15" s="3">
        <v>0.0</v>
      </c>
      <c r="AE15" s="3" t="str">
        <f>IFERROR(__xludf.DUMMYFUNCTION("GOOGLETRANSLATE(AD15,""en"",""te"")"),"0")</f>
        <v>0</v>
      </c>
      <c r="AF15" s="3">
        <v>0.0</v>
      </c>
      <c r="AG15" s="3" t="str">
        <f>IFERROR(__xludf.DUMMYFUNCTION("GOOGLETRANSLATE(AF15,""en"",""te"")"),"0")</f>
        <v>0</v>
      </c>
      <c r="AH15" s="3">
        <v>0.0</v>
      </c>
      <c r="AI15" s="3" t="str">
        <f>IFERROR(__xludf.DUMMYFUNCTION("GOOGLETRANSLATE(AH15,""en"",""te"")"),"0")</f>
        <v>0</v>
      </c>
      <c r="AJ15" s="3">
        <v>0.0</v>
      </c>
      <c r="AK15" s="3" t="str">
        <f>IFERROR(__xludf.DUMMYFUNCTION("GOOGLETRANSLATE(AJ15,""en"",""te"")"),"0")</f>
        <v>0</v>
      </c>
      <c r="AL15" s="3" t="s">
        <v>203</v>
      </c>
      <c r="AM15" s="3" t="str">
        <f>IFERROR(__xludf.DUMMYFUNCTION("GOOGLETRANSLATE(AH15,""en"",""te"")"),"0")</f>
        <v>0</v>
      </c>
      <c r="AN15" s="3" t="s">
        <v>204</v>
      </c>
      <c r="AO15" s="3" t="str">
        <f>IFERROR(__xludf.DUMMYFUNCTION("GOOGLETRANSLATE(AN15,""en"",""te"")"),"['సూపర్నోవా మరియు పల్సర్ల ఖగోళ భౌతికశాస్త్రం']")</f>
        <v>['సూపర్నోవా మరియు పల్సర్ల ఖగోళ భౌతికశాస్త్రం']</v>
      </c>
      <c r="AP15" s="3" t="s">
        <v>85</v>
      </c>
      <c r="AQ15" s="3" t="str">
        <f>IFERROR(__xludf.DUMMYFUNCTION("GOOGLETRANSLATE(AP15,""en"",""te"")"),"ప్రొఫెసర్")</f>
        <v>ప్రొఫెసర్</v>
      </c>
      <c r="AR15" s="3" t="s">
        <v>191</v>
      </c>
      <c r="AS15" s="3" t="str">
        <f>IFERROR(__xludf.DUMMYFUNCTION("GOOGLETRANSLATE(AR15,""en"",""te"")"),"టాటా ఇన్‌స్టిట్యూట్ ఆఫ్ ఫండమెంటల్ రీసెర్చ్ (TIFR) ముంబై")</f>
        <v>టాటా ఇన్‌స్టిట్యూట్ ఆఫ్ ఫండమెంటల్ రీసెర్చ్ (TIFR) ముంబై</v>
      </c>
      <c r="AT15" s="3">
        <v>0.0</v>
      </c>
      <c r="AU15" s="3">
        <v>0.0</v>
      </c>
      <c r="AV15" s="3">
        <v>0.0</v>
      </c>
      <c r="AW15" s="3">
        <v>0.0</v>
      </c>
      <c r="AX15" s="3">
        <v>0.0</v>
      </c>
    </row>
    <row r="16">
      <c r="A16" s="3" t="s">
        <v>205</v>
      </c>
      <c r="B16" s="3" t="str">
        <f>IFERROR(__xludf.DUMMYFUNCTION("GOOGLETRANSLATE(A16,""en"",""te"")"),"కులీందర్ పాల్ సింగ్")</f>
        <v>కులీందర్ పాల్ సింగ్</v>
      </c>
      <c r="C16" s="3">
        <v>0.0</v>
      </c>
      <c r="D16" s="3" t="s">
        <v>51</v>
      </c>
      <c r="E16" s="3" t="str">
        <f>IFERROR(__xludf.DUMMYFUNCTION("GOOGLETRANSLATE(D16,""en"",""te"")"),"పురుషుడు")</f>
        <v>పురుషుడు</v>
      </c>
      <c r="F16" s="3" t="s">
        <v>206</v>
      </c>
      <c r="G16" s="3" t="str">
        <f>IFERROR(__xludf.DUMMYFUNCTION("GOOGLETRANSLATE(F16,""en"",""te"")"),"105C, బ్లాక్ A, వేవ్ ఎస్టేట్, సెక్టార్ 85, మొహాలి SAS నగర్, పంజాబ్, భారతదేశం")</f>
        <v>105C, బ్లాక్ A, వేవ్ ఎస్టేట్, సెక్టార్ 85, మొహాలి SAS నగర్, పంజాబ్, భారతదేశం</v>
      </c>
      <c r="H16" s="3" t="s">
        <v>207</v>
      </c>
      <c r="I16" s="3" t="str">
        <f>IFERROR(__xludf.DUMMYFUNCTION("GOOGLETRANSLATE(H16,""en"",""te"")"),"మొహాలి, పంజాబ్, భారతదేశం - 140308")</f>
        <v>మొహాలి, పంజాబ్, భారతదేశం - 140308</v>
      </c>
      <c r="J16" s="3" t="s">
        <v>208</v>
      </c>
      <c r="K16" s="3" t="s">
        <v>209</v>
      </c>
      <c r="L16" s="3" t="str">
        <f>IFERROR(__xludf.DUMMYFUNCTION("GOOGLETRANSLATE(K16,""en"",""te"")"),"['INSA సీనియర్ సైంటిస్ట్', 'విజిటింగ్ ప్రొఫెసర్', 'సీనియర్ ప్రొఫెసర్']")</f>
        <v>['INSA సీనియర్ సైంటిస్ట్', 'విజిటింగ్ ప్రొఫెసర్', 'సీనియర్ ప్రొఫెసర్']</v>
      </c>
      <c r="M16" s="3" t="s">
        <v>210</v>
      </c>
      <c r="N16" s="3" t="str">
        <f>IFERROR(__xludf.DUMMYFUNCTION("GOOGLETRANSLATE(M16,""en"",""te"")"),"['డిపార్ట్‌మెంట్ ఆఫ్ ఫిజికల్ సైన్సెస్', 'ఇండియన్ ఇన్‌స్టిట్యూట్ ఆఫ్ సైన్స్ ఎడ్యుకేషన్ అండ్ రీసెర్చ్, మొహాలి, మొహాలి', 'డిపార్ట్‌మెంట్ ఆఫ్ ఫిజికల్ సైన్సెస్', 'ఇండియన్ ఇన్‌స్టిట్యూట్ ఆఫ్ సైన్స్ ఎడ్యుకేషన్ అండ్ రీసెర్చ్, మొహాలి, మొహాలీ', 'డిపార్ట్‌మెంట్ ఆఫ్ "&amp;"ఆస్ట్రానమీ అండ్ ఆస్ట్రోఫిజిక్స్' , 'టాటా ఇన్‌స్టిట్యూట్ ఆఫ్ ఫండమెంటల్ రీసెర్చ్ (TIFR) ముంబై, ముంబై']")</f>
        <v>['డిపార్ట్‌మెంట్ ఆఫ్ ఫిజికల్ సైన్సెస్', 'ఇండియన్ ఇన్‌స్టిట్యూట్ ఆఫ్ సైన్స్ ఎడ్యుకేషన్ అండ్ రీసెర్చ్, మొహాలి, మొహాలి', 'డిపార్ట్‌మెంట్ ఆఫ్ ఫిజికల్ సైన్సెస్', 'ఇండియన్ ఇన్‌స్టిట్యూట్ ఆఫ్ సైన్స్ ఎడ్యుకేషన్ అండ్ రీసెర్చ్, మొహాలి, మొహాలీ', 'డిపార్ట్‌మెంట్ ఆఫ్ ఆస్ట్రానమీ అండ్ ఆస్ట్రోఫిజిక్స్' , 'టాటా ఇన్‌స్టిట్యూట్ ఆఫ్ ఫండమెంటల్ రీసెర్చ్ (TIFR) ముంబై, ముంబై']</v>
      </c>
      <c r="O16" s="3" t="s">
        <v>90</v>
      </c>
      <c r="P16" s="3" t="s">
        <v>211</v>
      </c>
      <c r="Q16" s="3" t="str">
        <f>IFERROR(__xludf.DUMMYFUNCTION("GOOGLETRANSLATE(P16,""en"",""te"")"),"['Ph.D.(భౌతికశాస్త్రం), M.Sc.(భౌతికశాస్త్రం)']")</f>
        <v>['Ph.D.(భౌతికశాస్త్రం), M.Sc.(భౌతికశాస్త్రం)']</v>
      </c>
      <c r="R16" s="3" t="s">
        <v>90</v>
      </c>
      <c r="S16" s="3" t="str">
        <f>IFERROR(__xludf.DUMMYFUNCTION("GOOGLETRANSLATE(R16,""en"",""te"")"),"['']")</f>
        <v>['']</v>
      </c>
      <c r="T16" s="3" t="s">
        <v>212</v>
      </c>
      <c r="U16" s="3" t="s">
        <v>213</v>
      </c>
      <c r="V16" s="3" t="str">
        <f>IFERROR(__xludf.DUMMYFUNCTION("GOOGLETRANSLATE(U16,""en"",""te"")"),"['టీమ్ ఆస్ట్రోశాట్ కోసం ASI జుబిన్ కెంభవి అవార్డు', 'ఫెలో, ఇండియన్ నేషనల్ సైన్స్ అకాడమీ, న్యూఢిల్లీ', 'ఫెలో', 'టీమ్ ఆస్ట్రోశాట్‌కి ASI జుబిన్ కెంభవి అవార్డు', 'ఫెలో, ఇండియన్ నేషనల్ సైన్స్ అకాడమీ, న్యూఢిల్లీ', ' ఫెలో', 'స్పేస్ సైన్సెస్ అండ్ అప్లికేషన్స్', "&amp;"'ఫెలో']")</f>
        <v>['టీమ్ ఆస్ట్రోశాట్ కోసం ASI జుబిన్ కెంభవి అవార్డు', 'ఫెలో, ఇండియన్ నేషనల్ సైన్స్ అకాడమీ, న్యూఢిల్లీ', 'ఫెలో', 'టీమ్ ఆస్ట్రోశాట్‌కి ASI జుబిన్ కెంభవి అవార్డు', 'ఫెలో, ఇండియన్ నేషనల్ సైన్స్ అకాడమీ, న్యూఢిల్లీ', ' ఫెలో', 'స్పేస్ సైన్సెస్ అండ్ అప్లికేషన్స్', 'ఫెలో']</v>
      </c>
      <c r="W16" s="3" t="s">
        <v>214</v>
      </c>
      <c r="X16" s="3" t="str">
        <f>IFERROR(__xludf.DUMMYFUNCTION("GOOGLETRANSLATE(W16,""en"",""te"")"),"['ది ఆస్ట్రోనాటికల్ సొసైటీ ఆఫ్ ఇండియా', 'INSA', 'నేషనల్ అకాడమీ ఆఫ్ సైన్సెస్, అలహాబాద్', 'ది ఆస్ట్రోనాటికల్ సొసైటీ ఆఫ్ ఇండియా', 'INSA', 'నేషనల్ అకాడమీ ఆఫ్ సైన్సెస్, అలహాబాద్', 'ది ఆస్ట్రోనాటికల్ సొసైటీ ఆఫ్ ఇండియా' , 'ఇండియన్ అకాడమీ ఆఫ్ సైన్సెస్']")</f>
        <v>['ది ఆస్ట్రోనాటికల్ సొసైటీ ఆఫ్ ఇండియా', 'INSA', 'నేషనల్ అకాడమీ ఆఫ్ సైన్సెస్, అలహాబాద్', 'ది ఆస్ట్రోనాటికల్ సొసైటీ ఆఫ్ ఇండియా', 'INSA', 'నేషనల్ అకాడమీ ఆఫ్ సైన్సెస్, అలహాబాద్', 'ది ఆస్ట్రోనాటికల్ సొసైటీ ఆఫ్ ఇండియా' , 'ఇండియన్ అకాడమీ ఆఫ్ సైన్సెస్']</v>
      </c>
      <c r="Y16" s="3" t="s">
        <v>215</v>
      </c>
      <c r="Z16" s="3" t="str">
        <f>IFERROR(__xludf.DUMMYFUNCTION("GOOGLETRANSLATE(Y16,""en"",""te"")"),"['ఇంటర్నేషనల్ ఆస్ట్రోనామికల్ యూనియన్', 'ఆస్ట్రోనామికల్ సొసైటీ ఆఫ్ ఇండియా', 'ఇంటర్నేషనల్ ఆస్ట్రోనామికల్ యూనియన్', 'ఆస్ట్రోనామికల్ సొసైటీ ఆఫ్ ఇండియా']")</f>
        <v>['ఇంటర్నేషనల్ ఆస్ట్రోనామికల్ యూనియన్', 'ఆస్ట్రోనామికల్ సొసైటీ ఆఫ్ ఇండియా', 'ఇంటర్నేషనల్ ఆస్ట్రోనామికల్ యూనియన్', 'ఆస్ట్రోనామికల్ సొసైటీ ఆఫ్ ఇండియా']</v>
      </c>
      <c r="AA16" s="3" t="s">
        <v>216</v>
      </c>
      <c r="AB16" s="3" t="str">
        <f>IFERROR(__xludf.DUMMYFUNCTION("GOOGLETRANSLATE(AA16,""en"",""te"")"),"['రెగ్యులర్ మెంబర్', 'రెగ్యులర్ మెంబర్', 'రెగ్యులర్ మెంబర్', 'రెగ్యులర్ మెంబర్']")</f>
        <v>['రెగ్యులర్ మెంబర్', 'రెగ్యులర్ మెంబర్', 'రెగ్యులర్ మెంబర్', 'రెగ్యులర్ మెంబర్']</v>
      </c>
      <c r="AC16" s="3">
        <v>0.0</v>
      </c>
      <c r="AD16" s="3">
        <v>0.0</v>
      </c>
      <c r="AE16" s="3" t="str">
        <f>IFERROR(__xludf.DUMMYFUNCTION("GOOGLETRANSLATE(AD16,""en"",""te"")"),"0")</f>
        <v>0</v>
      </c>
      <c r="AF16" s="3">
        <v>0.0</v>
      </c>
      <c r="AG16" s="3" t="str">
        <f>IFERROR(__xludf.DUMMYFUNCTION("GOOGLETRANSLATE(AF16,""en"",""te"")"),"0")</f>
        <v>0</v>
      </c>
      <c r="AH16" s="3" t="s">
        <v>217</v>
      </c>
      <c r="AI16" s="3" t="str">
        <f>IFERROR(__xludf.DUMMYFUNCTION("GOOGLETRANSLATE(AH16,""en"",""te"")"),"['ఆస్ట్రోశాట్ సాఫ్ట్ ఎక్స్-రే టెలిస్కోప్', 'ఆస్ట్రోశాట్ సాఫ్ట్ ఎక్స్-రే టెలిస్కోప్', 'ఆస్ట్రోశాట్ సాఫ్ట్ ఎక్స్-రే టెలిస్కోప్']")</f>
        <v>['ఆస్ట్రోశాట్ సాఫ్ట్ ఎక్స్-రే టెలిస్కోప్', 'ఆస్ట్రోశాట్ సాఫ్ట్ ఎక్స్-రే టెలిస్కోప్', 'ఆస్ట్రోశాట్ సాఫ్ట్ ఎక్స్-రే టెలిస్కోప్']</v>
      </c>
      <c r="AJ16" s="3" t="s">
        <v>218</v>
      </c>
      <c r="AK16" s="3" t="str">
        <f>IFERROR(__xludf.DUMMYFUNCTION("GOOGLETRANSLATE(AJ16,""en"",""te"")"),"['ISRO, TIFR', 'AstroSat సాఫ్ట్ ఎక్స్-రే టెలిస్కోప్']")</f>
        <v>['ISRO, TIFR', 'AstroSat సాఫ్ట్ ఎక్స్-రే టెలిస్కోప్']</v>
      </c>
      <c r="AL16" s="3" t="s">
        <v>203</v>
      </c>
      <c r="AM16" s="3" t="str">
        <f>IFERROR(__xludf.DUMMYFUNCTION("GOOGLETRANSLATE(AH16,""en"",""te"")"),"['ఆస్ట్రోశాట్ సాఫ్ట్ ఎక్స్-రే టెలిస్కోప్', 'ఆస్ట్రోశాట్ సాఫ్ట్ ఎక్స్-రే టెలిస్కోప్', 'ఆస్ట్రోశాట్ సాఫ్ట్ ఎక్స్-రే టెలిస్కోప్']")</f>
        <v>['ఆస్ట్రోశాట్ సాఫ్ట్ ఎక్స్-రే టెలిస్కోప్', 'ఆస్ట్రోశాట్ సాఫ్ట్ ఎక్స్-రే టెలిస్కోప్', 'ఆస్ట్రోశాట్ సాఫ్ట్ ఎక్స్-రే టెలిస్కోప్']</v>
      </c>
      <c r="AN16" s="3" t="s">
        <v>219</v>
      </c>
      <c r="AO16" s="3" t="str">
        <f>IFERROR(__xludf.DUMMYFUNCTION("GOOGLETRANSLATE(AN16,""en"",""te"")"),"['ఎక్స్-రే ఇన్స్ట్రుమెంటేషన్; క్రియాశీల గెలాక్సీ కేంద్రకాలు, గెలాక్సీల సమూహాలు, గెలాక్సీలు, నక్షత్రాలు, సూపర్‌నోవా అవశేషాలు, విపత్తు వేరియబుల్స్, ఎక్స్-రే బైనరీలు, నోవా, క్రియాశీల నక్షత్రాలు, ఇంటర్స్టెల్లార్ మీడియం, గెలాక్సీలు.']")</f>
        <v>['ఎక్స్-రే ఇన్స్ట్రుమెంటేషన్; క్రియాశీల గెలాక్సీ కేంద్రకాలు, గెలాక్సీల సమూహాలు, గెలాక్సీలు, నక్షత్రాలు, సూపర్‌నోవా అవశేషాలు, విపత్తు వేరియబుల్స్, ఎక్స్-రే బైనరీలు, నోవా, క్రియాశీల నక్షత్రాలు, ఇంటర్స్టెల్లార్ మీడియం, గెలాక్సీలు.']</v>
      </c>
      <c r="AP16" s="3" t="s">
        <v>220</v>
      </c>
      <c r="AQ16" s="3" t="str">
        <f>IFERROR(__xludf.DUMMYFUNCTION("GOOGLETRANSLATE(AP16,""en"",""te"")"),"INSA సీనియర్ సైంటిస్ట్")</f>
        <v>INSA సీనియర్ సైంటిస్ట్</v>
      </c>
      <c r="AR16" s="3" t="s">
        <v>221</v>
      </c>
      <c r="AS16" s="3" t="str">
        <f>IFERROR(__xludf.DUMMYFUNCTION("GOOGLETRANSLATE(AR16,""en"",""te"")"),"ఇండియన్ ఇన్‌స్టిట్యూట్ ఆఫ్ సైన్స్ ఎడ్యుకేషన్ అండ్ రీసెర్చ్, మొహాలి")</f>
        <v>ఇండియన్ ఇన్‌స్టిట్యూట్ ఆఫ్ సైన్స్ ఎడ్యుకేషన్ అండ్ రీసెర్చ్, మొహాలి</v>
      </c>
      <c r="AT16" s="3">
        <v>123.0</v>
      </c>
      <c r="AU16" s="3">
        <v>0.0</v>
      </c>
      <c r="AV16" s="3">
        <v>1.0</v>
      </c>
      <c r="AW16" s="3">
        <v>1.0</v>
      </c>
      <c r="AX16" s="3">
        <v>5.0</v>
      </c>
    </row>
    <row r="17">
      <c r="A17" s="3" t="s">
        <v>222</v>
      </c>
      <c r="B17" s="3" t="str">
        <f>IFERROR(__xludf.DUMMYFUNCTION("GOOGLETRANSLATE(A17,""en"",""te"")"),"టి.పి. సింగ్")</f>
        <v>టి.పి. సింగ్</v>
      </c>
      <c r="C17" s="3">
        <v>1962.0</v>
      </c>
      <c r="D17" s="3" t="s">
        <v>51</v>
      </c>
      <c r="E17" s="3" t="str">
        <f>IFERROR(__xludf.DUMMYFUNCTION("GOOGLETRANSLATE(D17,""en"",""te"")"),"పురుషుడు")</f>
        <v>పురుషుడు</v>
      </c>
      <c r="F17" s="3" t="s">
        <v>193</v>
      </c>
      <c r="G17" s="3" t="str">
        <f>IFERROR(__xludf.DUMMYFUNCTION("GOOGLETRANSLATE(F17,""en"",""te"")"),"హోమీ భాభా రోడ్")</f>
        <v>హోమీ భాభా రోడ్</v>
      </c>
      <c r="H17" s="3" t="s">
        <v>194</v>
      </c>
      <c r="I17" s="3" t="str">
        <f>IFERROR(__xludf.DUMMYFUNCTION("GOOGLETRANSLATE(H17,""en"",""te"")"),"ముంబై, మహారాష్ట్ర, భారతదేశం - 400005")</f>
        <v>ముంబై, మహారాష్ట్ర, భారతదేశం - 400005</v>
      </c>
      <c r="J17" s="3" t="s">
        <v>90</v>
      </c>
      <c r="K17" s="3" t="s">
        <v>78</v>
      </c>
      <c r="L17" s="3" t="str">
        <f>IFERROR(__xludf.DUMMYFUNCTION("GOOGLETRANSLATE(K17,""en"",""te"")"),"['ప్రొఫెసర్']")</f>
        <v>['ప్రొఫెసర్']</v>
      </c>
      <c r="M17" s="3" t="s">
        <v>195</v>
      </c>
      <c r="N17" s="3" t="str">
        <f>IFERROR(__xludf.DUMMYFUNCTION("GOOGLETRANSLATE(M17,""en"",""te"")"),"['డిపార్ట్‌మెంట్ ఆఫ్ ఆస్ట్రానమీ అండ్ ఆస్ట్రోఫిజిక్స్', 'టాటా ఇన్‌స్టిట్యూట్ ఆఫ్ ఫండమెంటల్ రీసెర్చ్ (TIFR) ముంబై, ముంబై']")</f>
        <v>['డిపార్ట్‌మెంట్ ఆఫ్ ఆస్ట్రానమీ అండ్ ఆస్ట్రోఫిజిక్స్', 'టాటా ఇన్‌స్టిట్యూట్ ఆఫ్ ఫండమెంటల్ రీసెర్చ్ (TIFR) ముంబై, ముంబై']</v>
      </c>
      <c r="O17" s="3">
        <v>0.0</v>
      </c>
      <c r="P17" s="3">
        <v>0.0</v>
      </c>
      <c r="Q17" s="3" t="str">
        <f>IFERROR(__xludf.DUMMYFUNCTION("GOOGLETRANSLATE(P17,""en"",""te"")"),"0")</f>
        <v>0</v>
      </c>
      <c r="R17" s="3">
        <v>0.0</v>
      </c>
      <c r="S17" s="3" t="str">
        <f>IFERROR(__xludf.DUMMYFUNCTION("GOOGLETRANSLATE(R17,""en"",""te"")"),"0")</f>
        <v>0</v>
      </c>
      <c r="T17" s="3">
        <v>0.0</v>
      </c>
      <c r="U17" s="3">
        <v>0.0</v>
      </c>
      <c r="V17" s="3" t="str">
        <f>IFERROR(__xludf.DUMMYFUNCTION("GOOGLETRANSLATE(U17,""en"",""te"")"),"0")</f>
        <v>0</v>
      </c>
      <c r="W17" s="3">
        <v>0.0</v>
      </c>
      <c r="X17" s="3" t="str">
        <f>IFERROR(__xludf.DUMMYFUNCTION("GOOGLETRANSLATE(W17,""en"",""te"")"),"0")</f>
        <v>0</v>
      </c>
      <c r="Y17" s="3">
        <v>0.0</v>
      </c>
      <c r="Z17" s="3" t="str">
        <f>IFERROR(__xludf.DUMMYFUNCTION("GOOGLETRANSLATE(Y17,""en"",""te"")"),"0")</f>
        <v>0</v>
      </c>
      <c r="AA17" s="3">
        <v>0.0</v>
      </c>
      <c r="AB17" s="3" t="str">
        <f>IFERROR(__xludf.DUMMYFUNCTION("GOOGLETRANSLATE(AA17,""en"",""te"")"),"0")</f>
        <v>0</v>
      </c>
      <c r="AC17" s="3">
        <v>0.0</v>
      </c>
      <c r="AD17" s="3">
        <v>0.0</v>
      </c>
      <c r="AE17" s="3" t="str">
        <f>IFERROR(__xludf.DUMMYFUNCTION("GOOGLETRANSLATE(AD17,""en"",""te"")"),"0")</f>
        <v>0</v>
      </c>
      <c r="AF17" s="3">
        <v>0.0</v>
      </c>
      <c r="AG17" s="3" t="str">
        <f>IFERROR(__xludf.DUMMYFUNCTION("GOOGLETRANSLATE(AF17,""en"",""te"")"),"0")</f>
        <v>0</v>
      </c>
      <c r="AH17" s="3">
        <v>0.0</v>
      </c>
      <c r="AI17" s="3" t="str">
        <f>IFERROR(__xludf.DUMMYFUNCTION("GOOGLETRANSLATE(AH17,""en"",""te"")"),"0")</f>
        <v>0</v>
      </c>
      <c r="AJ17" s="3">
        <v>0.0</v>
      </c>
      <c r="AK17" s="3" t="str">
        <f>IFERROR(__xludf.DUMMYFUNCTION("GOOGLETRANSLATE(AJ17,""en"",""te"")"),"0")</f>
        <v>0</v>
      </c>
      <c r="AL17" s="3" t="s">
        <v>223</v>
      </c>
      <c r="AM17" s="3" t="str">
        <f>IFERROR(__xludf.DUMMYFUNCTION("GOOGLETRANSLATE(AH17,""en"",""te"")"),"0")</f>
        <v>0</v>
      </c>
      <c r="AN17" s="3" t="s">
        <v>90</v>
      </c>
      <c r="AO17" s="3" t="str">
        <f>IFERROR(__xludf.DUMMYFUNCTION("GOOGLETRANSLATE(AN17,""en"",""te"")"),"['']")</f>
        <v>['']</v>
      </c>
      <c r="AP17" s="3" t="s">
        <v>85</v>
      </c>
      <c r="AQ17" s="3" t="str">
        <f>IFERROR(__xludf.DUMMYFUNCTION("GOOGLETRANSLATE(AP17,""en"",""te"")"),"ప్రొఫెసర్")</f>
        <v>ప్రొఫెసర్</v>
      </c>
      <c r="AR17" s="3" t="s">
        <v>191</v>
      </c>
      <c r="AS17" s="3" t="str">
        <f>IFERROR(__xludf.DUMMYFUNCTION("GOOGLETRANSLATE(AR17,""en"",""te"")"),"టాటా ఇన్‌స్టిట్యూట్ ఆఫ్ ఫండమెంటల్ రీసెర్చ్ (TIFR) ముంబై")</f>
        <v>టాటా ఇన్‌స్టిట్యూట్ ఆఫ్ ఫండమెంటల్ రీసెర్చ్ (TIFR) ముంబై</v>
      </c>
      <c r="AT17" s="3">
        <v>0.0</v>
      </c>
      <c r="AU17" s="3">
        <v>0.0</v>
      </c>
      <c r="AV17" s="3">
        <v>0.0</v>
      </c>
      <c r="AW17" s="3">
        <v>0.0</v>
      </c>
      <c r="AX17" s="3">
        <v>0.0</v>
      </c>
    </row>
    <row r="18">
      <c r="A18" s="3" t="s">
        <v>224</v>
      </c>
      <c r="B18" s="3" t="str">
        <f>IFERROR(__xludf.DUMMYFUNCTION("GOOGLETRANSLATE(A18,""en"",""te"")"),"ఎం.ఎన్. వహియా")</f>
        <v>ఎం.ఎన్. వహియా</v>
      </c>
      <c r="C18" s="3">
        <v>1956.0</v>
      </c>
      <c r="D18" s="3" t="s">
        <v>51</v>
      </c>
      <c r="E18" s="3" t="str">
        <f>IFERROR(__xludf.DUMMYFUNCTION("GOOGLETRANSLATE(D18,""en"",""te"")"),"పురుషుడు")</f>
        <v>పురుషుడు</v>
      </c>
      <c r="F18" s="3" t="s">
        <v>193</v>
      </c>
      <c r="G18" s="3" t="str">
        <f>IFERROR(__xludf.DUMMYFUNCTION("GOOGLETRANSLATE(F18,""en"",""te"")"),"హోమీ భాభా రోడ్")</f>
        <v>హోమీ భాభా రోడ్</v>
      </c>
      <c r="H18" s="3" t="s">
        <v>194</v>
      </c>
      <c r="I18" s="3" t="str">
        <f>IFERROR(__xludf.DUMMYFUNCTION("GOOGLETRANSLATE(H18,""en"",""te"")"),"ముంబై, మహారాష్ట్ర, భారతదేశం - 400005")</f>
        <v>ముంబై, మహారాష్ట్ర, భారతదేశం - 400005</v>
      </c>
      <c r="J18" s="3" t="s">
        <v>90</v>
      </c>
      <c r="K18" s="3" t="s">
        <v>78</v>
      </c>
      <c r="L18" s="3" t="str">
        <f>IFERROR(__xludf.DUMMYFUNCTION("GOOGLETRANSLATE(K18,""en"",""te"")"),"['ప్రొఫెసర్']")</f>
        <v>['ప్రొఫెసర్']</v>
      </c>
      <c r="M18" s="3" t="s">
        <v>195</v>
      </c>
      <c r="N18" s="3" t="str">
        <f>IFERROR(__xludf.DUMMYFUNCTION("GOOGLETRANSLATE(M18,""en"",""te"")"),"['డిపార్ట్‌మెంట్ ఆఫ్ ఆస్ట్రానమీ అండ్ ఆస్ట్రోఫిజిక్స్', 'టాటా ఇన్‌స్టిట్యూట్ ఆఫ్ ఫండమెంటల్ రీసెర్చ్ (TIFR) ముంబై, ముంబై']")</f>
        <v>['డిపార్ట్‌మెంట్ ఆఫ్ ఆస్ట్రానమీ అండ్ ఆస్ట్రోఫిజిక్స్', 'టాటా ఇన్‌స్టిట్యూట్ ఆఫ్ ఫండమెంటల్ రీసెర్చ్ (TIFR) ముంబై, ముంబై']</v>
      </c>
      <c r="O18" s="3" t="s">
        <v>90</v>
      </c>
      <c r="P18" s="3" t="s">
        <v>225</v>
      </c>
      <c r="Q18" s="3" t="str">
        <f>IFERROR(__xludf.DUMMYFUNCTION("GOOGLETRANSLATE(P18,""en"",""te"")"),"['పిహెచ్ డి']")</f>
        <v>['పిహెచ్ డి']</v>
      </c>
      <c r="R18" s="3" t="s">
        <v>90</v>
      </c>
      <c r="S18" s="3" t="str">
        <f>IFERROR(__xludf.DUMMYFUNCTION("GOOGLETRANSLATE(R18,""en"",""te"")"),"['']")</f>
        <v>['']</v>
      </c>
      <c r="T18" s="3">
        <v>0.0</v>
      </c>
      <c r="U18" s="3">
        <v>0.0</v>
      </c>
      <c r="V18" s="3" t="str">
        <f>IFERROR(__xludf.DUMMYFUNCTION("GOOGLETRANSLATE(U18,""en"",""te"")"),"0")</f>
        <v>0</v>
      </c>
      <c r="W18" s="3">
        <v>0.0</v>
      </c>
      <c r="X18" s="3" t="str">
        <f>IFERROR(__xludf.DUMMYFUNCTION("GOOGLETRANSLATE(W18,""en"",""te"")"),"0")</f>
        <v>0</v>
      </c>
      <c r="Y18" s="3">
        <v>0.0</v>
      </c>
      <c r="Z18" s="3" t="str">
        <f>IFERROR(__xludf.DUMMYFUNCTION("GOOGLETRANSLATE(Y18,""en"",""te"")"),"0")</f>
        <v>0</v>
      </c>
      <c r="AA18" s="3">
        <v>0.0</v>
      </c>
      <c r="AB18" s="3" t="str">
        <f>IFERROR(__xludf.DUMMYFUNCTION("GOOGLETRANSLATE(AA18,""en"",""te"")"),"0")</f>
        <v>0</v>
      </c>
      <c r="AC18" s="3">
        <v>0.0</v>
      </c>
      <c r="AD18" s="3">
        <v>0.0</v>
      </c>
      <c r="AE18" s="3" t="str">
        <f>IFERROR(__xludf.DUMMYFUNCTION("GOOGLETRANSLATE(AD18,""en"",""te"")"),"0")</f>
        <v>0</v>
      </c>
      <c r="AF18" s="3">
        <v>0.0</v>
      </c>
      <c r="AG18" s="3" t="str">
        <f>IFERROR(__xludf.DUMMYFUNCTION("GOOGLETRANSLATE(AF18,""en"",""te"")"),"0")</f>
        <v>0</v>
      </c>
      <c r="AH18" s="3">
        <v>0.0</v>
      </c>
      <c r="AI18" s="3" t="str">
        <f>IFERROR(__xludf.DUMMYFUNCTION("GOOGLETRANSLATE(AH18,""en"",""te"")"),"0")</f>
        <v>0</v>
      </c>
      <c r="AJ18" s="3">
        <v>0.0</v>
      </c>
      <c r="AK18" s="3" t="str">
        <f>IFERROR(__xludf.DUMMYFUNCTION("GOOGLETRANSLATE(AJ18,""en"",""te"")"),"0")</f>
        <v>0</v>
      </c>
      <c r="AL18" s="3" t="s">
        <v>203</v>
      </c>
      <c r="AM18" s="3" t="str">
        <f>IFERROR(__xludf.DUMMYFUNCTION("GOOGLETRANSLATE(AH18,""en"",""te"")"),"0")</f>
        <v>0</v>
      </c>
      <c r="AN18" s="3" t="s">
        <v>226</v>
      </c>
      <c r="AO18" s="3" t="str">
        <f>IFERROR(__xludf.DUMMYFUNCTION("GOOGLETRANSLATE(AN18,""en"",""te"")"),"['ఖగోళ శాస్త్ర చరిత్ర, అధిక శక్తి ఖగోళ భౌతిక శాస్త్రం, సైన్స్ తత్వశాస్త్రం, ఖగోళ శాస్త్ర విద్య']")</f>
        <v>['ఖగోళ శాస్త్ర చరిత్ర, అధిక శక్తి ఖగోళ భౌతిక శాస్త్రం, సైన్స్ తత్వశాస్త్రం, ఖగోళ శాస్త్ర విద్య']</v>
      </c>
      <c r="AP18" s="3" t="s">
        <v>85</v>
      </c>
      <c r="AQ18" s="3" t="str">
        <f>IFERROR(__xludf.DUMMYFUNCTION("GOOGLETRANSLATE(AP18,""en"",""te"")"),"ప్రొఫెసర్")</f>
        <v>ప్రొఫెసర్</v>
      </c>
      <c r="AR18" s="3" t="s">
        <v>191</v>
      </c>
      <c r="AS18" s="3" t="str">
        <f>IFERROR(__xludf.DUMMYFUNCTION("GOOGLETRANSLATE(AR18,""en"",""te"")"),"టాటా ఇన్‌స్టిట్యూట్ ఆఫ్ ఫండమెంటల్ రీసెర్చ్ (TIFR) ముంబై")</f>
        <v>టాటా ఇన్‌స్టిట్యూట్ ఆఫ్ ఫండమెంటల్ రీసెర్చ్ (TIFR) ముంబై</v>
      </c>
      <c r="AT18" s="3">
        <v>0.0</v>
      </c>
      <c r="AU18" s="3">
        <v>0.0</v>
      </c>
      <c r="AV18" s="3">
        <v>0.0</v>
      </c>
      <c r="AW18" s="3">
        <v>0.0</v>
      </c>
      <c r="AX18" s="3">
        <v>0.0</v>
      </c>
    </row>
    <row r="19">
      <c r="A19" s="3" t="s">
        <v>227</v>
      </c>
      <c r="B19" s="3" t="str">
        <f>IFERROR(__xludf.DUMMYFUNCTION("GOOGLETRANSLATE(A19,""en"",""te"")"),"జె.ఎస్. యాదవ్")</f>
        <v>జె.ఎస్. యాదవ్</v>
      </c>
      <c r="C19" s="3">
        <v>0.0</v>
      </c>
      <c r="D19" s="3" t="s">
        <v>51</v>
      </c>
      <c r="E19" s="3" t="str">
        <f>IFERROR(__xludf.DUMMYFUNCTION("GOOGLETRANSLATE(D19,""en"",""te"")"),"పురుషుడు")</f>
        <v>పురుషుడు</v>
      </c>
      <c r="F19" s="3" t="s">
        <v>193</v>
      </c>
      <c r="G19" s="3" t="str">
        <f>IFERROR(__xludf.DUMMYFUNCTION("GOOGLETRANSLATE(F19,""en"",""te"")"),"హోమీ భాభా రోడ్")</f>
        <v>హోమీ భాభా రోడ్</v>
      </c>
      <c r="H19" s="3" t="s">
        <v>194</v>
      </c>
      <c r="I19" s="3" t="str">
        <f>IFERROR(__xludf.DUMMYFUNCTION("GOOGLETRANSLATE(H19,""en"",""te"")"),"ముంబై, మహారాష్ట్ర, భారతదేశం - 400005")</f>
        <v>ముంబై, మహారాష్ట్ర, భారతదేశం - 400005</v>
      </c>
      <c r="J19" s="3" t="s">
        <v>90</v>
      </c>
      <c r="K19" s="3" t="s">
        <v>78</v>
      </c>
      <c r="L19" s="3" t="str">
        <f>IFERROR(__xludf.DUMMYFUNCTION("GOOGLETRANSLATE(K19,""en"",""te"")"),"['ప్రొఫెసర్']")</f>
        <v>['ప్రొఫెసర్']</v>
      </c>
      <c r="M19" s="3" t="s">
        <v>195</v>
      </c>
      <c r="N19" s="3" t="str">
        <f>IFERROR(__xludf.DUMMYFUNCTION("GOOGLETRANSLATE(M19,""en"",""te"")"),"['డిపార్ట్‌మెంట్ ఆఫ్ ఆస్ట్రానమీ అండ్ ఆస్ట్రోఫిజిక్స్', 'టాటా ఇన్‌స్టిట్యూట్ ఆఫ్ ఫండమెంటల్ రీసెర్చ్ (TIFR) ముంబై, ముంబై']")</f>
        <v>['డిపార్ట్‌మెంట్ ఆఫ్ ఆస్ట్రానమీ అండ్ ఆస్ట్రోఫిజిక్స్', 'టాటా ఇన్‌స్టిట్యూట్ ఆఫ్ ఫండమెంటల్ రీసెర్చ్ (TIFR) ముంబై, ముంబై']</v>
      </c>
      <c r="O19" s="3" t="s">
        <v>90</v>
      </c>
      <c r="P19" s="3" t="s">
        <v>228</v>
      </c>
      <c r="Q19" s="3" t="str">
        <f>IFERROR(__xludf.DUMMYFUNCTION("GOOGLETRANSLATE(P19,""en"",""te"")"),"['M.Sc, Phd']")</f>
        <v>['M.Sc, Phd']</v>
      </c>
      <c r="R19" s="3" t="s">
        <v>90</v>
      </c>
      <c r="S19" s="3" t="str">
        <f>IFERROR(__xludf.DUMMYFUNCTION("GOOGLETRANSLATE(R19,""en"",""te"")"),"['']")</f>
        <v>['']</v>
      </c>
      <c r="T19" s="3">
        <v>0.0</v>
      </c>
      <c r="U19" s="3">
        <v>0.0</v>
      </c>
      <c r="V19" s="3" t="str">
        <f>IFERROR(__xludf.DUMMYFUNCTION("GOOGLETRANSLATE(U19,""en"",""te"")"),"0")</f>
        <v>0</v>
      </c>
      <c r="W19" s="3">
        <v>0.0</v>
      </c>
      <c r="X19" s="3" t="str">
        <f>IFERROR(__xludf.DUMMYFUNCTION("GOOGLETRANSLATE(W19,""en"",""te"")"),"0")</f>
        <v>0</v>
      </c>
      <c r="Y19" s="3">
        <v>0.0</v>
      </c>
      <c r="Z19" s="3" t="str">
        <f>IFERROR(__xludf.DUMMYFUNCTION("GOOGLETRANSLATE(Y19,""en"",""te"")"),"0")</f>
        <v>0</v>
      </c>
      <c r="AA19" s="3">
        <v>0.0</v>
      </c>
      <c r="AB19" s="3" t="str">
        <f>IFERROR(__xludf.DUMMYFUNCTION("GOOGLETRANSLATE(AA19,""en"",""te"")"),"0")</f>
        <v>0</v>
      </c>
      <c r="AC19" s="3">
        <v>0.0</v>
      </c>
      <c r="AD19" s="3">
        <v>0.0</v>
      </c>
      <c r="AE19" s="3" t="str">
        <f>IFERROR(__xludf.DUMMYFUNCTION("GOOGLETRANSLATE(AD19,""en"",""te"")"),"0")</f>
        <v>0</v>
      </c>
      <c r="AF19" s="3">
        <v>0.0</v>
      </c>
      <c r="AG19" s="3" t="str">
        <f>IFERROR(__xludf.DUMMYFUNCTION("GOOGLETRANSLATE(AF19,""en"",""te"")"),"0")</f>
        <v>0</v>
      </c>
      <c r="AH19" s="3">
        <v>0.0</v>
      </c>
      <c r="AI19" s="3" t="str">
        <f>IFERROR(__xludf.DUMMYFUNCTION("GOOGLETRANSLATE(AH19,""en"",""te"")"),"0")</f>
        <v>0</v>
      </c>
      <c r="AJ19" s="3">
        <v>0.0</v>
      </c>
      <c r="AK19" s="3" t="str">
        <f>IFERROR(__xludf.DUMMYFUNCTION("GOOGLETRANSLATE(AJ19,""en"",""te"")"),"0")</f>
        <v>0</v>
      </c>
      <c r="AL19" s="3" t="s">
        <v>229</v>
      </c>
      <c r="AM19" s="3" t="str">
        <f>IFERROR(__xludf.DUMMYFUNCTION("GOOGLETRANSLATE(AH19,""en"",""te"")"),"0")</f>
        <v>0</v>
      </c>
      <c r="AN19" s="3" t="s">
        <v>230</v>
      </c>
      <c r="AO19" s="3" t="str">
        <f>IFERROR(__xludf.DUMMYFUNCTION("GOOGLETRANSLATE(AN19,""en"",""te"")"),"['మైక్రోక్వాసార్‌లు, అసాధారణ కాస్మిక్ కిరణాలు']")</f>
        <v>['మైక్రోక్వాసార్‌లు, అసాధారణ కాస్మిక్ కిరణాలు']</v>
      </c>
      <c r="AP19" s="3" t="s">
        <v>85</v>
      </c>
      <c r="AQ19" s="3" t="str">
        <f>IFERROR(__xludf.DUMMYFUNCTION("GOOGLETRANSLATE(AP19,""en"",""te"")"),"ప్రొఫెసర్")</f>
        <v>ప్రొఫెసర్</v>
      </c>
      <c r="AR19" s="3" t="s">
        <v>191</v>
      </c>
      <c r="AS19" s="3" t="str">
        <f>IFERROR(__xludf.DUMMYFUNCTION("GOOGLETRANSLATE(AR19,""en"",""te"")"),"టాటా ఇన్‌స్టిట్యూట్ ఆఫ్ ఫండమెంటల్ రీసెర్చ్ (TIFR) ముంబై")</f>
        <v>టాటా ఇన్‌స్టిట్యూట్ ఆఫ్ ఫండమెంటల్ రీసెర్చ్ (TIFR) ముంబై</v>
      </c>
      <c r="AT19" s="3">
        <v>0.0</v>
      </c>
      <c r="AU19" s="3">
        <v>0.0</v>
      </c>
      <c r="AV19" s="3">
        <v>0.0</v>
      </c>
      <c r="AW19" s="3">
        <v>0.0</v>
      </c>
      <c r="AX19" s="3">
        <v>0.0</v>
      </c>
    </row>
    <row r="20">
      <c r="A20" s="3" t="s">
        <v>231</v>
      </c>
      <c r="B20" s="3" t="str">
        <f>IFERROR(__xludf.DUMMYFUNCTION("GOOGLETRANSLATE(A20,""en"",""te"")"),"వి.ఆర్. చిట్నీస్")</f>
        <v>వి.ఆర్. చిట్నీస్</v>
      </c>
      <c r="C20" s="3">
        <v>0.0</v>
      </c>
      <c r="D20" s="3" t="s">
        <v>232</v>
      </c>
      <c r="E20" s="3" t="str">
        <f>IFERROR(__xludf.DUMMYFUNCTION("GOOGLETRANSLATE(D20,""en"",""te"")"),"స్త్రీ")</f>
        <v>స్త్రీ</v>
      </c>
      <c r="F20" s="3" t="s">
        <v>193</v>
      </c>
      <c r="G20" s="3" t="str">
        <f>IFERROR(__xludf.DUMMYFUNCTION("GOOGLETRANSLATE(F20,""en"",""te"")"),"హోమీ భాభా రోడ్")</f>
        <v>హోమీ భాభా రోడ్</v>
      </c>
      <c r="H20" s="3" t="s">
        <v>194</v>
      </c>
      <c r="I20" s="3" t="str">
        <f>IFERROR(__xludf.DUMMYFUNCTION("GOOGLETRANSLATE(H20,""en"",""te"")"),"ముంబై, మహారాష్ట్ర, భారతదేశం - 400005")</f>
        <v>ముంబై, మహారాష్ట్ర, భారతదేశం - 400005</v>
      </c>
      <c r="J20" s="3" t="s">
        <v>90</v>
      </c>
      <c r="K20" s="3" t="s">
        <v>183</v>
      </c>
      <c r="L20" s="3" t="str">
        <f>IFERROR(__xludf.DUMMYFUNCTION("GOOGLETRANSLATE(K20,""en"",""te"")"),"['అసోసియేట్ ప్రొఫెసర్']")</f>
        <v>['అసోసియేట్ ప్రొఫెసర్']</v>
      </c>
      <c r="M20" s="3" t="s">
        <v>233</v>
      </c>
      <c r="N20" s="3" t="str">
        <f>IFERROR(__xludf.DUMMYFUNCTION("GOOGLETRANSLATE(M20,""en"",""te"")"),"['డిపార్ట్మెంట్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20" s="3">
        <v>0.0</v>
      </c>
      <c r="P20" s="3">
        <v>0.0</v>
      </c>
      <c r="Q20" s="3" t="str">
        <f>IFERROR(__xludf.DUMMYFUNCTION("GOOGLETRANSLATE(P20,""en"",""te"")"),"0")</f>
        <v>0</v>
      </c>
      <c r="R20" s="3">
        <v>0.0</v>
      </c>
      <c r="S20" s="3" t="str">
        <f>IFERROR(__xludf.DUMMYFUNCTION("GOOGLETRANSLATE(R20,""en"",""te"")"),"0")</f>
        <v>0</v>
      </c>
      <c r="T20" s="3">
        <v>0.0</v>
      </c>
      <c r="U20" s="3">
        <v>0.0</v>
      </c>
      <c r="V20" s="3" t="str">
        <f>IFERROR(__xludf.DUMMYFUNCTION("GOOGLETRANSLATE(U20,""en"",""te"")"),"0")</f>
        <v>0</v>
      </c>
      <c r="W20" s="3">
        <v>0.0</v>
      </c>
      <c r="X20" s="3" t="str">
        <f>IFERROR(__xludf.DUMMYFUNCTION("GOOGLETRANSLATE(W20,""en"",""te"")"),"0")</f>
        <v>0</v>
      </c>
      <c r="Y20" s="3">
        <v>0.0</v>
      </c>
      <c r="Z20" s="3" t="str">
        <f>IFERROR(__xludf.DUMMYFUNCTION("GOOGLETRANSLATE(Y20,""en"",""te"")"),"0")</f>
        <v>0</v>
      </c>
      <c r="AA20" s="3">
        <v>0.0</v>
      </c>
      <c r="AB20" s="3" t="str">
        <f>IFERROR(__xludf.DUMMYFUNCTION("GOOGLETRANSLATE(AA20,""en"",""te"")"),"0")</f>
        <v>0</v>
      </c>
      <c r="AC20" s="3">
        <v>0.0</v>
      </c>
      <c r="AD20" s="3">
        <v>0.0</v>
      </c>
      <c r="AE20" s="3" t="str">
        <f>IFERROR(__xludf.DUMMYFUNCTION("GOOGLETRANSLATE(AD20,""en"",""te"")"),"0")</f>
        <v>0</v>
      </c>
      <c r="AF20" s="3">
        <v>0.0</v>
      </c>
      <c r="AG20" s="3" t="str">
        <f>IFERROR(__xludf.DUMMYFUNCTION("GOOGLETRANSLATE(AF20,""en"",""te"")"),"0")</f>
        <v>0</v>
      </c>
      <c r="AH20" s="3">
        <v>0.0</v>
      </c>
      <c r="AI20" s="3" t="str">
        <f>IFERROR(__xludf.DUMMYFUNCTION("GOOGLETRANSLATE(AH20,""en"",""te"")"),"0")</f>
        <v>0</v>
      </c>
      <c r="AJ20" s="3">
        <v>0.0</v>
      </c>
      <c r="AK20" s="3" t="str">
        <f>IFERROR(__xludf.DUMMYFUNCTION("GOOGLETRANSLATE(AJ20,""en"",""te"")"),"0")</f>
        <v>0</v>
      </c>
      <c r="AL20" s="3" t="s">
        <v>234</v>
      </c>
      <c r="AM20" s="3" t="str">
        <f>IFERROR(__xludf.DUMMYFUNCTION("GOOGLETRANSLATE(AH20,""en"",""te"")"),"0")</f>
        <v>0</v>
      </c>
      <c r="AN20" s="3" t="s">
        <v>90</v>
      </c>
      <c r="AO20" s="3" t="str">
        <f>IFERROR(__xludf.DUMMYFUNCTION("GOOGLETRANSLATE(AN20,""en"",""te"")"),"['']")</f>
        <v>['']</v>
      </c>
      <c r="AP20" s="3" t="s">
        <v>190</v>
      </c>
      <c r="AQ20" s="3" t="str">
        <f>IFERROR(__xludf.DUMMYFUNCTION("GOOGLETRANSLATE(AP20,""en"",""te"")"),"అసోసియేట్ ప్రొఫెసర్")</f>
        <v>అసోసియేట్ ప్రొఫెసర్</v>
      </c>
      <c r="AR20" s="3" t="s">
        <v>191</v>
      </c>
      <c r="AS20" s="3" t="str">
        <f>IFERROR(__xludf.DUMMYFUNCTION("GOOGLETRANSLATE(AR20,""en"",""te"")"),"టాటా ఇన్‌స్టిట్యూట్ ఆఫ్ ఫండమెంటల్ రీసెర్చ్ (TIFR) ముంబై")</f>
        <v>టాటా ఇన్‌స్టిట్యూట్ ఆఫ్ ఫండమెంటల్ రీసెర్చ్ (TIFR) ముంబై</v>
      </c>
      <c r="AT20" s="3">
        <v>0.0</v>
      </c>
      <c r="AU20" s="3">
        <v>0.0</v>
      </c>
      <c r="AV20" s="3">
        <v>0.0</v>
      </c>
      <c r="AW20" s="3">
        <v>0.0</v>
      </c>
      <c r="AX20" s="3">
        <v>0.0</v>
      </c>
    </row>
    <row r="21" ht="15.75" customHeight="1">
      <c r="A21" s="3" t="s">
        <v>235</v>
      </c>
      <c r="B21" s="3" t="str">
        <f>IFERROR(__xludf.DUMMYFUNCTION("GOOGLETRANSLATE(A21,""en"",""te"")"),"బిజ్ఞాన్ బంద్యోపాధ్యాయ")</f>
        <v>బిజ్ఞాన్ బంద్యోపాధ్యాయ</v>
      </c>
      <c r="C21" s="3">
        <v>1956.0</v>
      </c>
      <c r="D21" s="3" t="s">
        <v>51</v>
      </c>
      <c r="E21" s="3" t="str">
        <f>IFERROR(__xludf.DUMMYFUNCTION("GOOGLETRANSLATE(D21,""en"",""te"")"),"పురుషుడు")</f>
        <v>పురుషుడు</v>
      </c>
      <c r="F21" s="3" t="s">
        <v>236</v>
      </c>
      <c r="G21" s="3" t="str">
        <f>IFERROR(__xludf.DUMMYFUNCTION("GOOGLETRANSLATE(F21,""en"",""te"")"),"డిపార్ట్‌మెంట్ ఆఫ్ ఎలక్ట్రికల్ ఇంజనీరింగ్, ఇండియన్ ఇన్‌స్టిట్యూట్ ఆఫ్ టెక్నాలజీ, NH- 62, కార్వార్, జోధ్‌పూర్")</f>
        <v>డిపార్ట్‌మెంట్ ఆఫ్ ఎలక్ట్రికల్ ఇంజనీరింగ్, ఇండియన్ ఇన్‌స్టిట్యూట్ ఆఫ్ టెక్నాలజీ, NH- 62, కార్వార్, జోధ్‌పూర్</v>
      </c>
      <c r="H21" s="3" t="s">
        <v>237</v>
      </c>
      <c r="I21" s="3" t="str">
        <f>IFERROR(__xludf.DUMMYFUNCTION("GOOGLETRANSLATE(H21,""en"",""te"")"),"జోధ్‌పూర్, రాజస్థాన్, భారతదేశం - 342030")</f>
        <v>జోధ్‌పూర్, రాజస్థాన్, భారతదేశం - 342030</v>
      </c>
      <c r="J21" s="3" t="s">
        <v>238</v>
      </c>
      <c r="K21" s="3" t="s">
        <v>239</v>
      </c>
      <c r="L21" s="3" t="str">
        <f>IFERROR(__xludf.DUMMYFUNCTION("GOOGLETRANSLATE(K21,""en"",""te"")"),"['విజిటింగ్ ప్రొఫెసర్', 'ప్రొఫెసర్']")</f>
        <v>['విజిటింగ్ ప్రొఫెసర్', 'ప్రొఫెసర్']</v>
      </c>
      <c r="M21" s="3" t="s">
        <v>240</v>
      </c>
      <c r="N21" s="3" t="str">
        <f>IFERROR(__xludf.DUMMYFUNCTION("GOOGLETRANSLATE(M21,""en"",""te"")"),"['డిపార్ట్‌మెంట్ ఆఫ్ ఎలక్ట్రికల్ ఇంజనీరింగ్', 'ఇండియన్ ఇన్‌స్టిట్యూట్ ఆఫ్ టెక్నాలజీ జోధ్‌పూర్, జోధ్‌పూర్', 'డిపార్ట్‌మెంట్ ఆఫ్ సిస్టమ్స్ అండ్ కంట్రోల్ ఇంజనీరింగ్', 'ఇండియన్ ఇన్‌స్టిట్యూట్ ఆఫ్ టెక్నాలజీ బాంబే, ముంబై']")</f>
        <v>['డిపార్ట్‌మెంట్ ఆఫ్ ఎలక్ట్రికల్ ఇంజనీరింగ్', 'ఇండియన్ ఇన్‌స్టిట్యూట్ ఆఫ్ టెక్నాలజీ జోధ్‌పూర్, జోధ్‌పూర్', 'డిపార్ట్‌మెంట్ ఆఫ్ సిస్టమ్స్ అండ్ కంట్రోల్ ఇంజనీరింగ్', 'ఇండియన్ ఇన్‌స్టిట్యూట్ ఆఫ్ టెక్నాలజీ బాంబే, ముంబై']</v>
      </c>
      <c r="O21" s="3" t="s">
        <v>241</v>
      </c>
      <c r="P21" s="3" t="s">
        <v>242</v>
      </c>
      <c r="Q21" s="3" t="str">
        <f>IFERROR(__xludf.DUMMYFUNCTION("GOOGLETRANSLATE(P21,""en"",""te"")"),"['Ph.D', 'B.E.']")</f>
        <v>['Ph.D', 'B.E.']</v>
      </c>
      <c r="R21" s="3" t="s">
        <v>243</v>
      </c>
      <c r="S21" s="3" t="str">
        <f>IFERROR(__xludf.DUMMYFUNCTION("GOOGLETRANSLATE(R21,""en"",""te"")"),"['ఇండియన్ ఇన్‌స్టిట్యూట్ ఆఫ్ టెక్నాలజీ ఢిల్లీ', 'యూనివర్శిటీ ఆఫ్ కలకత్తా']")</f>
        <v>['ఇండియన్ ఇన్‌స్టిట్యూట్ ఆఫ్ టెక్నాలజీ ఢిల్లీ', 'యూనివర్శిటీ ఆఫ్ కలకత్తా']</v>
      </c>
      <c r="T21" s="3">
        <v>0.0</v>
      </c>
      <c r="U21" s="3">
        <v>0.0</v>
      </c>
      <c r="V21" s="3" t="str">
        <f>IFERROR(__xludf.DUMMYFUNCTION("GOOGLETRANSLATE(U21,""en"",""te"")"),"0")</f>
        <v>0</v>
      </c>
      <c r="W21" s="3">
        <v>0.0</v>
      </c>
      <c r="X21" s="3" t="str">
        <f>IFERROR(__xludf.DUMMYFUNCTION("GOOGLETRANSLATE(W21,""en"",""te"")"),"0")</f>
        <v>0</v>
      </c>
      <c r="Y21" s="3">
        <v>0.0</v>
      </c>
      <c r="Z21" s="3" t="str">
        <f>IFERROR(__xludf.DUMMYFUNCTION("GOOGLETRANSLATE(Y21,""en"",""te"")"),"0")</f>
        <v>0</v>
      </c>
      <c r="AA21" s="3">
        <v>0.0</v>
      </c>
      <c r="AB21" s="3" t="str">
        <f>IFERROR(__xludf.DUMMYFUNCTION("GOOGLETRANSLATE(AA21,""en"",""te"")"),"0")</f>
        <v>0</v>
      </c>
      <c r="AC21" s="3">
        <v>0.0</v>
      </c>
      <c r="AD21" s="3">
        <v>0.0</v>
      </c>
      <c r="AE21" s="3" t="str">
        <f>IFERROR(__xludf.DUMMYFUNCTION("GOOGLETRANSLATE(AD21,""en"",""te"")"),"0")</f>
        <v>0</v>
      </c>
      <c r="AF21" s="3">
        <v>0.0</v>
      </c>
      <c r="AG21" s="3" t="str">
        <f>IFERROR(__xludf.DUMMYFUNCTION("GOOGLETRANSLATE(AF21,""en"",""te"")"),"0")</f>
        <v>0</v>
      </c>
      <c r="AH21" s="3">
        <v>0.0</v>
      </c>
      <c r="AI21" s="3" t="str">
        <f>IFERROR(__xludf.DUMMYFUNCTION("GOOGLETRANSLATE(AH21,""en"",""te"")"),"0")</f>
        <v>0</v>
      </c>
      <c r="AJ21" s="3">
        <v>0.0</v>
      </c>
      <c r="AK21" s="3" t="str">
        <f>IFERROR(__xludf.DUMMYFUNCTION("GOOGLETRANSLATE(AJ21,""en"",""te"")"),"0")</f>
        <v>0</v>
      </c>
      <c r="AL21" s="3" t="s">
        <v>244</v>
      </c>
      <c r="AM21" s="3" t="str">
        <f>IFERROR(__xludf.DUMMYFUNCTION("GOOGLETRANSLATE(AH21,""en"",""te"")"),"0")</f>
        <v>0</v>
      </c>
      <c r="AN21" s="3" t="s">
        <v>245</v>
      </c>
      <c r="AO21" s="3" t="str">
        <f>IFERROR(__xludf.DUMMYFUNCTION("GOOGLETRANSLATE(AN21,""en"",""te"")"),"['కంట్రోల్ సిస్టమ్, స్లైడింగ్ మోడ్ కంట్రోల్, వేరియబుల్ స్ట్రక్చర్ సిస్టమ్']")</f>
        <v>['కంట్రోల్ సిస్టమ్, స్లైడింగ్ మోడ్ కంట్రోల్, వేరియబుల్ స్ట్రక్చర్ సిస్టమ్']</v>
      </c>
      <c r="AP21" s="3" t="s">
        <v>246</v>
      </c>
      <c r="AQ21" s="3" t="str">
        <f>IFERROR(__xludf.DUMMYFUNCTION("GOOGLETRANSLATE(AP21,""en"",""te"")"),"విజిటింగ్ ప్రొఫెసర్")</f>
        <v>విజిటింగ్ ప్రొఫెసర్</v>
      </c>
      <c r="AR21" s="3" t="s">
        <v>247</v>
      </c>
      <c r="AS21" s="3" t="str">
        <f>IFERROR(__xludf.DUMMYFUNCTION("GOOGLETRANSLATE(AR21,""en"",""te"")"),"ఇండియన్ ఇన్‌స్టిట్యూట్ ఆఫ్ టెక్నాలజీ జోధ్‌పూర్")</f>
        <v>ఇండియన్ ఇన్‌స్టిట్యూట్ ఆఫ్ టెక్నాలజీ జోధ్‌పూర్</v>
      </c>
      <c r="AT21" s="3">
        <v>138.0</v>
      </c>
      <c r="AU21" s="3">
        <v>0.0</v>
      </c>
      <c r="AV21" s="3">
        <v>29.0</v>
      </c>
      <c r="AW21" s="3">
        <v>0.0</v>
      </c>
      <c r="AX21" s="3">
        <v>0.0</v>
      </c>
    </row>
    <row r="22" ht="15.75" customHeight="1">
      <c r="A22" s="3" t="s">
        <v>248</v>
      </c>
      <c r="B22" s="3" t="str">
        <f>IFERROR(__xludf.DUMMYFUNCTION("GOOGLETRANSLATE(A22,""en"",""te"")"),"అతుల్ గుర్తు")</f>
        <v>అతుల్ గుర్తు</v>
      </c>
      <c r="C22" s="3">
        <v>0.0</v>
      </c>
      <c r="D22" s="3" t="s">
        <v>51</v>
      </c>
      <c r="E22" s="3" t="str">
        <f>IFERROR(__xludf.DUMMYFUNCTION("GOOGLETRANSLATE(D22,""en"",""te"")"),"పురుషుడు")</f>
        <v>పురుషుడు</v>
      </c>
      <c r="F22" s="3" t="s">
        <v>193</v>
      </c>
      <c r="G22" s="3" t="str">
        <f>IFERROR(__xludf.DUMMYFUNCTION("GOOGLETRANSLATE(F22,""en"",""te"")"),"హోమీ భాభా రోడ్")</f>
        <v>హోమీ భాభా రోడ్</v>
      </c>
      <c r="H22" s="3" t="s">
        <v>194</v>
      </c>
      <c r="I22" s="3" t="str">
        <f>IFERROR(__xludf.DUMMYFUNCTION("GOOGLETRANSLATE(H22,""en"",""te"")"),"ముంబై, మహారాష్ట్ర, భారతదేశం - 400005")</f>
        <v>ముంబై, మహారాష్ట్ర, భారతదేశం - 400005</v>
      </c>
      <c r="J22" s="3" t="s">
        <v>249</v>
      </c>
      <c r="K22" s="3" t="s">
        <v>183</v>
      </c>
      <c r="L22" s="3" t="str">
        <f>IFERROR(__xludf.DUMMYFUNCTION("GOOGLETRANSLATE(K22,""en"",""te"")"),"['అసోసియేట్ ప్రొఫెసర్']")</f>
        <v>['అసోసియేట్ ప్రొఫెసర్']</v>
      </c>
      <c r="M22" s="3" t="s">
        <v>233</v>
      </c>
      <c r="N22" s="3" t="str">
        <f>IFERROR(__xludf.DUMMYFUNCTION("GOOGLETRANSLATE(M22,""en"",""te"")"),"['డిపార్ట్మెంట్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22" s="3" t="s">
        <v>90</v>
      </c>
      <c r="P22" s="3" t="s">
        <v>250</v>
      </c>
      <c r="Q22" s="3" t="str">
        <f>IFERROR(__xludf.DUMMYFUNCTION("GOOGLETRANSLATE(P22,""en"",""te"")"),"['పిహెచ్‌డి']")</f>
        <v>['పిహెచ్‌డి']</v>
      </c>
      <c r="R22" s="3" t="s">
        <v>90</v>
      </c>
      <c r="S22" s="3" t="str">
        <f>IFERROR(__xludf.DUMMYFUNCTION("GOOGLETRANSLATE(R22,""en"",""te"")"),"['']")</f>
        <v>['']</v>
      </c>
      <c r="T22" s="3">
        <v>0.0</v>
      </c>
      <c r="U22" s="3">
        <v>0.0</v>
      </c>
      <c r="V22" s="3" t="str">
        <f>IFERROR(__xludf.DUMMYFUNCTION("GOOGLETRANSLATE(U22,""en"",""te"")"),"0")</f>
        <v>0</v>
      </c>
      <c r="W22" s="3">
        <v>0.0</v>
      </c>
      <c r="X22" s="3" t="str">
        <f>IFERROR(__xludf.DUMMYFUNCTION("GOOGLETRANSLATE(W22,""en"",""te"")"),"0")</f>
        <v>0</v>
      </c>
      <c r="Y22" s="3">
        <v>0.0</v>
      </c>
      <c r="Z22" s="3" t="str">
        <f>IFERROR(__xludf.DUMMYFUNCTION("GOOGLETRANSLATE(Y22,""en"",""te"")"),"0")</f>
        <v>0</v>
      </c>
      <c r="AA22" s="3">
        <v>0.0</v>
      </c>
      <c r="AB22" s="3" t="str">
        <f>IFERROR(__xludf.DUMMYFUNCTION("GOOGLETRANSLATE(AA22,""en"",""te"")"),"0")</f>
        <v>0</v>
      </c>
      <c r="AC22" s="3">
        <v>0.0</v>
      </c>
      <c r="AD22" s="3">
        <v>0.0</v>
      </c>
      <c r="AE22" s="3" t="str">
        <f>IFERROR(__xludf.DUMMYFUNCTION("GOOGLETRANSLATE(AD22,""en"",""te"")"),"0")</f>
        <v>0</v>
      </c>
      <c r="AF22" s="3">
        <v>0.0</v>
      </c>
      <c r="AG22" s="3" t="str">
        <f>IFERROR(__xludf.DUMMYFUNCTION("GOOGLETRANSLATE(AF22,""en"",""te"")"),"0")</f>
        <v>0</v>
      </c>
      <c r="AH22" s="3">
        <v>0.0</v>
      </c>
      <c r="AI22" s="3" t="str">
        <f>IFERROR(__xludf.DUMMYFUNCTION("GOOGLETRANSLATE(AH22,""en"",""te"")"),"0")</f>
        <v>0</v>
      </c>
      <c r="AJ22" s="3">
        <v>0.0</v>
      </c>
      <c r="AK22" s="3" t="str">
        <f>IFERROR(__xludf.DUMMYFUNCTION("GOOGLETRANSLATE(AJ22,""en"",""te"")"),"0")</f>
        <v>0</v>
      </c>
      <c r="AL22" s="3" t="s">
        <v>251</v>
      </c>
      <c r="AM22" s="3" t="str">
        <f>IFERROR(__xludf.DUMMYFUNCTION("GOOGLETRANSLATE(AH22,""en"",""te"")"),"0")</f>
        <v>0</v>
      </c>
      <c r="AN22" s="3" t="s">
        <v>252</v>
      </c>
      <c r="AO22" s="3" t="str">
        <f>IFERROR(__xludf.DUMMYFUNCTION("GOOGLETRANSLATE(AN22,""en"",""te"")"),"['E E- హై ఎనర్జీ వద్ద పరస్పర చర్యల యొక్క ప్రయోగాత్మక అధ్యయనం, W మరియు Z లక్షణాల నిర్ధారణ, హిగ్స్ బోసన్‌ల కోసం శోధించడం, ఎలక్ట్రోవీక్ డేటాకు సరిపోతుంది. డిటెక్టర్ ఫ్యాబ్రికేషన్, సాఫ్ట్‌వేర్ డెవలప్‌మెంట్ అండ్ ఫిజిక్స్']")</f>
        <v>['E E- హై ఎనర్జీ వద్ద పరస్పర చర్యల యొక్క ప్రయోగాత్మక అధ్యయనం, W మరియు Z లక్షణాల నిర్ధారణ, హిగ్స్ బోసన్‌ల కోసం శోధించడం, ఎలక్ట్రోవీక్ డేటాకు సరిపోతుంది. డిటెక్టర్ ఫ్యాబ్రికేషన్, సాఫ్ట్‌వేర్ డెవలప్‌మెంట్ అండ్ ఫిజిక్స్']</v>
      </c>
      <c r="AP22" s="3" t="s">
        <v>190</v>
      </c>
      <c r="AQ22" s="3" t="str">
        <f>IFERROR(__xludf.DUMMYFUNCTION("GOOGLETRANSLATE(AP22,""en"",""te"")"),"అసోసియేట్ ప్రొఫెసర్")</f>
        <v>అసోసియేట్ ప్రొఫెసర్</v>
      </c>
      <c r="AR22" s="3" t="s">
        <v>191</v>
      </c>
      <c r="AS22" s="3" t="str">
        <f>IFERROR(__xludf.DUMMYFUNCTION("GOOGLETRANSLATE(AR22,""en"",""te"")"),"టాటా ఇన్‌స్టిట్యూట్ ఆఫ్ ఫండమెంటల్ రీసెర్చ్ (TIFR) ముంబై")</f>
        <v>టాటా ఇన్‌స్టిట్యూట్ ఆఫ్ ఫండమెంటల్ రీసెర్చ్ (TIFR) ముంబై</v>
      </c>
      <c r="AT22" s="3">
        <v>0.0</v>
      </c>
      <c r="AU22" s="3">
        <v>0.0</v>
      </c>
      <c r="AV22" s="3">
        <v>0.0</v>
      </c>
      <c r="AW22" s="3">
        <v>0.0</v>
      </c>
      <c r="AX22" s="3">
        <v>0.0</v>
      </c>
    </row>
    <row r="23" ht="15.75" customHeight="1">
      <c r="A23" s="3" t="s">
        <v>253</v>
      </c>
      <c r="B23" s="3" t="str">
        <f>IFERROR(__xludf.DUMMYFUNCTION("GOOGLETRANSLATE(A23,""en"",""te"")"),"గోబిందా మజుందార్")</f>
        <v>గోబిందా మజుందార్</v>
      </c>
      <c r="C23" s="3">
        <v>0.0</v>
      </c>
      <c r="D23" s="3" t="s">
        <v>51</v>
      </c>
      <c r="E23" s="3" t="str">
        <f>IFERROR(__xludf.DUMMYFUNCTION("GOOGLETRANSLATE(D23,""en"",""te"")"),"పురుషుడు")</f>
        <v>పురుషుడు</v>
      </c>
      <c r="F23" s="3" t="s">
        <v>254</v>
      </c>
      <c r="G23" s="3" t="str">
        <f>IFERROR(__xludf.DUMMYFUNCTION("GOOGLETRANSLATE(F23,""en"",""te"")"),"డిపార్ట్‌మెంట్ ఆఫ్ హై ఎనర్జీ ఫిజిక్స్, టాటా ఇన్‌స్టిట్యూట్ ఆఫ్ ఫండమెంటల్ రీసెర్చ్ డాక్టర్ హోమీ భాభా ఆర్డి, ఆర్మీ ఏరియా, ఓల్డ్ నేవీ నగర్, ముంబై, మహారాష్ట్ర, భారతదేశం")</f>
        <v>డిపార్ట్‌మెంట్ ఆఫ్ హై ఎనర్జీ ఫిజిక్స్, టాటా ఇన్‌స్టిట్యూట్ ఆఫ్ ఫండమెంటల్ రీసెర్చ్ డాక్టర్ హోమీ భాభా ఆర్డి, ఆర్మీ ఏరియా, ఓల్డ్ నేవీ నగర్, ముంబై, మహారాష్ట్ర, భారతదేశం</v>
      </c>
      <c r="H23" s="3" t="s">
        <v>194</v>
      </c>
      <c r="I23" s="3" t="str">
        <f>IFERROR(__xludf.DUMMYFUNCTION("GOOGLETRANSLATE(H23,""en"",""te"")"),"ముంబై, మహారాష్ట్ర, భారతదేశం - 400005")</f>
        <v>ముంబై, మహారాష్ట్ర, భారతదేశం - 400005</v>
      </c>
      <c r="J23" s="3" t="s">
        <v>90</v>
      </c>
      <c r="K23" s="3" t="s">
        <v>183</v>
      </c>
      <c r="L23" s="3" t="str">
        <f>IFERROR(__xludf.DUMMYFUNCTION("GOOGLETRANSLATE(K23,""en"",""te"")"),"['అసోసియేట్ ప్రొఫెసర్']")</f>
        <v>['అసోసియేట్ ప్రొఫెసర్']</v>
      </c>
      <c r="M23" s="3" t="s">
        <v>233</v>
      </c>
      <c r="N23" s="3" t="str">
        <f>IFERROR(__xludf.DUMMYFUNCTION("GOOGLETRANSLATE(M23,""en"",""te"")"),"['డిపార్ట్మెంట్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23" s="3" t="s">
        <v>90</v>
      </c>
      <c r="P23" s="3" t="s">
        <v>81</v>
      </c>
      <c r="Q23" s="3" t="str">
        <f>IFERROR(__xludf.DUMMYFUNCTION("GOOGLETRANSLATE(P23,""en"",""te"")"),"['పిహెచ్‌డి']")</f>
        <v>['పిహెచ్‌డి']</v>
      </c>
      <c r="R23" s="3" t="s">
        <v>90</v>
      </c>
      <c r="S23" s="3" t="str">
        <f>IFERROR(__xludf.DUMMYFUNCTION("GOOGLETRANSLATE(R23,""en"",""te"")"),"['']")</f>
        <v>['']</v>
      </c>
      <c r="T23" s="3">
        <v>0.0</v>
      </c>
      <c r="U23" s="3">
        <v>0.0</v>
      </c>
      <c r="V23" s="3" t="str">
        <f>IFERROR(__xludf.DUMMYFUNCTION("GOOGLETRANSLATE(U23,""en"",""te"")"),"0")</f>
        <v>0</v>
      </c>
      <c r="W23" s="3">
        <v>0.0</v>
      </c>
      <c r="X23" s="3" t="str">
        <f>IFERROR(__xludf.DUMMYFUNCTION("GOOGLETRANSLATE(W23,""en"",""te"")"),"0")</f>
        <v>0</v>
      </c>
      <c r="Y23" s="3">
        <v>0.0</v>
      </c>
      <c r="Z23" s="3" t="str">
        <f>IFERROR(__xludf.DUMMYFUNCTION("GOOGLETRANSLATE(Y23,""en"",""te"")"),"0")</f>
        <v>0</v>
      </c>
      <c r="AA23" s="3">
        <v>0.0</v>
      </c>
      <c r="AB23" s="3" t="str">
        <f>IFERROR(__xludf.DUMMYFUNCTION("GOOGLETRANSLATE(AA23,""en"",""te"")"),"0")</f>
        <v>0</v>
      </c>
      <c r="AC23" s="3">
        <v>0.0</v>
      </c>
      <c r="AD23" s="3">
        <v>0.0</v>
      </c>
      <c r="AE23" s="3" t="str">
        <f>IFERROR(__xludf.DUMMYFUNCTION("GOOGLETRANSLATE(AD23,""en"",""te"")"),"0")</f>
        <v>0</v>
      </c>
      <c r="AF23" s="3">
        <v>0.0</v>
      </c>
      <c r="AG23" s="3" t="str">
        <f>IFERROR(__xludf.DUMMYFUNCTION("GOOGLETRANSLATE(AF23,""en"",""te"")"),"0")</f>
        <v>0</v>
      </c>
      <c r="AH23" s="3">
        <v>0.0</v>
      </c>
      <c r="AI23" s="3" t="str">
        <f>IFERROR(__xludf.DUMMYFUNCTION("GOOGLETRANSLATE(AH23,""en"",""te"")"),"0")</f>
        <v>0</v>
      </c>
      <c r="AJ23" s="3">
        <v>0.0</v>
      </c>
      <c r="AK23" s="3" t="str">
        <f>IFERROR(__xludf.DUMMYFUNCTION("GOOGLETRANSLATE(AJ23,""en"",""te"")"),"0")</f>
        <v>0</v>
      </c>
      <c r="AL23" s="3" t="s">
        <v>251</v>
      </c>
      <c r="AM23" s="3" t="str">
        <f>IFERROR(__xludf.DUMMYFUNCTION("GOOGLETRANSLATE(AH23,""en"",""te"")"),"0")</f>
        <v>0</v>
      </c>
      <c r="AN23" s="3" t="s">
        <v>255</v>
      </c>
      <c r="AO23" s="3" t="str">
        <f>IFERROR(__xludf.DUMMYFUNCTION("GOOGLETRANSLATE(AN23,""en"",""te"")"),"['కేలోరీమీటర్, B-ఫిజిక్స్ మరియు CP-ఉల్లంఘన, కొలైడర్ వద్ద ఎలక్ట్రోవీక్ ఫిజిక్స్.']")</f>
        <v>['కేలోరీమీటర్, B-ఫిజిక్స్ మరియు CP-ఉల్లంఘన, కొలైడర్ వద్ద ఎలక్ట్రోవీక్ ఫిజిక్స్.']</v>
      </c>
      <c r="AP23" s="3" t="s">
        <v>190</v>
      </c>
      <c r="AQ23" s="3" t="str">
        <f>IFERROR(__xludf.DUMMYFUNCTION("GOOGLETRANSLATE(AP23,""en"",""te"")"),"అసోసియేట్ ప్రొఫెసర్")</f>
        <v>అసోసియేట్ ప్రొఫెసర్</v>
      </c>
      <c r="AR23" s="3" t="s">
        <v>191</v>
      </c>
      <c r="AS23" s="3" t="str">
        <f>IFERROR(__xludf.DUMMYFUNCTION("GOOGLETRANSLATE(AR23,""en"",""te"")"),"టాటా ఇన్‌స్టిట్యూట్ ఆఫ్ ఫండమెంటల్ రీసెర్చ్ (TIFR) ముంబై")</f>
        <v>టాటా ఇన్‌స్టిట్యూట్ ఆఫ్ ఫండమెంటల్ రీసెర్చ్ (TIFR) ముంబై</v>
      </c>
      <c r="AT23" s="3">
        <v>8.0</v>
      </c>
      <c r="AU23" s="3">
        <v>0.0</v>
      </c>
      <c r="AV23" s="3">
        <v>0.0</v>
      </c>
      <c r="AW23" s="3">
        <v>0.0</v>
      </c>
      <c r="AX23" s="3">
        <v>0.0</v>
      </c>
    </row>
    <row r="24" ht="15.75" customHeight="1">
      <c r="A24" s="3" t="s">
        <v>256</v>
      </c>
      <c r="B24" s="3" t="str">
        <f>IFERROR(__xludf.DUMMYFUNCTION("GOOGLETRANSLATE(A24,""en"",""te"")"),"ఎస్.కె. శర్మ")</f>
        <v>ఎస్.కె. శర్మ</v>
      </c>
      <c r="C24" s="3">
        <v>0.0</v>
      </c>
      <c r="D24" s="3" t="s">
        <v>51</v>
      </c>
      <c r="E24" s="3" t="str">
        <f>IFERROR(__xludf.DUMMYFUNCTION("GOOGLETRANSLATE(D24,""en"",""te"")"),"పురుషుడు")</f>
        <v>పురుషుడు</v>
      </c>
      <c r="F24" s="3" t="s">
        <v>193</v>
      </c>
      <c r="G24" s="3" t="str">
        <f>IFERROR(__xludf.DUMMYFUNCTION("GOOGLETRANSLATE(F24,""en"",""te"")"),"హోమీ భాభా రోడ్")</f>
        <v>హోమీ భాభా రోడ్</v>
      </c>
      <c r="H24" s="3" t="s">
        <v>194</v>
      </c>
      <c r="I24" s="3" t="str">
        <f>IFERROR(__xludf.DUMMYFUNCTION("GOOGLETRANSLATE(H24,""en"",""te"")"),"ముంబై, మహారాష్ట్ర, భారతదేశం - 400005")</f>
        <v>ముంబై, మహారాష్ట్ర, భారతదేశం - 400005</v>
      </c>
      <c r="J24" s="3" t="s">
        <v>90</v>
      </c>
      <c r="K24" s="3" t="s">
        <v>257</v>
      </c>
      <c r="L24" s="3" t="str">
        <f>IFERROR(__xludf.DUMMYFUNCTION("GOOGLETRANSLATE(K24,""en"",""te"")"),"['సైంటిస్ట్ E1']")</f>
        <v>['సైంటిస్ట్ E1']</v>
      </c>
      <c r="M24" s="3" t="s">
        <v>233</v>
      </c>
      <c r="N24" s="3" t="str">
        <f>IFERROR(__xludf.DUMMYFUNCTION("GOOGLETRANSLATE(M24,""en"",""te"")"),"['డిపార్ట్మెంట్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24" s="3">
        <v>0.0</v>
      </c>
      <c r="P24" s="3">
        <v>0.0</v>
      </c>
      <c r="Q24" s="3" t="str">
        <f>IFERROR(__xludf.DUMMYFUNCTION("GOOGLETRANSLATE(P24,""en"",""te"")"),"0")</f>
        <v>0</v>
      </c>
      <c r="R24" s="3">
        <v>0.0</v>
      </c>
      <c r="S24" s="3" t="str">
        <f>IFERROR(__xludf.DUMMYFUNCTION("GOOGLETRANSLATE(R24,""en"",""te"")"),"0")</f>
        <v>0</v>
      </c>
      <c r="T24" s="3">
        <v>0.0</v>
      </c>
      <c r="U24" s="3">
        <v>0.0</v>
      </c>
      <c r="V24" s="3" t="str">
        <f>IFERROR(__xludf.DUMMYFUNCTION("GOOGLETRANSLATE(U24,""en"",""te"")"),"0")</f>
        <v>0</v>
      </c>
      <c r="W24" s="3">
        <v>0.0</v>
      </c>
      <c r="X24" s="3" t="str">
        <f>IFERROR(__xludf.DUMMYFUNCTION("GOOGLETRANSLATE(W24,""en"",""te"")"),"0")</f>
        <v>0</v>
      </c>
      <c r="Y24" s="3">
        <v>0.0</v>
      </c>
      <c r="Z24" s="3" t="str">
        <f>IFERROR(__xludf.DUMMYFUNCTION("GOOGLETRANSLATE(Y24,""en"",""te"")"),"0")</f>
        <v>0</v>
      </c>
      <c r="AA24" s="3">
        <v>0.0</v>
      </c>
      <c r="AB24" s="3" t="str">
        <f>IFERROR(__xludf.DUMMYFUNCTION("GOOGLETRANSLATE(AA24,""en"",""te"")"),"0")</f>
        <v>0</v>
      </c>
      <c r="AC24" s="3">
        <v>0.0</v>
      </c>
      <c r="AD24" s="3">
        <v>0.0</v>
      </c>
      <c r="AE24" s="3" t="str">
        <f>IFERROR(__xludf.DUMMYFUNCTION("GOOGLETRANSLATE(AD24,""en"",""te"")"),"0")</f>
        <v>0</v>
      </c>
      <c r="AF24" s="3">
        <v>0.0</v>
      </c>
      <c r="AG24" s="3" t="str">
        <f>IFERROR(__xludf.DUMMYFUNCTION("GOOGLETRANSLATE(AF24,""en"",""te"")"),"0")</f>
        <v>0</v>
      </c>
      <c r="AH24" s="3">
        <v>0.0</v>
      </c>
      <c r="AI24" s="3" t="str">
        <f>IFERROR(__xludf.DUMMYFUNCTION("GOOGLETRANSLATE(AH24,""en"",""te"")"),"0")</f>
        <v>0</v>
      </c>
      <c r="AJ24" s="3">
        <v>0.0</v>
      </c>
      <c r="AK24" s="3" t="str">
        <f>IFERROR(__xludf.DUMMYFUNCTION("GOOGLETRANSLATE(AJ24,""en"",""te"")"),"0")</f>
        <v>0</v>
      </c>
      <c r="AL24" s="3" t="s">
        <v>258</v>
      </c>
      <c r="AM24" s="3" t="str">
        <f>IFERROR(__xludf.DUMMYFUNCTION("GOOGLETRANSLATE(AH24,""en"",""te"")"),"0")</f>
        <v>0</v>
      </c>
      <c r="AN24" s="3" t="s">
        <v>90</v>
      </c>
      <c r="AO24" s="3" t="str">
        <f>IFERROR(__xludf.DUMMYFUNCTION("GOOGLETRANSLATE(AN24,""en"",""te"")"),"['']")</f>
        <v>['']</v>
      </c>
      <c r="AP24" s="3" t="s">
        <v>259</v>
      </c>
      <c r="AQ24" s="3" t="str">
        <f>IFERROR(__xludf.DUMMYFUNCTION("GOOGLETRANSLATE(AP24,""en"",""te"")"),"శాస్త్రవేత్త E1")</f>
        <v>శాస్త్రవేత్త E1</v>
      </c>
      <c r="AR24" s="3" t="s">
        <v>191</v>
      </c>
      <c r="AS24" s="3" t="str">
        <f>IFERROR(__xludf.DUMMYFUNCTION("GOOGLETRANSLATE(AR24,""en"",""te"")"),"టాటా ఇన్‌స్టిట్యూట్ ఆఫ్ ఫండమెంటల్ రీసెర్చ్ (TIFR) ముంబై")</f>
        <v>టాటా ఇన్‌స్టిట్యూట్ ఆఫ్ ఫండమెంటల్ రీసెర్చ్ (TIFR) ముంబై</v>
      </c>
      <c r="AT24" s="3">
        <v>0.0</v>
      </c>
      <c r="AU24" s="3">
        <v>0.0</v>
      </c>
      <c r="AV24" s="3">
        <v>0.0</v>
      </c>
      <c r="AW24" s="3">
        <v>0.0</v>
      </c>
      <c r="AX24" s="3">
        <v>0.0</v>
      </c>
    </row>
    <row r="25" ht="15.75" customHeight="1">
      <c r="A25" s="3" t="s">
        <v>260</v>
      </c>
      <c r="B25" s="3" t="str">
        <f>IFERROR(__xludf.DUMMYFUNCTION("GOOGLETRANSLATE(A25,""en"",""te"")"),"ఎస్.ఆర్. దుగద్")</f>
        <v>ఎస్.ఆర్. దుగద్</v>
      </c>
      <c r="C25" s="3">
        <v>0.0</v>
      </c>
      <c r="D25" s="3" t="s">
        <v>51</v>
      </c>
      <c r="E25" s="3" t="str">
        <f>IFERROR(__xludf.DUMMYFUNCTION("GOOGLETRANSLATE(D25,""en"",""te"")"),"పురుషుడు")</f>
        <v>పురుషుడు</v>
      </c>
      <c r="F25" s="3" t="s">
        <v>261</v>
      </c>
      <c r="G25" s="3" t="str">
        <f>IFERROR(__xludf.DUMMYFUNCTION("GOOGLETRANSLATE(F25,""en"",""te"")"),"డిపార్ట్‌మెంట్ ఆఫ్ హై ఎనర్జీ ఫిజిక్స్, టాటా ఇన్‌స్టిట్యూట్ ఆఫ్ ఫండమెంటల్ రీసెర్చ్ (TIFR) ముంబై ముంబై, మహారాష్ట్ర, భారతదేశం")</f>
        <v>డిపార్ట్‌మెంట్ ఆఫ్ హై ఎనర్జీ ఫిజిక్స్, టాటా ఇన్‌స్టిట్యూట్ ఆఫ్ ఫండమెంటల్ రీసెర్చ్ (TIFR) ముంబై ముంబై, మహారాష్ట్ర, భారతదేశం</v>
      </c>
      <c r="H25" s="3" t="s">
        <v>194</v>
      </c>
      <c r="I25" s="3" t="str">
        <f>IFERROR(__xludf.DUMMYFUNCTION("GOOGLETRANSLATE(H25,""en"",""te"")"),"ముంబై, మహారాష్ట్ర, భారతదేశం - 400005")</f>
        <v>ముంబై, మహారాష్ట్ర, భారతదేశం - 400005</v>
      </c>
      <c r="J25" s="3" t="s">
        <v>90</v>
      </c>
      <c r="K25" s="3" t="s">
        <v>262</v>
      </c>
      <c r="L25" s="3" t="str">
        <f>IFERROR(__xludf.DUMMYFUNCTION("GOOGLETRANSLATE(K25,""en"",""te"")"),"['శాస్త్రవేత్త']")</f>
        <v>['శాస్త్రవేత్త']</v>
      </c>
      <c r="M25" s="3" t="s">
        <v>233</v>
      </c>
      <c r="N25" s="3" t="str">
        <f>IFERROR(__xludf.DUMMYFUNCTION("GOOGLETRANSLATE(M25,""en"",""te"")"),"['డిపార్ట్మెంట్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25" s="3">
        <v>0.0</v>
      </c>
      <c r="P25" s="3">
        <v>0.0</v>
      </c>
      <c r="Q25" s="3" t="str">
        <f>IFERROR(__xludf.DUMMYFUNCTION("GOOGLETRANSLATE(P25,""en"",""te"")"),"0")</f>
        <v>0</v>
      </c>
      <c r="R25" s="3">
        <v>0.0</v>
      </c>
      <c r="S25" s="3" t="str">
        <f>IFERROR(__xludf.DUMMYFUNCTION("GOOGLETRANSLATE(R25,""en"",""te"")"),"0")</f>
        <v>0</v>
      </c>
      <c r="T25" s="3">
        <v>0.0</v>
      </c>
      <c r="U25" s="3">
        <v>0.0</v>
      </c>
      <c r="V25" s="3" t="str">
        <f>IFERROR(__xludf.DUMMYFUNCTION("GOOGLETRANSLATE(U25,""en"",""te"")"),"0")</f>
        <v>0</v>
      </c>
      <c r="W25" s="3">
        <v>0.0</v>
      </c>
      <c r="X25" s="3" t="str">
        <f>IFERROR(__xludf.DUMMYFUNCTION("GOOGLETRANSLATE(W25,""en"",""te"")"),"0")</f>
        <v>0</v>
      </c>
      <c r="Y25" s="3">
        <v>0.0</v>
      </c>
      <c r="Z25" s="3" t="str">
        <f>IFERROR(__xludf.DUMMYFUNCTION("GOOGLETRANSLATE(Y25,""en"",""te"")"),"0")</f>
        <v>0</v>
      </c>
      <c r="AA25" s="3">
        <v>0.0</v>
      </c>
      <c r="AB25" s="3" t="str">
        <f>IFERROR(__xludf.DUMMYFUNCTION("GOOGLETRANSLATE(AA25,""en"",""te"")"),"0")</f>
        <v>0</v>
      </c>
      <c r="AC25" s="3">
        <v>0.0</v>
      </c>
      <c r="AD25" s="3">
        <v>0.0</v>
      </c>
      <c r="AE25" s="3" t="str">
        <f>IFERROR(__xludf.DUMMYFUNCTION("GOOGLETRANSLATE(AD25,""en"",""te"")"),"0")</f>
        <v>0</v>
      </c>
      <c r="AF25" s="3">
        <v>0.0</v>
      </c>
      <c r="AG25" s="3" t="str">
        <f>IFERROR(__xludf.DUMMYFUNCTION("GOOGLETRANSLATE(AF25,""en"",""te"")"),"0")</f>
        <v>0</v>
      </c>
      <c r="AH25" s="3">
        <v>0.0</v>
      </c>
      <c r="AI25" s="3" t="str">
        <f>IFERROR(__xludf.DUMMYFUNCTION("GOOGLETRANSLATE(AH25,""en"",""te"")"),"0")</f>
        <v>0</v>
      </c>
      <c r="AJ25" s="3">
        <v>0.0</v>
      </c>
      <c r="AK25" s="3" t="str">
        <f>IFERROR(__xludf.DUMMYFUNCTION("GOOGLETRANSLATE(AJ25,""en"",""te"")"),"0")</f>
        <v>0</v>
      </c>
      <c r="AL25" s="3" t="s">
        <v>263</v>
      </c>
      <c r="AM25" s="3" t="str">
        <f>IFERROR(__xludf.DUMMYFUNCTION("GOOGLETRANSLATE(AH25,""en"",""te"")"),"0")</f>
        <v>0</v>
      </c>
      <c r="AN25" s="3" t="s">
        <v>264</v>
      </c>
      <c r="AO25" s="3" t="str">
        <f>IFERROR(__xludf.DUMMYFUNCTION("GOOGLETRANSLATE(AN25,""en"",""te"")"),"['SUSY హాడ్రాన్ కొలైడర్ డేటా, న్యూట్రినో డోలనం, UHE ప్రాంతంలో కాస్మిక్ కిరణాల కూర్పు, D0 మరియు CMS హాడ్రాన్ కొలైడర్ డిటెక్టర్‌ల కోసం డిటెక్టర్ అభివృద్ధి మరియు తయారీ.']")</f>
        <v>['SUSY హాడ్రాన్ కొలైడర్ డేటా, న్యూట్రినో డోలనం, UHE ప్రాంతంలో కాస్మిక్ కిరణాల కూర్పు, D0 మరియు CMS హాడ్రాన్ కొలైడర్ డిటెక్టర్‌ల కోసం డిటెక్టర్ అభివృద్ధి మరియు తయారీ.']</v>
      </c>
      <c r="AP25" s="3" t="s">
        <v>265</v>
      </c>
      <c r="AQ25" s="3" t="str">
        <f>IFERROR(__xludf.DUMMYFUNCTION("GOOGLETRANSLATE(AP25,""en"",""te"")"),"శాస్త్రవేత్త")</f>
        <v>శాస్త్రవేత్త</v>
      </c>
      <c r="AR25" s="3" t="s">
        <v>191</v>
      </c>
      <c r="AS25" s="3" t="str">
        <f>IFERROR(__xludf.DUMMYFUNCTION("GOOGLETRANSLATE(AR25,""en"",""te"")"),"టాటా ఇన్‌స్టిట్యూట్ ఆఫ్ ఫండమెంటల్ రీసెర్చ్ (TIFR) ముంబై")</f>
        <v>టాటా ఇన్‌స్టిట్యూట్ ఆఫ్ ఫండమెంటల్ రీసెర్చ్ (TIFR) ముంబై</v>
      </c>
      <c r="AT25" s="3">
        <v>5.0</v>
      </c>
      <c r="AU25" s="3">
        <v>0.0</v>
      </c>
      <c r="AV25" s="3">
        <v>0.0</v>
      </c>
      <c r="AW25" s="3">
        <v>0.0</v>
      </c>
      <c r="AX25" s="3">
        <v>0.0</v>
      </c>
    </row>
    <row r="26" ht="15.75" customHeight="1">
      <c r="A26" s="3" t="s">
        <v>266</v>
      </c>
      <c r="B26" s="3" t="str">
        <f>IFERROR(__xludf.DUMMYFUNCTION("GOOGLETRANSLATE(A26,""en"",""te"")"),"ఎస్.కె. గుప్తా")</f>
        <v>ఎస్.కె. గుప్తా</v>
      </c>
      <c r="C26" s="3">
        <v>0.0</v>
      </c>
      <c r="D26" s="3" t="s">
        <v>51</v>
      </c>
      <c r="E26" s="3" t="str">
        <f>IFERROR(__xludf.DUMMYFUNCTION("GOOGLETRANSLATE(D26,""en"",""te"")"),"పురుషుడు")</f>
        <v>పురుషుడు</v>
      </c>
      <c r="F26" s="3" t="s">
        <v>193</v>
      </c>
      <c r="G26" s="3" t="str">
        <f>IFERROR(__xludf.DUMMYFUNCTION("GOOGLETRANSLATE(F26,""en"",""te"")"),"హోమీ భాభా రోడ్")</f>
        <v>హోమీ భాభా రోడ్</v>
      </c>
      <c r="H26" s="3" t="s">
        <v>194</v>
      </c>
      <c r="I26" s="3" t="str">
        <f>IFERROR(__xludf.DUMMYFUNCTION("GOOGLETRANSLATE(H26,""en"",""te"")"),"ముంబై, మహారాష్ట్ర, భారతదేశం - 400005")</f>
        <v>ముంబై, మహారాష్ట్ర, భారతదేశం - 400005</v>
      </c>
      <c r="J26" s="3" t="s">
        <v>90</v>
      </c>
      <c r="K26" s="3" t="s">
        <v>78</v>
      </c>
      <c r="L26" s="3" t="str">
        <f>IFERROR(__xludf.DUMMYFUNCTION("GOOGLETRANSLATE(K26,""en"",""te"")"),"['ప్రొఫెసర్']")</f>
        <v>['ప్రొఫెసర్']</v>
      </c>
      <c r="M26" s="3" t="s">
        <v>233</v>
      </c>
      <c r="N26" s="3" t="str">
        <f>IFERROR(__xludf.DUMMYFUNCTION("GOOGLETRANSLATE(M26,""en"",""te"")"),"['డిపార్ట్మెంట్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26" s="3">
        <v>0.0</v>
      </c>
      <c r="P26" s="3">
        <v>0.0</v>
      </c>
      <c r="Q26" s="3" t="str">
        <f>IFERROR(__xludf.DUMMYFUNCTION("GOOGLETRANSLATE(P26,""en"",""te"")"),"0")</f>
        <v>0</v>
      </c>
      <c r="R26" s="3">
        <v>0.0</v>
      </c>
      <c r="S26" s="3" t="str">
        <f>IFERROR(__xludf.DUMMYFUNCTION("GOOGLETRANSLATE(R26,""en"",""te"")"),"0")</f>
        <v>0</v>
      </c>
      <c r="T26" s="3">
        <v>0.0</v>
      </c>
      <c r="U26" s="3">
        <v>0.0</v>
      </c>
      <c r="V26" s="3" t="str">
        <f>IFERROR(__xludf.DUMMYFUNCTION("GOOGLETRANSLATE(U26,""en"",""te"")"),"0")</f>
        <v>0</v>
      </c>
      <c r="W26" s="3">
        <v>0.0</v>
      </c>
      <c r="X26" s="3" t="str">
        <f>IFERROR(__xludf.DUMMYFUNCTION("GOOGLETRANSLATE(W26,""en"",""te"")"),"0")</f>
        <v>0</v>
      </c>
      <c r="Y26" s="3">
        <v>0.0</v>
      </c>
      <c r="Z26" s="3" t="str">
        <f>IFERROR(__xludf.DUMMYFUNCTION("GOOGLETRANSLATE(Y26,""en"",""te"")"),"0")</f>
        <v>0</v>
      </c>
      <c r="AA26" s="3">
        <v>0.0</v>
      </c>
      <c r="AB26" s="3" t="str">
        <f>IFERROR(__xludf.DUMMYFUNCTION("GOOGLETRANSLATE(AA26,""en"",""te"")"),"0")</f>
        <v>0</v>
      </c>
      <c r="AC26" s="3">
        <v>0.0</v>
      </c>
      <c r="AD26" s="3">
        <v>0.0</v>
      </c>
      <c r="AE26" s="3" t="str">
        <f>IFERROR(__xludf.DUMMYFUNCTION("GOOGLETRANSLATE(AD26,""en"",""te"")"),"0")</f>
        <v>0</v>
      </c>
      <c r="AF26" s="3">
        <v>0.0</v>
      </c>
      <c r="AG26" s="3" t="str">
        <f>IFERROR(__xludf.DUMMYFUNCTION("GOOGLETRANSLATE(AF26,""en"",""te"")"),"0")</f>
        <v>0</v>
      </c>
      <c r="AH26" s="3">
        <v>0.0</v>
      </c>
      <c r="AI26" s="3" t="str">
        <f>IFERROR(__xludf.DUMMYFUNCTION("GOOGLETRANSLATE(AH26,""en"",""te"")"),"0")</f>
        <v>0</v>
      </c>
      <c r="AJ26" s="3">
        <v>0.0</v>
      </c>
      <c r="AK26" s="3" t="str">
        <f>IFERROR(__xludf.DUMMYFUNCTION("GOOGLETRANSLATE(AJ26,""en"",""te"")"),"0")</f>
        <v>0</v>
      </c>
      <c r="AL26" s="3" t="s">
        <v>267</v>
      </c>
      <c r="AM26" s="3" t="str">
        <f>IFERROR(__xludf.DUMMYFUNCTION("GOOGLETRANSLATE(AH26,""en"",""te"")"),"0")</f>
        <v>0</v>
      </c>
      <c r="AN26" s="3" t="s">
        <v>268</v>
      </c>
      <c r="AO26" s="3" t="str">
        <f>IFERROR(__xludf.DUMMYFUNCTION("GOOGLETRANSLATE(AN26,""en"",""te"")"),"['PeV శక్తి కాస్మిక్ కిరణాలు మరియు గామా కిరణాల కూర్పు మరియు మూలం యొక్క అధ్యయనంతో సహా హై ఎనర్జీ కాస్మిక్ రే ఫిజిక్స్. అధిక శక్తి భౌతికశాస్త్రం, బలాలు మరియు కణాల ప్రాథమిక స్వభావాన్ని అధ్యయనం చేయడంతో సహా']")</f>
        <v>['PeV శక్తి కాస్మిక్ కిరణాలు మరియు గామా కిరణాల కూర్పు మరియు మూలం యొక్క అధ్యయనంతో సహా హై ఎనర్జీ కాస్మిక్ రే ఫిజిక్స్. అధిక శక్తి భౌతికశాస్త్రం, బలాలు మరియు కణాల ప్రాథమిక స్వభావాన్ని అధ్యయనం చేయడంతో సహా']</v>
      </c>
      <c r="AP26" s="3" t="s">
        <v>85</v>
      </c>
      <c r="AQ26" s="3" t="str">
        <f>IFERROR(__xludf.DUMMYFUNCTION("GOOGLETRANSLATE(AP26,""en"",""te"")"),"ప్రొఫెసర్")</f>
        <v>ప్రొఫెసర్</v>
      </c>
      <c r="AR26" s="3" t="s">
        <v>191</v>
      </c>
      <c r="AS26" s="3" t="str">
        <f>IFERROR(__xludf.DUMMYFUNCTION("GOOGLETRANSLATE(AR26,""en"",""te"")"),"టాటా ఇన్‌స్టిట్యూట్ ఆఫ్ ఫండమెంటల్ రీసెర్చ్ (TIFR) ముంబై")</f>
        <v>టాటా ఇన్‌స్టిట్యూట్ ఆఫ్ ఫండమెంటల్ రీసెర్చ్ (TIFR) ముంబై</v>
      </c>
      <c r="AT26" s="3">
        <v>0.0</v>
      </c>
      <c r="AU26" s="3">
        <v>0.0</v>
      </c>
      <c r="AV26" s="3">
        <v>0.0</v>
      </c>
      <c r="AW26" s="3">
        <v>0.0</v>
      </c>
      <c r="AX26" s="3">
        <v>0.0</v>
      </c>
    </row>
    <row r="27" ht="15.75" customHeight="1">
      <c r="A27" s="3" t="s">
        <v>269</v>
      </c>
      <c r="B27" s="3" t="str">
        <f>IFERROR(__xludf.DUMMYFUNCTION("GOOGLETRANSLATE(A27,""en"",""te"")"),"ఎన్. కృష్ణన్")</f>
        <v>ఎన్. కృష్ణన్</v>
      </c>
      <c r="C27" s="3">
        <v>0.0</v>
      </c>
      <c r="D27" s="3" t="s">
        <v>51</v>
      </c>
      <c r="E27" s="3" t="str">
        <f>IFERROR(__xludf.DUMMYFUNCTION("GOOGLETRANSLATE(D27,""en"",""te"")"),"పురుషుడు")</f>
        <v>పురుషుడు</v>
      </c>
      <c r="F27" s="3" t="s">
        <v>193</v>
      </c>
      <c r="G27" s="3" t="str">
        <f>IFERROR(__xludf.DUMMYFUNCTION("GOOGLETRANSLATE(F27,""en"",""te"")"),"హోమీ భాభా రోడ్")</f>
        <v>హోమీ భాభా రోడ్</v>
      </c>
      <c r="H27" s="3" t="s">
        <v>194</v>
      </c>
      <c r="I27" s="3" t="str">
        <f>IFERROR(__xludf.DUMMYFUNCTION("GOOGLETRANSLATE(H27,""en"",""te"")"),"ముంబై, మహారాష్ట్ర, భారతదేశం - 400005")</f>
        <v>ముంబై, మహారాష్ట్ర, భారతదేశం - 400005</v>
      </c>
      <c r="J27" s="3" t="s">
        <v>90</v>
      </c>
      <c r="K27" s="3" t="s">
        <v>183</v>
      </c>
      <c r="L27" s="3" t="str">
        <f>IFERROR(__xludf.DUMMYFUNCTION("GOOGLETRANSLATE(K27,""en"",""te"")"),"['అసోసియేట్ ప్రొఫెసర్']")</f>
        <v>['అసోసియేట్ ప్రొఫెసర్']</v>
      </c>
      <c r="M27" s="3" t="s">
        <v>233</v>
      </c>
      <c r="N27" s="3" t="str">
        <f>IFERROR(__xludf.DUMMYFUNCTION("GOOGLETRANSLATE(M27,""en"",""te"")"),"['డిపార్ట్మెంట్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27" s="3">
        <v>0.0</v>
      </c>
      <c r="P27" s="3">
        <v>0.0</v>
      </c>
      <c r="Q27" s="3" t="str">
        <f>IFERROR(__xludf.DUMMYFUNCTION("GOOGLETRANSLATE(P27,""en"",""te"")"),"0")</f>
        <v>0</v>
      </c>
      <c r="R27" s="3">
        <v>0.0</v>
      </c>
      <c r="S27" s="3" t="str">
        <f>IFERROR(__xludf.DUMMYFUNCTION("GOOGLETRANSLATE(R27,""en"",""te"")"),"0")</f>
        <v>0</v>
      </c>
      <c r="T27" s="3">
        <v>0.0</v>
      </c>
      <c r="U27" s="3">
        <v>0.0</v>
      </c>
      <c r="V27" s="3" t="str">
        <f>IFERROR(__xludf.DUMMYFUNCTION("GOOGLETRANSLATE(U27,""en"",""te"")"),"0")</f>
        <v>0</v>
      </c>
      <c r="W27" s="3">
        <v>0.0</v>
      </c>
      <c r="X27" s="3" t="str">
        <f>IFERROR(__xludf.DUMMYFUNCTION("GOOGLETRANSLATE(W27,""en"",""te"")"),"0")</f>
        <v>0</v>
      </c>
      <c r="Y27" s="3">
        <v>0.0</v>
      </c>
      <c r="Z27" s="3" t="str">
        <f>IFERROR(__xludf.DUMMYFUNCTION("GOOGLETRANSLATE(Y27,""en"",""te"")"),"0")</f>
        <v>0</v>
      </c>
      <c r="AA27" s="3">
        <v>0.0</v>
      </c>
      <c r="AB27" s="3" t="str">
        <f>IFERROR(__xludf.DUMMYFUNCTION("GOOGLETRANSLATE(AA27,""en"",""te"")"),"0")</f>
        <v>0</v>
      </c>
      <c r="AC27" s="3">
        <v>0.0</v>
      </c>
      <c r="AD27" s="3">
        <v>0.0</v>
      </c>
      <c r="AE27" s="3" t="str">
        <f>IFERROR(__xludf.DUMMYFUNCTION("GOOGLETRANSLATE(AD27,""en"",""te"")"),"0")</f>
        <v>0</v>
      </c>
      <c r="AF27" s="3">
        <v>0.0</v>
      </c>
      <c r="AG27" s="3" t="str">
        <f>IFERROR(__xludf.DUMMYFUNCTION("GOOGLETRANSLATE(AF27,""en"",""te"")"),"0")</f>
        <v>0</v>
      </c>
      <c r="AH27" s="3">
        <v>0.0</v>
      </c>
      <c r="AI27" s="3" t="str">
        <f>IFERROR(__xludf.DUMMYFUNCTION("GOOGLETRANSLATE(AH27,""en"",""te"")"),"0")</f>
        <v>0</v>
      </c>
      <c r="AJ27" s="3">
        <v>0.0</v>
      </c>
      <c r="AK27" s="3" t="str">
        <f>IFERROR(__xludf.DUMMYFUNCTION("GOOGLETRANSLATE(AJ27,""en"",""te"")"),"0")</f>
        <v>0</v>
      </c>
      <c r="AL27" s="3" t="s">
        <v>270</v>
      </c>
      <c r="AM27" s="3" t="str">
        <f>IFERROR(__xludf.DUMMYFUNCTION("GOOGLETRANSLATE(AH27,""en"",""te"")"),"0")</f>
        <v>0</v>
      </c>
      <c r="AN27" s="3" t="s">
        <v>271</v>
      </c>
      <c r="AO27" s="3" t="str">
        <f>IFERROR(__xludf.DUMMYFUNCTION("GOOGLETRANSLATE(AN27,""en"",""te"")"),"['గురుత్వాకర్షణ మరియు నాన్-యాక్సిలరేటర్ పార్టికల్ ఫిజిక్స్‌లో శూన్య మరియు ఖచ్చితమైన కొలతలు: కొత్త బలహీన శక్తుల కోసం శోధించడం, సమానత్వ సూత్రం యొక్క పరీక్షలు, QED వాక్యూమ్ ప్రభావాల అధ్యయనం, ఉదా. కాసిమిర్ ప్రభావాలు']")</f>
        <v>['గురుత్వాకర్షణ మరియు నాన్-యాక్సిలరేటర్ పార్టికల్ ఫిజిక్స్‌లో శూన్య మరియు ఖచ్చితమైన కొలతలు: కొత్త బలహీన శక్తుల కోసం శోధించడం, సమానత్వ సూత్రం యొక్క పరీక్షలు, QED వాక్యూమ్ ప్రభావాల అధ్యయనం, ఉదా. కాసిమిర్ ప్రభావాలు']</v>
      </c>
      <c r="AP27" s="3" t="s">
        <v>190</v>
      </c>
      <c r="AQ27" s="3" t="str">
        <f>IFERROR(__xludf.DUMMYFUNCTION("GOOGLETRANSLATE(AP27,""en"",""te"")"),"అసోసియేట్ ప్రొఫెసర్")</f>
        <v>అసోసియేట్ ప్రొఫెసర్</v>
      </c>
      <c r="AR27" s="3" t="s">
        <v>191</v>
      </c>
      <c r="AS27" s="3" t="str">
        <f>IFERROR(__xludf.DUMMYFUNCTION("GOOGLETRANSLATE(AR27,""en"",""te"")"),"టాటా ఇన్‌స్టిట్యూట్ ఆఫ్ ఫండమెంటల్ రీసెర్చ్ (TIFR) ముంబై")</f>
        <v>టాటా ఇన్‌స్టిట్యూట్ ఆఫ్ ఫండమెంటల్ రీసెర్చ్ (TIFR) ముంబై</v>
      </c>
      <c r="AT27" s="3">
        <v>0.0</v>
      </c>
      <c r="AU27" s="3">
        <v>0.0</v>
      </c>
      <c r="AV27" s="3">
        <v>0.0</v>
      </c>
      <c r="AW27" s="3">
        <v>0.0</v>
      </c>
      <c r="AX27" s="3">
        <v>0.0</v>
      </c>
    </row>
    <row r="28" ht="15.75" customHeight="1">
      <c r="A28" s="3" t="s">
        <v>272</v>
      </c>
      <c r="B28" s="3" t="str">
        <f>IFERROR(__xludf.DUMMYFUNCTION("GOOGLETRANSLATE(A28,""en"",""te"")"),"ఎన్.కె. మోండల్")</f>
        <v>ఎన్.కె. మోండల్</v>
      </c>
      <c r="C28" s="3">
        <v>0.0</v>
      </c>
      <c r="D28" s="3" t="s">
        <v>51</v>
      </c>
      <c r="E28" s="3" t="str">
        <f>IFERROR(__xludf.DUMMYFUNCTION("GOOGLETRANSLATE(D28,""en"",""te"")"),"పురుషుడు")</f>
        <v>పురుషుడు</v>
      </c>
      <c r="F28" s="3" t="s">
        <v>193</v>
      </c>
      <c r="G28" s="3" t="str">
        <f>IFERROR(__xludf.DUMMYFUNCTION("GOOGLETRANSLATE(F28,""en"",""te"")"),"హోమీ భాభా రోడ్")</f>
        <v>హోమీ భాభా రోడ్</v>
      </c>
      <c r="H28" s="3" t="s">
        <v>194</v>
      </c>
      <c r="I28" s="3" t="str">
        <f>IFERROR(__xludf.DUMMYFUNCTION("GOOGLETRANSLATE(H28,""en"",""te"")"),"ముంబై, మహారాష్ట్ర, భారతదేశం - 400005")</f>
        <v>ముంబై, మహారాష్ట్ర, భారతదేశం - 400005</v>
      </c>
      <c r="J28" s="3" t="s">
        <v>90</v>
      </c>
      <c r="K28" s="3" t="s">
        <v>78</v>
      </c>
      <c r="L28" s="3" t="str">
        <f>IFERROR(__xludf.DUMMYFUNCTION("GOOGLETRANSLATE(K28,""en"",""te"")"),"['ప్రొఫెసర్']")</f>
        <v>['ప్రొఫెసర్']</v>
      </c>
      <c r="M28" s="3" t="s">
        <v>233</v>
      </c>
      <c r="N28" s="3" t="str">
        <f>IFERROR(__xludf.DUMMYFUNCTION("GOOGLETRANSLATE(M28,""en"",""te"")"),"['డిపార్ట్మెంట్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28" s="3">
        <v>0.0</v>
      </c>
      <c r="P28" s="3">
        <v>0.0</v>
      </c>
      <c r="Q28" s="3" t="str">
        <f>IFERROR(__xludf.DUMMYFUNCTION("GOOGLETRANSLATE(P28,""en"",""te"")"),"0")</f>
        <v>0</v>
      </c>
      <c r="R28" s="3">
        <v>0.0</v>
      </c>
      <c r="S28" s="3" t="str">
        <f>IFERROR(__xludf.DUMMYFUNCTION("GOOGLETRANSLATE(R28,""en"",""te"")"),"0")</f>
        <v>0</v>
      </c>
      <c r="T28" s="3">
        <v>0.0</v>
      </c>
      <c r="U28" s="3">
        <v>0.0</v>
      </c>
      <c r="V28" s="3" t="str">
        <f>IFERROR(__xludf.DUMMYFUNCTION("GOOGLETRANSLATE(U28,""en"",""te"")"),"0")</f>
        <v>0</v>
      </c>
      <c r="W28" s="3">
        <v>0.0</v>
      </c>
      <c r="X28" s="3" t="str">
        <f>IFERROR(__xludf.DUMMYFUNCTION("GOOGLETRANSLATE(W28,""en"",""te"")"),"0")</f>
        <v>0</v>
      </c>
      <c r="Y28" s="3">
        <v>0.0</v>
      </c>
      <c r="Z28" s="3" t="str">
        <f>IFERROR(__xludf.DUMMYFUNCTION("GOOGLETRANSLATE(Y28,""en"",""te"")"),"0")</f>
        <v>0</v>
      </c>
      <c r="AA28" s="3">
        <v>0.0</v>
      </c>
      <c r="AB28" s="3" t="str">
        <f>IFERROR(__xludf.DUMMYFUNCTION("GOOGLETRANSLATE(AA28,""en"",""te"")"),"0")</f>
        <v>0</v>
      </c>
      <c r="AC28" s="3">
        <v>0.0</v>
      </c>
      <c r="AD28" s="3">
        <v>0.0</v>
      </c>
      <c r="AE28" s="3" t="str">
        <f>IFERROR(__xludf.DUMMYFUNCTION("GOOGLETRANSLATE(AD28,""en"",""te"")"),"0")</f>
        <v>0</v>
      </c>
      <c r="AF28" s="3">
        <v>0.0</v>
      </c>
      <c r="AG28" s="3" t="str">
        <f>IFERROR(__xludf.DUMMYFUNCTION("GOOGLETRANSLATE(AF28,""en"",""te"")"),"0")</f>
        <v>0</v>
      </c>
      <c r="AH28" s="3">
        <v>0.0</v>
      </c>
      <c r="AI28" s="3" t="str">
        <f>IFERROR(__xludf.DUMMYFUNCTION("GOOGLETRANSLATE(AH28,""en"",""te"")"),"0")</f>
        <v>0</v>
      </c>
      <c r="AJ28" s="3">
        <v>0.0</v>
      </c>
      <c r="AK28" s="3" t="str">
        <f>IFERROR(__xludf.DUMMYFUNCTION("GOOGLETRANSLATE(AJ28,""en"",""te"")"),"0")</f>
        <v>0</v>
      </c>
      <c r="AL28" s="3" t="s">
        <v>273</v>
      </c>
      <c r="AM28" s="3" t="str">
        <f>IFERROR(__xludf.DUMMYFUNCTION("GOOGLETRANSLATE(AH28,""en"",""te"")"),"0")</f>
        <v>0</v>
      </c>
      <c r="AN28" s="3" t="s">
        <v>274</v>
      </c>
      <c r="AO28" s="3" t="str">
        <f>IFERROR(__xludf.DUMMYFUNCTION("GOOGLETRANSLATE(AN28,""en"",""te"")"),"['ప్రస్తుతం USAలోని ఫెర్మిలాబ్‌లో DZERO అని పిలువబడే అంతర్జాతీయ సహకార ప్రయోగంలో సభ్యుడు. CERN, జెనీవా, స్విట్జర్లాండ్‌లో CMS సహకార ప్రయోగంలో కూడా సభ్యుడు.']")</f>
        <v>['ప్రస్తుతం USAలోని ఫెర్మిలాబ్‌లో DZERO అని పిలువబడే అంతర్జాతీయ సహకార ప్రయోగంలో సభ్యుడు. CERN, జెనీవా, స్విట్జర్లాండ్‌లో CMS సహకార ప్రయోగంలో కూడా సభ్యుడు.']</v>
      </c>
      <c r="AP28" s="3" t="s">
        <v>85</v>
      </c>
      <c r="AQ28" s="3" t="str">
        <f>IFERROR(__xludf.DUMMYFUNCTION("GOOGLETRANSLATE(AP28,""en"",""te"")"),"ప్రొఫెసర్")</f>
        <v>ప్రొఫెసర్</v>
      </c>
      <c r="AR28" s="3" t="s">
        <v>191</v>
      </c>
      <c r="AS28" s="3" t="str">
        <f>IFERROR(__xludf.DUMMYFUNCTION("GOOGLETRANSLATE(AR28,""en"",""te"")"),"టాటా ఇన్‌స్టిట్యూట్ ఆఫ్ ఫండమెంటల్ రీసెర్చ్ (TIFR) ముంబై")</f>
        <v>టాటా ఇన్‌స్టిట్యూట్ ఆఫ్ ఫండమెంటల్ రీసెర్చ్ (TIFR) ముంబై</v>
      </c>
      <c r="AT28" s="3">
        <v>0.0</v>
      </c>
      <c r="AU28" s="3">
        <v>0.0</v>
      </c>
      <c r="AV28" s="3">
        <v>0.0</v>
      </c>
      <c r="AW28" s="3">
        <v>0.0</v>
      </c>
      <c r="AX28" s="3">
        <v>0.0</v>
      </c>
    </row>
    <row r="29" ht="15.75" customHeight="1">
      <c r="A29" s="3" t="s">
        <v>275</v>
      </c>
      <c r="B29" s="3" t="str">
        <f>IFERROR(__xludf.DUMMYFUNCTION("GOOGLETRANSLATE(A29,""en"",""te"")"),"C.S. ఉన్నికృష్ణన్")</f>
        <v>C.S. ఉన్నికృష్ణన్</v>
      </c>
      <c r="C29" s="3">
        <v>0.0</v>
      </c>
      <c r="D29" s="3" t="s">
        <v>51</v>
      </c>
      <c r="E29" s="3" t="str">
        <f>IFERROR(__xludf.DUMMYFUNCTION("GOOGLETRANSLATE(D29,""en"",""te"")"),"పురుషుడు")</f>
        <v>పురుషుడు</v>
      </c>
      <c r="F29" s="3" t="s">
        <v>193</v>
      </c>
      <c r="G29" s="3" t="str">
        <f>IFERROR(__xludf.DUMMYFUNCTION("GOOGLETRANSLATE(F29,""en"",""te"")"),"హోమీ భాభా రోడ్")</f>
        <v>హోమీ భాభా రోడ్</v>
      </c>
      <c r="H29" s="3" t="s">
        <v>194</v>
      </c>
      <c r="I29" s="3" t="str">
        <f>IFERROR(__xludf.DUMMYFUNCTION("GOOGLETRANSLATE(H29,""en"",""te"")"),"ముంబై, మహారాష్ట్ర, భారతదేశం - 400005")</f>
        <v>ముంబై, మహారాష్ట్ర, భారతదేశం - 400005</v>
      </c>
      <c r="J29" s="3" t="s">
        <v>90</v>
      </c>
      <c r="K29" s="3" t="s">
        <v>78</v>
      </c>
      <c r="L29" s="3" t="str">
        <f>IFERROR(__xludf.DUMMYFUNCTION("GOOGLETRANSLATE(K29,""en"",""te"")"),"['ప్రొఫెసర్']")</f>
        <v>['ప్రొఫెసర్']</v>
      </c>
      <c r="M29" s="3" t="s">
        <v>233</v>
      </c>
      <c r="N29" s="3" t="str">
        <f>IFERROR(__xludf.DUMMYFUNCTION("GOOGLETRANSLATE(M29,""en"",""te"")"),"['డిపార్ట్మెంట్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29" s="3">
        <v>0.0</v>
      </c>
      <c r="P29" s="3">
        <v>0.0</v>
      </c>
      <c r="Q29" s="3" t="str">
        <f>IFERROR(__xludf.DUMMYFUNCTION("GOOGLETRANSLATE(P29,""en"",""te"")"),"0")</f>
        <v>0</v>
      </c>
      <c r="R29" s="3">
        <v>0.0</v>
      </c>
      <c r="S29" s="3" t="str">
        <f>IFERROR(__xludf.DUMMYFUNCTION("GOOGLETRANSLATE(R29,""en"",""te"")"),"0")</f>
        <v>0</v>
      </c>
      <c r="T29" s="3">
        <v>0.0</v>
      </c>
      <c r="U29" s="3">
        <v>0.0</v>
      </c>
      <c r="V29" s="3" t="str">
        <f>IFERROR(__xludf.DUMMYFUNCTION("GOOGLETRANSLATE(U29,""en"",""te"")"),"0")</f>
        <v>0</v>
      </c>
      <c r="W29" s="3">
        <v>0.0</v>
      </c>
      <c r="X29" s="3" t="str">
        <f>IFERROR(__xludf.DUMMYFUNCTION("GOOGLETRANSLATE(W29,""en"",""te"")"),"0")</f>
        <v>0</v>
      </c>
      <c r="Y29" s="3">
        <v>0.0</v>
      </c>
      <c r="Z29" s="3" t="str">
        <f>IFERROR(__xludf.DUMMYFUNCTION("GOOGLETRANSLATE(Y29,""en"",""te"")"),"0")</f>
        <v>0</v>
      </c>
      <c r="AA29" s="3">
        <v>0.0</v>
      </c>
      <c r="AB29" s="3" t="str">
        <f>IFERROR(__xludf.DUMMYFUNCTION("GOOGLETRANSLATE(AA29,""en"",""te"")"),"0")</f>
        <v>0</v>
      </c>
      <c r="AC29" s="3">
        <v>0.0</v>
      </c>
      <c r="AD29" s="3">
        <v>0.0</v>
      </c>
      <c r="AE29" s="3" t="str">
        <f>IFERROR(__xludf.DUMMYFUNCTION("GOOGLETRANSLATE(AD29,""en"",""te"")"),"0")</f>
        <v>0</v>
      </c>
      <c r="AF29" s="3">
        <v>0.0</v>
      </c>
      <c r="AG29" s="3" t="str">
        <f>IFERROR(__xludf.DUMMYFUNCTION("GOOGLETRANSLATE(AF29,""en"",""te"")"),"0")</f>
        <v>0</v>
      </c>
      <c r="AH29" s="3">
        <v>0.0</v>
      </c>
      <c r="AI29" s="3" t="str">
        <f>IFERROR(__xludf.DUMMYFUNCTION("GOOGLETRANSLATE(AH29,""en"",""te"")"),"0")</f>
        <v>0</v>
      </c>
      <c r="AJ29" s="3">
        <v>0.0</v>
      </c>
      <c r="AK29" s="3" t="str">
        <f>IFERROR(__xludf.DUMMYFUNCTION("GOOGLETRANSLATE(AJ29,""en"",""te"")"),"0")</f>
        <v>0</v>
      </c>
      <c r="AL29" s="3" t="s">
        <v>276</v>
      </c>
      <c r="AM29" s="3" t="str">
        <f>IFERROR(__xludf.DUMMYFUNCTION("GOOGLETRANSLATE(AH29,""en"",""te"")"),"0")</f>
        <v>0</v>
      </c>
      <c r="AN29" s="3" t="s">
        <v>90</v>
      </c>
      <c r="AO29" s="3" t="str">
        <f>IFERROR(__xludf.DUMMYFUNCTION("GOOGLETRANSLATE(AN29,""en"",""te"")"),"['']")</f>
        <v>['']</v>
      </c>
      <c r="AP29" s="3" t="s">
        <v>85</v>
      </c>
      <c r="AQ29" s="3" t="str">
        <f>IFERROR(__xludf.DUMMYFUNCTION("GOOGLETRANSLATE(AP29,""en"",""te"")"),"ప్రొఫెసర్")</f>
        <v>ప్రొఫెసర్</v>
      </c>
      <c r="AR29" s="3" t="s">
        <v>191</v>
      </c>
      <c r="AS29" s="3" t="str">
        <f>IFERROR(__xludf.DUMMYFUNCTION("GOOGLETRANSLATE(AR29,""en"",""te"")"),"టాటా ఇన్‌స్టిట్యూట్ ఆఫ్ ఫండమెంటల్ రీసెర్చ్ (TIFR) ముంబై")</f>
        <v>టాటా ఇన్‌స్టిట్యూట్ ఆఫ్ ఫండమెంటల్ రీసెర్చ్ (TIFR) ముంబై</v>
      </c>
      <c r="AT29" s="3">
        <v>0.0</v>
      </c>
      <c r="AU29" s="3">
        <v>0.0</v>
      </c>
      <c r="AV29" s="3">
        <v>0.0</v>
      </c>
      <c r="AW29" s="3">
        <v>0.0</v>
      </c>
      <c r="AX29" s="3">
        <v>0.0</v>
      </c>
    </row>
    <row r="30" ht="15.75" customHeight="1">
      <c r="A30" s="3" t="s">
        <v>277</v>
      </c>
      <c r="B30" s="3" t="str">
        <f>IFERROR(__xludf.DUMMYFUNCTION("GOOGLETRANSLATE(A30,""en"",""te"")"),"మోనోరంజన్ గుచైత్")</f>
        <v>మోనోరంజన్ గుచైత్</v>
      </c>
      <c r="C30" s="3">
        <v>0.0</v>
      </c>
      <c r="D30" s="3" t="s">
        <v>51</v>
      </c>
      <c r="E30" s="3" t="str">
        <f>IFERROR(__xludf.DUMMYFUNCTION("GOOGLETRANSLATE(D30,""en"",""te"")"),"పురుషుడు")</f>
        <v>పురుషుడు</v>
      </c>
      <c r="F30" s="3" t="s">
        <v>278</v>
      </c>
      <c r="G30" s="3" t="str">
        <f>IFERROR(__xludf.DUMMYFUNCTION("GOOGLETRANSLATE(F30,""en"",""te"")"),"డిపార్ట్‌మెంట్ ఆఫ్ హై ఎనర్జీ ఫిజిక్స్, టాటా ఇన్‌స్టిట్యూట్ ఆఫ్ ఫండమెంటల్ రీసెర్చ్ ముంబై, మహారాష్ట్ర, ఇండియా")</f>
        <v>డిపార్ట్‌మెంట్ ఆఫ్ హై ఎనర్జీ ఫిజిక్స్, టాటా ఇన్‌స్టిట్యూట్ ఆఫ్ ఫండమెంటల్ రీసెర్చ్ ముంబై, మహారాష్ట్ర, ఇండియా</v>
      </c>
      <c r="H30" s="3" t="s">
        <v>194</v>
      </c>
      <c r="I30" s="3" t="str">
        <f>IFERROR(__xludf.DUMMYFUNCTION("GOOGLETRANSLATE(H30,""en"",""te"")"),"ముంబై, మహారాష్ట్ర, భారతదేశం - 400005")</f>
        <v>ముంబై, మహారాష్ట్ర, భారతదేశం - 400005</v>
      </c>
      <c r="J30" s="3" t="s">
        <v>90</v>
      </c>
      <c r="K30" s="3" t="s">
        <v>183</v>
      </c>
      <c r="L30" s="3" t="str">
        <f>IFERROR(__xludf.DUMMYFUNCTION("GOOGLETRANSLATE(K30,""en"",""te"")"),"['అసోసియేట్ ప్రొఫెసర్']")</f>
        <v>['అసోసియేట్ ప్రొఫెసర్']</v>
      </c>
      <c r="M30" s="3" t="s">
        <v>233</v>
      </c>
      <c r="N30" s="3" t="str">
        <f>IFERROR(__xludf.DUMMYFUNCTION("GOOGLETRANSLATE(M30,""en"",""te"")"),"['డిపార్ట్మెంట్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30" s="3">
        <v>0.0</v>
      </c>
      <c r="P30" s="3">
        <v>0.0</v>
      </c>
      <c r="Q30" s="3" t="str">
        <f>IFERROR(__xludf.DUMMYFUNCTION("GOOGLETRANSLATE(P30,""en"",""te"")"),"0")</f>
        <v>0</v>
      </c>
      <c r="R30" s="3">
        <v>0.0</v>
      </c>
      <c r="S30" s="3" t="str">
        <f>IFERROR(__xludf.DUMMYFUNCTION("GOOGLETRANSLATE(R30,""en"",""te"")"),"0")</f>
        <v>0</v>
      </c>
      <c r="T30" s="3">
        <v>0.0</v>
      </c>
      <c r="U30" s="3">
        <v>0.0</v>
      </c>
      <c r="V30" s="3" t="str">
        <f>IFERROR(__xludf.DUMMYFUNCTION("GOOGLETRANSLATE(U30,""en"",""te"")"),"0")</f>
        <v>0</v>
      </c>
      <c r="W30" s="3">
        <v>0.0</v>
      </c>
      <c r="X30" s="3" t="str">
        <f>IFERROR(__xludf.DUMMYFUNCTION("GOOGLETRANSLATE(W30,""en"",""te"")"),"0")</f>
        <v>0</v>
      </c>
      <c r="Y30" s="3">
        <v>0.0</v>
      </c>
      <c r="Z30" s="3" t="str">
        <f>IFERROR(__xludf.DUMMYFUNCTION("GOOGLETRANSLATE(Y30,""en"",""te"")"),"0")</f>
        <v>0</v>
      </c>
      <c r="AA30" s="3">
        <v>0.0</v>
      </c>
      <c r="AB30" s="3" t="str">
        <f>IFERROR(__xludf.DUMMYFUNCTION("GOOGLETRANSLATE(AA30,""en"",""te"")"),"0")</f>
        <v>0</v>
      </c>
      <c r="AC30" s="3">
        <v>0.0</v>
      </c>
      <c r="AD30" s="3">
        <v>0.0</v>
      </c>
      <c r="AE30" s="3" t="str">
        <f>IFERROR(__xludf.DUMMYFUNCTION("GOOGLETRANSLATE(AD30,""en"",""te"")"),"0")</f>
        <v>0</v>
      </c>
      <c r="AF30" s="3">
        <v>0.0</v>
      </c>
      <c r="AG30" s="3" t="str">
        <f>IFERROR(__xludf.DUMMYFUNCTION("GOOGLETRANSLATE(AF30,""en"",""te"")"),"0")</f>
        <v>0</v>
      </c>
      <c r="AH30" s="3">
        <v>0.0</v>
      </c>
      <c r="AI30" s="3" t="str">
        <f>IFERROR(__xludf.DUMMYFUNCTION("GOOGLETRANSLATE(AH30,""en"",""te"")"),"0")</f>
        <v>0</v>
      </c>
      <c r="AJ30" s="3">
        <v>0.0</v>
      </c>
      <c r="AK30" s="3" t="str">
        <f>IFERROR(__xludf.DUMMYFUNCTION("GOOGLETRANSLATE(AJ30,""en"",""te"")"),"0")</f>
        <v>0</v>
      </c>
      <c r="AL30" s="3" t="s">
        <v>251</v>
      </c>
      <c r="AM30" s="3" t="str">
        <f>IFERROR(__xludf.DUMMYFUNCTION("GOOGLETRANSLATE(AH30,""en"",""te"")"),"0")</f>
        <v>0</v>
      </c>
      <c r="AN30" s="3" t="s">
        <v>279</v>
      </c>
      <c r="AO30" s="3" t="str">
        <f>IFERROR(__xludf.DUMMYFUNCTION("GOOGLETRANSLATE(AN30,""en"",""te"")"),"['CMS మరియు HEP దృగ్విషయం.']")</f>
        <v>['CMS మరియు HEP దృగ్విషయం.']</v>
      </c>
      <c r="AP30" s="3" t="s">
        <v>190</v>
      </c>
      <c r="AQ30" s="3" t="str">
        <f>IFERROR(__xludf.DUMMYFUNCTION("GOOGLETRANSLATE(AP30,""en"",""te"")"),"అసోసియేట్ ప్రొఫెసర్")</f>
        <v>అసోసియేట్ ప్రొఫెసర్</v>
      </c>
      <c r="AR30" s="3" t="s">
        <v>191</v>
      </c>
      <c r="AS30" s="3" t="str">
        <f>IFERROR(__xludf.DUMMYFUNCTION("GOOGLETRANSLATE(AR30,""en"",""te"")"),"టాటా ఇన్‌స్టిట్యూట్ ఆఫ్ ఫండమెంటల్ రీసెర్చ్ (TIFR) ముంబై")</f>
        <v>టాటా ఇన్‌స్టిట్యూట్ ఆఫ్ ఫండమెంటల్ రీసెర్చ్ (TIFR) ముంబై</v>
      </c>
      <c r="AT30" s="3">
        <v>4.0</v>
      </c>
      <c r="AU30" s="3">
        <v>0.0</v>
      </c>
      <c r="AV30" s="3">
        <v>0.0</v>
      </c>
      <c r="AW30" s="3">
        <v>0.0</v>
      </c>
      <c r="AX30" s="3">
        <v>0.0</v>
      </c>
    </row>
    <row r="31" ht="15.75" customHeight="1">
      <c r="A31" s="3" t="s">
        <v>280</v>
      </c>
      <c r="B31" s="3" t="str">
        <f>IFERROR(__xludf.DUMMYFUNCTION("GOOGLETRANSLATE(A31,""en"",""te"")"),"పూషన్ అయ్యూబ్")</f>
        <v>పూషన్ అయ్యూబ్</v>
      </c>
      <c r="C31" s="3">
        <v>1957.0</v>
      </c>
      <c r="D31" s="3" t="s">
        <v>51</v>
      </c>
      <c r="E31" s="3" t="str">
        <f>IFERROR(__xludf.DUMMYFUNCTION("GOOGLETRANSLATE(D31,""en"",""te"")"),"పురుషుడు")</f>
        <v>పురుషుడు</v>
      </c>
      <c r="F31" s="3" t="s">
        <v>281</v>
      </c>
      <c r="G31" s="3" t="str">
        <f>IFERROR(__xludf.DUMMYFUNCTION("GOOGLETRANSLATE(F31,""en"",""te"")"),"గది సంఖ్య AB-93, డిపార్ట్‌మెంట్ ఆఫ్ కండెన్స్డ్ మేటర్ ఫిజిక్స్ అండ్ మెటీరియల్స్ సైన్స్, టాటా ఇన్‌స్టిట్యూట్ ఆఫ్ ఫండమెంటల్ రీసెర్చ్, 1 హోమీ భాభా రోడ్")</f>
        <v>గది సంఖ్య AB-93, డిపార్ట్‌మెంట్ ఆఫ్ కండెన్స్డ్ మేటర్ ఫిజిక్స్ అండ్ మెటీరియల్స్ సైన్స్, టాటా ఇన్‌స్టిట్యూట్ ఆఫ్ ఫండమెంటల్ రీసెర్చ్, 1 హోమీ భాభా రోడ్</v>
      </c>
      <c r="H31" s="3" t="s">
        <v>194</v>
      </c>
      <c r="I31" s="3" t="str">
        <f>IFERROR(__xludf.DUMMYFUNCTION("GOOGLETRANSLATE(H31,""en"",""te"")"),"ముంబై, మహారాష్ట్ర, భారతదేశం - 400005")</f>
        <v>ముంబై, మహారాష్ట్ర, భారతదేశం - 400005</v>
      </c>
      <c r="J31" s="3" t="s">
        <v>282</v>
      </c>
      <c r="K31" s="3" t="s">
        <v>112</v>
      </c>
      <c r="L31" s="3" t="str">
        <f>IFERROR(__xludf.DUMMYFUNCTION("GOOGLETRANSLATE(K31,""en"",""te"")"),"['ప్రొఫెసర్', 'అసోసియేట్ ప్రొఫెసర్']")</f>
        <v>['ప్రొఫెసర్', 'అసోసియేట్ ప్రొఫెసర్']</v>
      </c>
      <c r="M31" s="3" t="s">
        <v>283</v>
      </c>
      <c r="N31" s="3" t="str">
        <f>IFERROR(__xludf.DUMMYFUNCTION("GOOGLETRANSLATE(M31,""en"",""te"")"),"['డిపార్ట్మెంట్ ఆఫ్ కండెన్స్డ్ మ్యాటర్ ఫిజిక్స్', 'టాటా ఇన్స్టిట్యూట్ ఆఫ్ ఫండమెంటల్ రీసెర్చ్ (TIFR) ముంబై, ముంబై', 'డిపార్ట్మెంట్ ఆఫ్ కండెన్స్డ్ మ్యాటర్ ఫిజిక్స్', 'టాటా ఇన్స్టిట్యూట్ ఆఫ్ ఫండమెంటల్ రీసెర్చ్ (TIFR) ముంబై, ముంబై']")</f>
        <v>['డిపార్ట్మెంట్ ఆఫ్ కండెన్స్డ్ మ్యాటర్ ఫిజిక్స్', 'టాటా ఇన్స్టిట్యూట్ ఆఫ్ ఫండమెంటల్ రీసెర్చ్ (TIFR) ముంబై, ముంబై', 'డిపార్ట్మెంట్ ఆఫ్ కండెన్స్డ్ మ్యాటర్ ఫిజిక్స్', 'టాటా ఇన్స్టిట్యూట్ ఆఫ్ ఫండమెంటల్ రీసెర్చ్ (TIFR) ముంబై, ముంబై']</v>
      </c>
      <c r="O31" s="3" t="s">
        <v>284</v>
      </c>
      <c r="P31" s="3" t="s">
        <v>250</v>
      </c>
      <c r="Q31" s="3" t="str">
        <f>IFERROR(__xludf.DUMMYFUNCTION("GOOGLETRANSLATE(P31,""en"",""te"")"),"['పిహెచ్‌డి']")</f>
        <v>['పిహెచ్‌డి']</v>
      </c>
      <c r="R31" s="3" t="s">
        <v>285</v>
      </c>
      <c r="S31" s="3" t="str">
        <f>IFERROR(__xludf.DUMMYFUNCTION("GOOGLETRANSLATE(R31,""en"",""te"")"),"['టాటా ఇన్‌స్టిట్యూట్ ఆఫ్ ఫండమెంటల్ రీసెర్చ్ (TIFR)']")</f>
        <v>['టాటా ఇన్‌స్టిట్యూట్ ఆఫ్ ఫండమెంటల్ రీసెర్చ్ (TIFR)']</v>
      </c>
      <c r="T31" s="3" t="s">
        <v>286</v>
      </c>
      <c r="U31" s="3" t="s">
        <v>287</v>
      </c>
      <c r="V31" s="3" t="str">
        <f>IFERROR(__xludf.DUMMYFUNCTION("GOOGLETRANSLATE(U31,""en"",""te"")"),"['ఇండియన్ ఫిజికల్ సొసైటీ అవార్డు', 'ఇండియన్ ఫిజికల్ సొసైటీ అవార్డు']")</f>
        <v>['ఇండియన్ ఫిజికల్ సొసైటీ అవార్డు', 'ఇండియన్ ఫిజికల్ సొసైటీ అవార్డు']</v>
      </c>
      <c r="W31" s="3" t="s">
        <v>288</v>
      </c>
      <c r="X31" s="3" t="str">
        <f>IFERROR(__xludf.DUMMYFUNCTION("GOOGLETRANSLATE(W31,""en"",""te"")"),"['ఇండియన్ ఫిజికల్ సొసైటీ', 'ఇండియన్ ఫిజికల్ సొసైటీ']")</f>
        <v>['ఇండియన్ ఫిజికల్ సొసైటీ', 'ఇండియన్ ఫిజికల్ సొసైటీ']</v>
      </c>
      <c r="Y31" s="3">
        <v>0.0</v>
      </c>
      <c r="Z31" s="3" t="str">
        <f>IFERROR(__xludf.DUMMYFUNCTION("GOOGLETRANSLATE(Y31,""en"",""te"")"),"0")</f>
        <v>0</v>
      </c>
      <c r="AA31" s="3">
        <v>0.0</v>
      </c>
      <c r="AB31" s="3" t="str">
        <f>IFERROR(__xludf.DUMMYFUNCTION("GOOGLETRANSLATE(AA31,""en"",""te"")"),"0")</f>
        <v>0</v>
      </c>
      <c r="AC31" s="3" t="s">
        <v>289</v>
      </c>
      <c r="AD31" s="3" t="s">
        <v>290</v>
      </c>
      <c r="AE31" s="3" t="str">
        <f>IFERROR(__xludf.DUMMYFUNCTION("GOOGLETRANSLATE(AD31,""en"",""te"")"),"['ది కౌన్సిల్ ఆఫ్ ది ఇండియన్ ఫిజికల్ సొసైటీ', 'ది ఇంటర్నల్ వర్కింగ్ గ్రూప్\xa0of DAE ఆన్ మెటీరియల్స్ సైన్స్ &amp; టెక్నాలజీ', 'ది నానోసైన్స్ అడ్వైజరీ గ్రూప్ ఆఫ్ DST గవర్నమెంట్. భారతదేశం', 'ది కౌన్సిల్ ఆఫ్ ది ఇండియన్ ఫిజికల్ సొసైటీ', 'ది ఇంటర్నల్ వర్కింగ్ గ్రూ"&amp;"ప్\xa0of DAE ఆన్ మెటీరియల్స్ సైన్స్ &amp; టెక్నాలజీ', 'ది నానోసైన్స్ అడ్వైజరీ గ్రూప్ ఆఫ్ DST గవర్నమెంట్. భారతదేశం', 'ది ఇంటర్నేషనల్ కమిటీ ఆన్ నానోస్ట్రక్చర్డ్ మెటీరియల్స్']")</f>
        <v>['ది కౌన్సిల్ ఆఫ్ ది ఇండియన్ ఫిజికల్ సొసైటీ', 'ది ఇంటర్నల్ వర్కింగ్ గ్రూప్\xa0of DAE ఆన్ మెటీరియల్స్ సైన్స్ &amp; టెక్నాలజీ', 'ది నానోసైన్స్ అడ్వైజరీ గ్రూప్ ఆఫ్ DST గవర్నమెంట్. భారతదేశం', 'ది కౌన్సిల్ ఆఫ్ ది ఇండియన్ ఫిజికల్ సొసైటీ', 'ది ఇంటర్నల్ వర్కింగ్ గ్రూప్\xa0of DAE ఆన్ మెటీరియల్స్ సైన్స్ &amp; టెక్నాలజీ', 'ది నానోసైన్స్ అడ్వైజరీ గ్రూప్ ఆఫ్ DST గవర్నమెంట్. భారతదేశం', 'ది ఇంటర్నేషనల్ కమిటీ ఆన్ నానోస్ట్రక్చర్డ్ మెటీరియల్స్']</v>
      </c>
      <c r="AF31" s="3" t="s">
        <v>291</v>
      </c>
      <c r="AG31" s="3" t="str">
        <f>IFERROR(__xludf.DUMMYFUNCTION("GOOGLETRANSLATE(AF31,""en"",""te"")"),"['సభ్యుడు', 'సభ్యుడు', 'సభ్యుడు', 'సభ్యుడు', 'సభ్యుడు', 'సభ్యుడు', 'సభ్యుడు']")</f>
        <v>['సభ్యుడు', 'సభ్యుడు', 'సభ్యుడు', 'సభ్యుడు', 'సభ్యుడు', 'సభ్యుడు', 'సభ్యుడు']</v>
      </c>
      <c r="AH31" s="3">
        <v>0.0</v>
      </c>
      <c r="AI31" s="3" t="str">
        <f>IFERROR(__xludf.DUMMYFUNCTION("GOOGLETRANSLATE(AH31,""en"",""te"")"),"0")</f>
        <v>0</v>
      </c>
      <c r="AJ31" s="3">
        <v>0.0</v>
      </c>
      <c r="AK31" s="3" t="str">
        <f>IFERROR(__xludf.DUMMYFUNCTION("GOOGLETRANSLATE(AJ31,""en"",""te"")"),"0")</f>
        <v>0</v>
      </c>
      <c r="AL31" s="3" t="s">
        <v>292</v>
      </c>
      <c r="AM31" s="3" t="str">
        <f>IFERROR(__xludf.DUMMYFUNCTION("GOOGLETRANSLATE(AH31,""en"",""te"")"),"0")</f>
        <v>0</v>
      </c>
      <c r="AN31" s="3" t="s">
        <v>293</v>
      </c>
      <c r="AO31" s="3" t="str">
        <f>IFERROR(__xludf.DUMMYFUNCTION("GOOGLETRANSLATE(AN31,""en"",""te"")"),"['నానో స్ట్రక్చర్డ్ మెటీరియల్స్ యొక్క ఫిజిక్స్ మరియు అప్లికేషన్స్.']")</f>
        <v>['నానో స్ట్రక్చర్డ్ మెటీరియల్స్ యొక్క ఫిజిక్స్ మరియు అప్లికేషన్స్.']</v>
      </c>
      <c r="AP31" s="3" t="s">
        <v>85</v>
      </c>
      <c r="AQ31" s="3" t="str">
        <f>IFERROR(__xludf.DUMMYFUNCTION("GOOGLETRANSLATE(AP31,""en"",""te"")"),"ప్రొఫెసర్")</f>
        <v>ప్రొఫెసర్</v>
      </c>
      <c r="AR31" s="3" t="s">
        <v>191</v>
      </c>
      <c r="AS31" s="3" t="str">
        <f>IFERROR(__xludf.DUMMYFUNCTION("GOOGLETRANSLATE(AR31,""en"",""te"")"),"టాటా ఇన్‌స్టిట్యూట్ ఆఫ్ ఫండమెంటల్ రీసెర్చ్ (TIFR) ముంబై")</f>
        <v>టాటా ఇన్‌స్టిట్యూట్ ఆఫ్ ఫండమెంటల్ రీసెర్చ్ (TIFR) ముంబై</v>
      </c>
      <c r="AT31" s="3">
        <v>24.0</v>
      </c>
      <c r="AU31" s="3">
        <v>0.0</v>
      </c>
      <c r="AV31" s="3">
        <v>0.0</v>
      </c>
      <c r="AW31" s="3">
        <v>0.0</v>
      </c>
      <c r="AX31" s="3">
        <v>1.0</v>
      </c>
    </row>
    <row r="32" ht="15.75" customHeight="1">
      <c r="A32" s="3" t="s">
        <v>294</v>
      </c>
      <c r="B32" s="3" t="str">
        <f>IFERROR(__xludf.DUMMYFUNCTION("GOOGLETRANSLATE(A32,""en"",""te"")"),"ఎస్.కె. ధర్")</f>
        <v>ఎస్.కె. ధర్</v>
      </c>
      <c r="C32" s="3">
        <v>1954.0</v>
      </c>
      <c r="D32" s="3" t="s">
        <v>51</v>
      </c>
      <c r="E32" s="3" t="str">
        <f>IFERROR(__xludf.DUMMYFUNCTION("GOOGLETRANSLATE(D32,""en"",""te"")"),"పురుషుడు")</f>
        <v>పురుషుడు</v>
      </c>
      <c r="F32" s="3" t="s">
        <v>295</v>
      </c>
      <c r="G32" s="3" t="str">
        <f>IFERROR(__xludf.DUMMYFUNCTION("GOOGLETRANSLATE(F32,""en"",""te"")"),"హోమీ భాభా రోడ్, నేవీ నగర్")</f>
        <v>హోమీ భాభా రోడ్, నేవీ నగర్</v>
      </c>
      <c r="H32" s="3" t="s">
        <v>194</v>
      </c>
      <c r="I32" s="3" t="str">
        <f>IFERROR(__xludf.DUMMYFUNCTION("GOOGLETRANSLATE(H32,""en"",""te"")"),"ముంబై, మహారాష్ట్ర, భారతదేశం - 400005")</f>
        <v>ముంబై, మహారాష్ట్ర, భారతదేశం - 400005</v>
      </c>
      <c r="J32" s="3" t="s">
        <v>90</v>
      </c>
      <c r="K32" s="3" t="s">
        <v>78</v>
      </c>
      <c r="L32" s="3" t="str">
        <f>IFERROR(__xludf.DUMMYFUNCTION("GOOGLETRANSLATE(K32,""en"",""te"")"),"['ప్రొఫెసర్']")</f>
        <v>['ప్రొఫెసర్']</v>
      </c>
      <c r="M32" s="3" t="s">
        <v>296</v>
      </c>
      <c r="N32" s="3" t="str">
        <f>IFERROR(__xludf.DUMMYFUNCTION("GOOGLETRANSLATE(M32,""en"",""te"")"),"['కండెన్స్డ్ మేటర్ ఫిజిక్స్', 'టాటా ఇన్స్టిట్యూట్ ఆఫ్ ఫండమెంటల్ రీసెర్చ్ (TIFR) ముంబై, ముంబై']")</f>
        <v>['కండెన్స్డ్ మేటర్ ఫిజిక్స్', 'టాటా ఇన్స్టిట్యూట్ ఆఫ్ ఫండమెంటల్ రీసెర్చ్ (TIFR) ముంబై, ముంబై']</v>
      </c>
      <c r="O32" s="3" t="s">
        <v>90</v>
      </c>
      <c r="P32" s="3" t="s">
        <v>250</v>
      </c>
      <c r="Q32" s="3" t="str">
        <f>IFERROR(__xludf.DUMMYFUNCTION("GOOGLETRANSLATE(P32,""en"",""te"")"),"['పిహెచ్‌డి']")</f>
        <v>['పిహెచ్‌డి']</v>
      </c>
      <c r="R32" s="3" t="s">
        <v>90</v>
      </c>
      <c r="S32" s="3" t="str">
        <f>IFERROR(__xludf.DUMMYFUNCTION("GOOGLETRANSLATE(R32,""en"",""te"")"),"['']")</f>
        <v>['']</v>
      </c>
      <c r="T32" s="3">
        <v>0.0</v>
      </c>
      <c r="U32" s="3">
        <v>0.0</v>
      </c>
      <c r="V32" s="3" t="str">
        <f>IFERROR(__xludf.DUMMYFUNCTION("GOOGLETRANSLATE(U32,""en"",""te"")"),"0")</f>
        <v>0</v>
      </c>
      <c r="W32" s="3">
        <v>0.0</v>
      </c>
      <c r="X32" s="3" t="str">
        <f>IFERROR(__xludf.DUMMYFUNCTION("GOOGLETRANSLATE(W32,""en"",""te"")"),"0")</f>
        <v>0</v>
      </c>
      <c r="Y32" s="3">
        <v>0.0</v>
      </c>
      <c r="Z32" s="3" t="str">
        <f>IFERROR(__xludf.DUMMYFUNCTION("GOOGLETRANSLATE(Y32,""en"",""te"")"),"0")</f>
        <v>0</v>
      </c>
      <c r="AA32" s="3">
        <v>0.0</v>
      </c>
      <c r="AB32" s="3" t="str">
        <f>IFERROR(__xludf.DUMMYFUNCTION("GOOGLETRANSLATE(AA32,""en"",""te"")"),"0")</f>
        <v>0</v>
      </c>
      <c r="AC32" s="3">
        <v>0.0</v>
      </c>
      <c r="AD32" s="3">
        <v>0.0</v>
      </c>
      <c r="AE32" s="3" t="str">
        <f>IFERROR(__xludf.DUMMYFUNCTION("GOOGLETRANSLATE(AD32,""en"",""te"")"),"0")</f>
        <v>0</v>
      </c>
      <c r="AF32" s="3">
        <v>0.0</v>
      </c>
      <c r="AG32" s="3" t="str">
        <f>IFERROR(__xludf.DUMMYFUNCTION("GOOGLETRANSLATE(AF32,""en"",""te"")"),"0")</f>
        <v>0</v>
      </c>
      <c r="AH32" s="3">
        <v>0.0</v>
      </c>
      <c r="AI32" s="3" t="str">
        <f>IFERROR(__xludf.DUMMYFUNCTION("GOOGLETRANSLATE(AH32,""en"",""te"")"),"0")</f>
        <v>0</v>
      </c>
      <c r="AJ32" s="3">
        <v>0.0</v>
      </c>
      <c r="AK32" s="3" t="str">
        <f>IFERROR(__xludf.DUMMYFUNCTION("GOOGLETRANSLATE(AJ32,""en"",""te"")"),"0")</f>
        <v>0</v>
      </c>
      <c r="AL32" s="3" t="s">
        <v>297</v>
      </c>
      <c r="AM32" s="3" t="str">
        <f>IFERROR(__xludf.DUMMYFUNCTION("GOOGLETRANSLATE(AH32,""en"",""te"")"),"0")</f>
        <v>0</v>
      </c>
      <c r="AN32" s="3" t="s">
        <v>298</v>
      </c>
      <c r="AO32" s="3" t="str">
        <f>IFERROR(__xludf.DUMMYFUNCTION("GOOGLETRANSLATE(AN32,""en"",""te"")"),"['సాలిడ్ స్టేట్ ఫిజిక్స్']")</f>
        <v>['సాలిడ్ స్టేట్ ఫిజిక్స్']</v>
      </c>
      <c r="AP32" s="3" t="s">
        <v>85</v>
      </c>
      <c r="AQ32" s="3" t="str">
        <f>IFERROR(__xludf.DUMMYFUNCTION("GOOGLETRANSLATE(AP32,""en"",""te"")"),"ప్రొఫెసర్")</f>
        <v>ప్రొఫెసర్</v>
      </c>
      <c r="AR32" s="3" t="s">
        <v>191</v>
      </c>
      <c r="AS32" s="3" t="str">
        <f>IFERROR(__xludf.DUMMYFUNCTION("GOOGLETRANSLATE(AR32,""en"",""te"")"),"టాటా ఇన్‌స్టిట్యూట్ ఆఫ్ ఫండమెంటల్ రీసెర్చ్ (TIFR) ముంబై")</f>
        <v>టాటా ఇన్‌స్టిట్యూట్ ఆఫ్ ఫండమెంటల్ రీసెర్చ్ (TIFR) ముంబై</v>
      </c>
      <c r="AT32" s="3">
        <v>0.0</v>
      </c>
      <c r="AU32" s="3">
        <v>0.0</v>
      </c>
      <c r="AV32" s="3">
        <v>0.0</v>
      </c>
      <c r="AW32" s="3">
        <v>0.0</v>
      </c>
      <c r="AX32" s="3">
        <v>0.0</v>
      </c>
    </row>
    <row r="33" ht="15.75" customHeight="1">
      <c r="A33" s="3" t="s">
        <v>299</v>
      </c>
      <c r="B33" s="3" t="str">
        <f>IFERROR(__xludf.DUMMYFUNCTION("GOOGLETRANSLATE(A33,""en"",""te"")"),"ఎ.కె. నిగమ్")</f>
        <v>ఎ.కె. నిగమ్</v>
      </c>
      <c r="C33" s="3">
        <v>1954.0</v>
      </c>
      <c r="D33" s="3" t="s">
        <v>51</v>
      </c>
      <c r="E33" s="3" t="str">
        <f>IFERROR(__xludf.DUMMYFUNCTION("GOOGLETRANSLATE(D33,""en"",""te"")"),"పురుషుడు")</f>
        <v>పురుషుడు</v>
      </c>
      <c r="F33" s="3" t="s">
        <v>193</v>
      </c>
      <c r="G33" s="3" t="str">
        <f>IFERROR(__xludf.DUMMYFUNCTION("GOOGLETRANSLATE(F33,""en"",""te"")"),"హోమీ భాభా రోడ్")</f>
        <v>హోమీ భాభా రోడ్</v>
      </c>
      <c r="H33" s="3" t="s">
        <v>194</v>
      </c>
      <c r="I33" s="3" t="str">
        <f>IFERROR(__xludf.DUMMYFUNCTION("GOOGLETRANSLATE(H33,""en"",""te"")"),"ముంబై, మహారాష్ట్ర, భారతదేశం - 400005")</f>
        <v>ముంబై, మహారాష్ట్ర, భారతదేశం - 400005</v>
      </c>
      <c r="J33" s="3" t="s">
        <v>90</v>
      </c>
      <c r="K33" s="3" t="s">
        <v>78</v>
      </c>
      <c r="L33" s="3" t="str">
        <f>IFERROR(__xludf.DUMMYFUNCTION("GOOGLETRANSLATE(K33,""en"",""te"")"),"['ప్రొఫెసర్']")</f>
        <v>['ప్రొఫెసర్']</v>
      </c>
      <c r="M33" s="3" t="s">
        <v>296</v>
      </c>
      <c r="N33" s="3" t="str">
        <f>IFERROR(__xludf.DUMMYFUNCTION("GOOGLETRANSLATE(M33,""en"",""te"")"),"['కండెన్స్డ్ మేటర్ ఫిజిక్స్', 'టాటా ఇన్స్టిట్యూట్ ఆఫ్ ఫండమెంటల్ రీసెర్చ్ (TIFR) ముంబై, ముంబై']")</f>
        <v>['కండెన్స్డ్ మేటర్ ఫిజిక్స్', 'టాటా ఇన్స్టిట్యూట్ ఆఫ్ ఫండమెంటల్ రీసెర్చ్ (TIFR) ముంబై, ముంబై']</v>
      </c>
      <c r="O33" s="3" t="s">
        <v>90</v>
      </c>
      <c r="P33" s="3" t="s">
        <v>250</v>
      </c>
      <c r="Q33" s="3" t="str">
        <f>IFERROR(__xludf.DUMMYFUNCTION("GOOGLETRANSLATE(P33,""en"",""te"")"),"['పిహెచ్‌డి']")</f>
        <v>['పిహెచ్‌డి']</v>
      </c>
      <c r="R33" s="3" t="s">
        <v>90</v>
      </c>
      <c r="S33" s="3" t="str">
        <f>IFERROR(__xludf.DUMMYFUNCTION("GOOGLETRANSLATE(R33,""en"",""te"")"),"['']")</f>
        <v>['']</v>
      </c>
      <c r="T33" s="3">
        <v>0.0</v>
      </c>
      <c r="U33" s="3">
        <v>0.0</v>
      </c>
      <c r="V33" s="3" t="str">
        <f>IFERROR(__xludf.DUMMYFUNCTION("GOOGLETRANSLATE(U33,""en"",""te"")"),"0")</f>
        <v>0</v>
      </c>
      <c r="W33" s="3">
        <v>0.0</v>
      </c>
      <c r="X33" s="3" t="str">
        <f>IFERROR(__xludf.DUMMYFUNCTION("GOOGLETRANSLATE(W33,""en"",""te"")"),"0")</f>
        <v>0</v>
      </c>
      <c r="Y33" s="3">
        <v>0.0</v>
      </c>
      <c r="Z33" s="3" t="str">
        <f>IFERROR(__xludf.DUMMYFUNCTION("GOOGLETRANSLATE(Y33,""en"",""te"")"),"0")</f>
        <v>0</v>
      </c>
      <c r="AA33" s="3">
        <v>0.0</v>
      </c>
      <c r="AB33" s="3" t="str">
        <f>IFERROR(__xludf.DUMMYFUNCTION("GOOGLETRANSLATE(AA33,""en"",""te"")"),"0")</f>
        <v>0</v>
      </c>
      <c r="AC33" s="3">
        <v>0.0</v>
      </c>
      <c r="AD33" s="3">
        <v>0.0</v>
      </c>
      <c r="AE33" s="3" t="str">
        <f>IFERROR(__xludf.DUMMYFUNCTION("GOOGLETRANSLATE(AD33,""en"",""te"")"),"0")</f>
        <v>0</v>
      </c>
      <c r="AF33" s="3">
        <v>0.0</v>
      </c>
      <c r="AG33" s="3" t="str">
        <f>IFERROR(__xludf.DUMMYFUNCTION("GOOGLETRANSLATE(AF33,""en"",""te"")"),"0")</f>
        <v>0</v>
      </c>
      <c r="AH33" s="3">
        <v>0.0</v>
      </c>
      <c r="AI33" s="3" t="str">
        <f>IFERROR(__xludf.DUMMYFUNCTION("GOOGLETRANSLATE(AH33,""en"",""te"")"),"0")</f>
        <v>0</v>
      </c>
      <c r="AJ33" s="3">
        <v>0.0</v>
      </c>
      <c r="AK33" s="3" t="str">
        <f>IFERROR(__xludf.DUMMYFUNCTION("GOOGLETRANSLATE(AJ33,""en"",""te"")"),"0")</f>
        <v>0</v>
      </c>
      <c r="AL33" s="3" t="s">
        <v>292</v>
      </c>
      <c r="AM33" s="3" t="str">
        <f>IFERROR(__xludf.DUMMYFUNCTION("GOOGLETRANSLATE(AH33,""en"",""te"")"),"0")</f>
        <v>0</v>
      </c>
      <c r="AN33" s="3" t="s">
        <v>300</v>
      </c>
      <c r="AO33" s="3" t="str">
        <f>IFERROR(__xludf.DUMMYFUNCTION("GOOGLETRANSLATE(AN33,""en"",""te"")"),"['అయస్కాంతత్వం, తక్కువ ఉష్ణోగ్రత భౌతికశాస్త్రం']")</f>
        <v>['అయస్కాంతత్వం, తక్కువ ఉష్ణోగ్రత భౌతికశాస్త్రం']</v>
      </c>
      <c r="AP33" s="3" t="s">
        <v>85</v>
      </c>
      <c r="AQ33" s="3" t="str">
        <f>IFERROR(__xludf.DUMMYFUNCTION("GOOGLETRANSLATE(AP33,""en"",""te"")"),"ప్రొఫెసర్")</f>
        <v>ప్రొఫెసర్</v>
      </c>
      <c r="AR33" s="3" t="s">
        <v>191</v>
      </c>
      <c r="AS33" s="3" t="str">
        <f>IFERROR(__xludf.DUMMYFUNCTION("GOOGLETRANSLATE(AR33,""en"",""te"")"),"టాటా ఇన్‌స్టిట్యూట్ ఆఫ్ ఫండమెంటల్ రీసెర్చ్ (TIFR) ముంబై")</f>
        <v>టాటా ఇన్‌స్టిట్యూట్ ఆఫ్ ఫండమెంటల్ రీసెర్చ్ (TIFR) ముంబై</v>
      </c>
      <c r="AT33" s="3">
        <v>0.0</v>
      </c>
      <c r="AU33" s="3">
        <v>0.0</v>
      </c>
      <c r="AV33" s="3">
        <v>0.0</v>
      </c>
      <c r="AW33" s="3">
        <v>0.0</v>
      </c>
      <c r="AX33" s="3">
        <v>0.0</v>
      </c>
    </row>
    <row r="34" ht="15.75" customHeight="1">
      <c r="A34" s="3" t="s">
        <v>301</v>
      </c>
      <c r="B34" s="3" t="str">
        <f>IFERROR(__xludf.DUMMYFUNCTION("GOOGLETRANSLATE(A34,""en"",""te"")"),"కె. సుధాకర్")</f>
        <v>కె. సుధాకర్</v>
      </c>
      <c r="C34" s="3">
        <v>0.0</v>
      </c>
      <c r="D34" s="3" t="s">
        <v>51</v>
      </c>
      <c r="E34" s="3" t="str">
        <f>IFERROR(__xludf.DUMMYFUNCTION("GOOGLETRANSLATE(D34,""en"",""te"")"),"పురుషుడు")</f>
        <v>పురుషుడు</v>
      </c>
      <c r="F34" s="3" t="s">
        <v>261</v>
      </c>
      <c r="G34" s="3" t="str">
        <f>IFERROR(__xludf.DUMMYFUNCTION("GOOGLETRANSLATE(F34,""en"",""te"")"),"డిపార్ట్‌మెంట్ ఆఫ్ హై ఎనర్జీ ఫిజిక్స్, టాటా ఇన్‌స్టిట్యూట్ ఆఫ్ ఫండమెంటల్ రీసెర్చ్ (TIFR) ముంబై ముంబై, మహారాష్ట్ర, భారతదేశం")</f>
        <v>డిపార్ట్‌మెంట్ ఆఫ్ హై ఎనర్జీ ఫిజిక్స్, టాటా ఇన్‌స్టిట్యూట్ ఆఫ్ ఫండమెంటల్ రీసెర్చ్ (TIFR) ముంబై ముంబై, మహారాష్ట్ర, భారతదేశం</v>
      </c>
      <c r="H34" s="3" t="s">
        <v>194</v>
      </c>
      <c r="I34" s="3" t="str">
        <f>IFERROR(__xludf.DUMMYFUNCTION("GOOGLETRANSLATE(H34,""en"",""te"")"),"ముంబై, మహారాష్ట్ర, భారతదేశం - 400005")</f>
        <v>ముంబై, మహారాష్ట్ర, భారతదేశం - 400005</v>
      </c>
      <c r="J34" s="3" t="s">
        <v>90</v>
      </c>
      <c r="K34" s="3" t="s">
        <v>78</v>
      </c>
      <c r="L34" s="3" t="str">
        <f>IFERROR(__xludf.DUMMYFUNCTION("GOOGLETRANSLATE(K34,""en"",""te"")"),"['ప్రొఫెసర్']")</f>
        <v>['ప్రొఫెసర్']</v>
      </c>
      <c r="M34" s="3" t="s">
        <v>233</v>
      </c>
      <c r="N34" s="3" t="str">
        <f>IFERROR(__xludf.DUMMYFUNCTION("GOOGLETRANSLATE(M34,""en"",""te"")"),"['డిపార్ట్మెంట్ ఆఫ్ హై ఎనర్జీ ఫిజిక్స్', 'టాటా ఇన్స్టిట్యూట్ ఆఫ్ ఫండమెంటల్ రీసెర్చ్ (TIFR) ముంబై, ముంబై']")</f>
        <v>['డిపార్ట్మెంట్ ఆఫ్ హై ఎనర్జీ ఫిజిక్స్', 'టాటా ఇన్స్టిట్యూట్ ఆఫ్ ఫండమెంటల్ రీసెర్చ్ (TIFR) ముంబై, ముంబై']</v>
      </c>
      <c r="O34" s="3">
        <v>0.0</v>
      </c>
      <c r="P34" s="3">
        <v>0.0</v>
      </c>
      <c r="Q34" s="3" t="str">
        <f>IFERROR(__xludf.DUMMYFUNCTION("GOOGLETRANSLATE(P34,""en"",""te"")"),"0")</f>
        <v>0</v>
      </c>
      <c r="R34" s="3">
        <v>0.0</v>
      </c>
      <c r="S34" s="3" t="str">
        <f>IFERROR(__xludf.DUMMYFUNCTION("GOOGLETRANSLATE(R34,""en"",""te"")"),"0")</f>
        <v>0</v>
      </c>
      <c r="T34" s="3">
        <v>0.0</v>
      </c>
      <c r="U34" s="3">
        <v>0.0</v>
      </c>
      <c r="V34" s="3" t="str">
        <f>IFERROR(__xludf.DUMMYFUNCTION("GOOGLETRANSLATE(U34,""en"",""te"")"),"0")</f>
        <v>0</v>
      </c>
      <c r="W34" s="3">
        <v>0.0</v>
      </c>
      <c r="X34" s="3" t="str">
        <f>IFERROR(__xludf.DUMMYFUNCTION("GOOGLETRANSLATE(W34,""en"",""te"")"),"0")</f>
        <v>0</v>
      </c>
      <c r="Y34" s="3">
        <v>0.0</v>
      </c>
      <c r="Z34" s="3" t="str">
        <f>IFERROR(__xludf.DUMMYFUNCTION("GOOGLETRANSLATE(Y34,""en"",""te"")"),"0")</f>
        <v>0</v>
      </c>
      <c r="AA34" s="3">
        <v>0.0</v>
      </c>
      <c r="AB34" s="3" t="str">
        <f>IFERROR(__xludf.DUMMYFUNCTION("GOOGLETRANSLATE(AA34,""en"",""te"")"),"0")</f>
        <v>0</v>
      </c>
      <c r="AC34" s="3">
        <v>0.0</v>
      </c>
      <c r="AD34" s="3">
        <v>0.0</v>
      </c>
      <c r="AE34" s="3" t="str">
        <f>IFERROR(__xludf.DUMMYFUNCTION("GOOGLETRANSLATE(AD34,""en"",""te"")"),"0")</f>
        <v>0</v>
      </c>
      <c r="AF34" s="3">
        <v>0.0</v>
      </c>
      <c r="AG34" s="3" t="str">
        <f>IFERROR(__xludf.DUMMYFUNCTION("GOOGLETRANSLATE(AF34,""en"",""te"")"),"0")</f>
        <v>0</v>
      </c>
      <c r="AH34" s="3">
        <v>0.0</v>
      </c>
      <c r="AI34" s="3" t="str">
        <f>IFERROR(__xludf.DUMMYFUNCTION("GOOGLETRANSLATE(AH34,""en"",""te"")"),"0")</f>
        <v>0</v>
      </c>
      <c r="AJ34" s="3">
        <v>0.0</v>
      </c>
      <c r="AK34" s="3" t="str">
        <f>IFERROR(__xludf.DUMMYFUNCTION("GOOGLETRANSLATE(AJ34,""en"",""te"")"),"0")</f>
        <v>0</v>
      </c>
      <c r="AL34" s="3" t="s">
        <v>302</v>
      </c>
      <c r="AM34" s="3" t="str">
        <f>IFERROR(__xludf.DUMMYFUNCTION("GOOGLETRANSLATE(AH34,""en"",""te"")"),"0")</f>
        <v>0</v>
      </c>
      <c r="AN34" s="3" t="s">
        <v>303</v>
      </c>
      <c r="AO34" s="3" t="str">
        <f>IFERROR(__xludf.DUMMYFUNCTION("GOOGLETRANSLATE(AN34,""en"",""te"")"),"['హై ఎనర్జీ ఫిజిక్స్']")</f>
        <v>['హై ఎనర్జీ ఫిజిక్స్']</v>
      </c>
      <c r="AP34" s="3" t="s">
        <v>85</v>
      </c>
      <c r="AQ34" s="3" t="str">
        <f>IFERROR(__xludf.DUMMYFUNCTION("GOOGLETRANSLATE(AP34,""en"",""te"")"),"ప్రొఫెసర్")</f>
        <v>ప్రొఫెసర్</v>
      </c>
      <c r="AR34" s="3" t="s">
        <v>191</v>
      </c>
      <c r="AS34" s="3" t="str">
        <f>IFERROR(__xludf.DUMMYFUNCTION("GOOGLETRANSLATE(AR34,""en"",""te"")"),"టాటా ఇన్‌స్టిట్యూట్ ఆఫ్ ఫండమెంటల్ రీసెర్చ్ (TIFR) ముంబై")</f>
        <v>టాటా ఇన్‌స్టిట్యూట్ ఆఫ్ ఫండమెంటల్ రీసెర్చ్ (TIFR) ముంబై</v>
      </c>
      <c r="AT34" s="3">
        <v>4.0</v>
      </c>
      <c r="AU34" s="3">
        <v>0.0</v>
      </c>
      <c r="AV34" s="3">
        <v>0.0</v>
      </c>
      <c r="AW34" s="3">
        <v>0.0</v>
      </c>
      <c r="AX34" s="3">
        <v>0.0</v>
      </c>
    </row>
    <row r="35" ht="15.75" customHeight="1">
      <c r="A35" s="3" t="s">
        <v>304</v>
      </c>
      <c r="B35" s="3" t="str">
        <f>IFERROR(__xludf.DUMMYFUNCTION("GOOGLETRANSLATE(A35,""en"",""te"")"),"పి.ఎల్. పాలోస్")</f>
        <v>పి.ఎల్. పాలోస్</v>
      </c>
      <c r="C35" s="3">
        <v>0.0</v>
      </c>
      <c r="D35" s="3" t="s">
        <v>51</v>
      </c>
      <c r="E35" s="3" t="str">
        <f>IFERROR(__xludf.DUMMYFUNCTION("GOOGLETRANSLATE(D35,""en"",""te"")"),"పురుషుడు")</f>
        <v>పురుషుడు</v>
      </c>
      <c r="F35" s="3" t="s">
        <v>193</v>
      </c>
      <c r="G35" s="3" t="str">
        <f>IFERROR(__xludf.DUMMYFUNCTION("GOOGLETRANSLATE(F35,""en"",""te"")"),"హోమీ భాభా రోడ్")</f>
        <v>హోమీ భాభా రోడ్</v>
      </c>
      <c r="H35" s="3" t="s">
        <v>194</v>
      </c>
      <c r="I35" s="3" t="str">
        <f>IFERROR(__xludf.DUMMYFUNCTION("GOOGLETRANSLATE(H35,""en"",""te"")"),"ముంబై, మహారాష్ట్ర, భారతదేశం - 400005")</f>
        <v>ముంబై, మహారాష్ట్ర, భారతదేశం - 400005</v>
      </c>
      <c r="J35" s="3" t="s">
        <v>90</v>
      </c>
      <c r="K35" s="3" t="s">
        <v>78</v>
      </c>
      <c r="L35" s="3" t="str">
        <f>IFERROR(__xludf.DUMMYFUNCTION("GOOGLETRANSLATE(K35,""en"",""te"")"),"['ప్రొఫెసర్']")</f>
        <v>['ప్రొఫెసర్']</v>
      </c>
      <c r="M35" s="3" t="s">
        <v>296</v>
      </c>
      <c r="N35" s="3" t="str">
        <f>IFERROR(__xludf.DUMMYFUNCTION("GOOGLETRANSLATE(M35,""en"",""te"")"),"['కండెన్స్డ్ మేటర్ ఫిజిక్స్', 'టాటా ఇన్స్టిట్యూట్ ఆఫ్ ఫండమెంటల్ రీసెర్చ్ (TIFR) ముంబై, ముంబై']")</f>
        <v>['కండెన్స్డ్ మేటర్ ఫిజిక్స్', 'టాటా ఇన్స్టిట్యూట్ ఆఫ్ ఫండమెంటల్ రీసెర్చ్ (TIFR) ముంబై, ముంబై']</v>
      </c>
      <c r="O35" s="3" t="s">
        <v>90</v>
      </c>
      <c r="P35" s="3" t="s">
        <v>250</v>
      </c>
      <c r="Q35" s="3" t="str">
        <f>IFERROR(__xludf.DUMMYFUNCTION("GOOGLETRANSLATE(P35,""en"",""te"")"),"['పిహెచ్‌డి']")</f>
        <v>['పిహెచ్‌డి']</v>
      </c>
      <c r="R35" s="3" t="s">
        <v>90</v>
      </c>
      <c r="S35" s="3" t="str">
        <f>IFERROR(__xludf.DUMMYFUNCTION("GOOGLETRANSLATE(R35,""en"",""te"")"),"['']")</f>
        <v>['']</v>
      </c>
      <c r="T35" s="3">
        <v>0.0</v>
      </c>
      <c r="U35" s="3">
        <v>0.0</v>
      </c>
      <c r="V35" s="3" t="str">
        <f>IFERROR(__xludf.DUMMYFUNCTION("GOOGLETRANSLATE(U35,""en"",""te"")"),"0")</f>
        <v>0</v>
      </c>
      <c r="W35" s="3">
        <v>0.0</v>
      </c>
      <c r="X35" s="3" t="str">
        <f>IFERROR(__xludf.DUMMYFUNCTION("GOOGLETRANSLATE(W35,""en"",""te"")"),"0")</f>
        <v>0</v>
      </c>
      <c r="Y35" s="3">
        <v>0.0</v>
      </c>
      <c r="Z35" s="3" t="str">
        <f>IFERROR(__xludf.DUMMYFUNCTION("GOOGLETRANSLATE(Y35,""en"",""te"")"),"0")</f>
        <v>0</v>
      </c>
      <c r="AA35" s="3">
        <v>0.0</v>
      </c>
      <c r="AB35" s="3" t="str">
        <f>IFERROR(__xludf.DUMMYFUNCTION("GOOGLETRANSLATE(AA35,""en"",""te"")"),"0")</f>
        <v>0</v>
      </c>
      <c r="AC35" s="3">
        <v>0.0</v>
      </c>
      <c r="AD35" s="3">
        <v>0.0</v>
      </c>
      <c r="AE35" s="3" t="str">
        <f>IFERROR(__xludf.DUMMYFUNCTION("GOOGLETRANSLATE(AD35,""en"",""te"")"),"0")</f>
        <v>0</v>
      </c>
      <c r="AF35" s="3">
        <v>0.0</v>
      </c>
      <c r="AG35" s="3" t="str">
        <f>IFERROR(__xludf.DUMMYFUNCTION("GOOGLETRANSLATE(AF35,""en"",""te"")"),"0")</f>
        <v>0</v>
      </c>
      <c r="AH35" s="3">
        <v>0.0</v>
      </c>
      <c r="AI35" s="3" t="str">
        <f>IFERROR(__xludf.DUMMYFUNCTION("GOOGLETRANSLATE(AH35,""en"",""te"")"),"0")</f>
        <v>0</v>
      </c>
      <c r="AJ35" s="3">
        <v>0.0</v>
      </c>
      <c r="AK35" s="3" t="str">
        <f>IFERROR(__xludf.DUMMYFUNCTION("GOOGLETRANSLATE(AJ35,""en"",""te"")"),"0")</f>
        <v>0</v>
      </c>
      <c r="AL35" s="3" t="s">
        <v>305</v>
      </c>
      <c r="AM35" s="3" t="str">
        <f>IFERROR(__xludf.DUMMYFUNCTION("GOOGLETRANSLATE(AH35,""en"",""te"")"),"0")</f>
        <v>0</v>
      </c>
      <c r="AN35" s="3" t="s">
        <v>90</v>
      </c>
      <c r="AO35" s="3" t="str">
        <f>IFERROR(__xludf.DUMMYFUNCTION("GOOGLETRANSLATE(AN35,""en"",""te"")"),"['']")</f>
        <v>['']</v>
      </c>
      <c r="AP35" s="3" t="s">
        <v>85</v>
      </c>
      <c r="AQ35" s="3" t="str">
        <f>IFERROR(__xludf.DUMMYFUNCTION("GOOGLETRANSLATE(AP35,""en"",""te"")"),"ప్రొఫెసర్")</f>
        <v>ప్రొఫెసర్</v>
      </c>
      <c r="AR35" s="3" t="s">
        <v>191</v>
      </c>
      <c r="AS35" s="3" t="str">
        <f>IFERROR(__xludf.DUMMYFUNCTION("GOOGLETRANSLATE(AR35,""en"",""te"")"),"టాటా ఇన్‌స్టిట్యూట్ ఆఫ్ ఫండమెంటల్ రీసెర్చ్ (TIFR) ముంబై")</f>
        <v>టాటా ఇన్‌స్టిట్యూట్ ఆఫ్ ఫండమెంటల్ రీసెర్చ్ (TIFR) ముంబై</v>
      </c>
      <c r="AT35" s="3">
        <v>0.0</v>
      </c>
      <c r="AU35" s="3">
        <v>0.0</v>
      </c>
      <c r="AV35" s="3">
        <v>0.0</v>
      </c>
      <c r="AW35" s="3">
        <v>0.0</v>
      </c>
      <c r="AX35" s="3">
        <v>0.0</v>
      </c>
    </row>
    <row r="36" ht="15.75" customHeight="1">
      <c r="A36" s="3" t="s">
        <v>306</v>
      </c>
      <c r="B36" s="3" t="str">
        <f>IFERROR(__xludf.DUMMYFUNCTION("GOOGLETRANSLATE(A36,""en"",""te"")"),"ఎన్. సోమనాథన్")</f>
        <v>ఎన్. సోమనాథన్</v>
      </c>
      <c r="C36" s="3">
        <v>1957.0</v>
      </c>
      <c r="D36" s="3" t="s">
        <v>51</v>
      </c>
      <c r="E36" s="3" t="str">
        <f>IFERROR(__xludf.DUMMYFUNCTION("GOOGLETRANSLATE(D36,""en"",""te"")"),"పురుషుడు")</f>
        <v>పురుషుడు</v>
      </c>
      <c r="F36" s="3" t="s">
        <v>307</v>
      </c>
      <c r="G36" s="3" t="str">
        <f>IFERROR(__xludf.DUMMYFUNCTION("GOOGLETRANSLATE(F36,""en"",""te"")"),"అడయార్")</f>
        <v>అడయార్</v>
      </c>
      <c r="H36" s="3" t="s">
        <v>308</v>
      </c>
      <c r="I36" s="3" t="str">
        <f>IFERROR(__xludf.DUMMYFUNCTION("GOOGLETRANSLATE(H36,""en"",""te"")"),"చెన్నై, తమిళనాడు, భారతదేశం - 600 020")</f>
        <v>చెన్నై, తమిళనాడు, భారతదేశం - 600 020</v>
      </c>
      <c r="J36" s="3" t="s">
        <v>90</v>
      </c>
      <c r="K36" s="3" t="s">
        <v>309</v>
      </c>
      <c r="L36" s="3" t="str">
        <f>IFERROR(__xludf.DUMMYFUNCTION("GOOGLETRANSLATE(K36,""en"",""te"")"),"['ప్రిన్సిపల్ సైంటిస్ట్']")</f>
        <v>['ప్రిన్సిపల్ సైంటిస్ట్']</v>
      </c>
      <c r="M36" s="3" t="s">
        <v>310</v>
      </c>
      <c r="N36" s="3" t="str">
        <f>IFERROR(__xludf.DUMMYFUNCTION("GOOGLETRANSLATE(M36,""en"",""te"")"),"['పాలిమర్ డివిజన్', 'CSIR-సెంట్రల్ లెదర్ రీసెర్చ్ ఇన్స్టిట్యూట్, చెన్నై']")</f>
        <v>['పాలిమర్ డివిజన్', 'CSIR-సెంట్రల్ లెదర్ రీసెర్చ్ ఇన్స్టిట్యూట్, చెన్నై']</v>
      </c>
      <c r="O36" s="3" t="s">
        <v>90</v>
      </c>
      <c r="P36" s="3" t="s">
        <v>250</v>
      </c>
      <c r="Q36" s="3" t="str">
        <f>IFERROR(__xludf.DUMMYFUNCTION("GOOGLETRANSLATE(P36,""en"",""te"")"),"['పిహెచ్‌డి']")</f>
        <v>['పిహెచ్‌డి']</v>
      </c>
      <c r="R36" s="3" t="s">
        <v>90</v>
      </c>
      <c r="S36" s="3" t="str">
        <f>IFERROR(__xludf.DUMMYFUNCTION("GOOGLETRANSLATE(R36,""en"",""te"")"),"['']")</f>
        <v>['']</v>
      </c>
      <c r="T36" s="3">
        <v>0.0</v>
      </c>
      <c r="U36" s="3">
        <v>0.0</v>
      </c>
      <c r="V36" s="3" t="str">
        <f>IFERROR(__xludf.DUMMYFUNCTION("GOOGLETRANSLATE(U36,""en"",""te"")"),"0")</f>
        <v>0</v>
      </c>
      <c r="W36" s="3">
        <v>0.0</v>
      </c>
      <c r="X36" s="3" t="str">
        <f>IFERROR(__xludf.DUMMYFUNCTION("GOOGLETRANSLATE(W36,""en"",""te"")"),"0")</f>
        <v>0</v>
      </c>
      <c r="Y36" s="3">
        <v>0.0</v>
      </c>
      <c r="Z36" s="3" t="str">
        <f>IFERROR(__xludf.DUMMYFUNCTION("GOOGLETRANSLATE(Y36,""en"",""te"")"),"0")</f>
        <v>0</v>
      </c>
      <c r="AA36" s="3">
        <v>0.0</v>
      </c>
      <c r="AB36" s="3" t="str">
        <f>IFERROR(__xludf.DUMMYFUNCTION("GOOGLETRANSLATE(AA36,""en"",""te"")"),"0")</f>
        <v>0</v>
      </c>
      <c r="AC36" s="3">
        <v>0.0</v>
      </c>
      <c r="AD36" s="3">
        <v>0.0</v>
      </c>
      <c r="AE36" s="3" t="str">
        <f>IFERROR(__xludf.DUMMYFUNCTION("GOOGLETRANSLATE(AD36,""en"",""te"")"),"0")</f>
        <v>0</v>
      </c>
      <c r="AF36" s="3">
        <v>0.0</v>
      </c>
      <c r="AG36" s="3" t="str">
        <f>IFERROR(__xludf.DUMMYFUNCTION("GOOGLETRANSLATE(AF36,""en"",""te"")"),"0")</f>
        <v>0</v>
      </c>
      <c r="AH36" s="3">
        <v>0.0</v>
      </c>
      <c r="AI36" s="3" t="str">
        <f>IFERROR(__xludf.DUMMYFUNCTION("GOOGLETRANSLATE(AH36,""en"",""te"")"),"0")</f>
        <v>0</v>
      </c>
      <c r="AJ36" s="3">
        <v>0.0</v>
      </c>
      <c r="AK36" s="3" t="str">
        <f>IFERROR(__xludf.DUMMYFUNCTION("GOOGLETRANSLATE(AJ36,""en"",""te"")"),"0")</f>
        <v>0</v>
      </c>
      <c r="AL36" s="3" t="s">
        <v>311</v>
      </c>
      <c r="AM36" s="3" t="str">
        <f>IFERROR(__xludf.DUMMYFUNCTION("GOOGLETRANSLATE(AH36,""en"",""te"")"),"0")</f>
        <v>0</v>
      </c>
      <c r="AN36" s="3" t="s">
        <v>312</v>
      </c>
      <c r="AO36" s="3" t="str">
        <f>IFERROR(__xludf.DUMMYFUNCTION("GOOGLETRANSLATE(AN36,""en"",""te"")"),"['పాలిమర్/మెటీరియల్స్ సైన్స్']")</f>
        <v>['పాలిమర్/మెటీరియల్స్ సైన్స్']</v>
      </c>
      <c r="AP36" s="3" t="s">
        <v>313</v>
      </c>
      <c r="AQ36" s="3" t="str">
        <f>IFERROR(__xludf.DUMMYFUNCTION("GOOGLETRANSLATE(AP36,""en"",""te"")"),"ప్రధాన శాస్త్రవేత్త")</f>
        <v>ప్రధాన శాస్త్రవేత్త</v>
      </c>
      <c r="AR36" s="3" t="s">
        <v>314</v>
      </c>
      <c r="AS36" s="3" t="str">
        <f>IFERROR(__xludf.DUMMYFUNCTION("GOOGLETRANSLATE(AR36,""en"",""te"")"),"CSIR-సెంట్రల్ లెదర్ రీసెర్చ్ ఇన్స్టిట్యూట్")</f>
        <v>CSIR-సెంట్రల్ లెదర్ రీసెర్చ్ ఇన్స్టిట్యూట్</v>
      </c>
      <c r="AT36" s="3">
        <v>0.0</v>
      </c>
      <c r="AU36" s="3">
        <v>0.0</v>
      </c>
      <c r="AV36" s="3">
        <v>0.0</v>
      </c>
      <c r="AW36" s="3">
        <v>0.0</v>
      </c>
      <c r="AX36" s="3">
        <v>0.0</v>
      </c>
    </row>
    <row r="37" ht="15.75" customHeight="1">
      <c r="A37" s="3" t="s">
        <v>315</v>
      </c>
      <c r="B37" s="3" t="str">
        <f>IFERROR(__xludf.DUMMYFUNCTION("GOOGLETRANSLATE(A37,""en"",""te"")"),"ఎ.కె. శరన్")</f>
        <v>ఎ.కె. శరన్</v>
      </c>
      <c r="C37" s="3">
        <v>1959.0</v>
      </c>
      <c r="D37" s="3" t="s">
        <v>51</v>
      </c>
      <c r="E37" s="3" t="str">
        <f>IFERROR(__xludf.DUMMYFUNCTION("GOOGLETRANSLATE(D37,""en"",""te"")"),"పురుషుడు")</f>
        <v>పురుషుడు</v>
      </c>
      <c r="F37" s="3" t="s">
        <v>316</v>
      </c>
      <c r="G37" s="3" t="str">
        <f>IFERROR(__xludf.DUMMYFUNCTION("GOOGLETRANSLATE(F37,""en"",""te"")"),"NIO పోస్ట్ ఆఫీస్")</f>
        <v>NIO పోస్ట్ ఆఫీస్</v>
      </c>
      <c r="H37" s="3" t="s">
        <v>317</v>
      </c>
      <c r="I37" s="3" t="str">
        <f>IFERROR(__xludf.DUMMYFUNCTION("GOOGLETRANSLATE(H37,""en"",""te"")"),"ఉత్తర గోవా, గోవా, భారతదేశం - 403 004")</f>
        <v>ఉత్తర గోవా, గోవా, భారతదేశం - 403 004</v>
      </c>
      <c r="J37" s="3" t="s">
        <v>90</v>
      </c>
      <c r="K37" s="3" t="s">
        <v>309</v>
      </c>
      <c r="L37" s="3" t="str">
        <f>IFERROR(__xludf.DUMMYFUNCTION("GOOGLETRANSLATE(K37,""en"",""te"")"),"['ప్రిన్సిపల్ సైంటిస్ట్']")</f>
        <v>['ప్రిన్సిపల్ సైంటిస్ట్']</v>
      </c>
      <c r="M37" s="3" t="s">
        <v>318</v>
      </c>
      <c r="N37" s="3" t="str">
        <f>IFERROR(__xludf.DUMMYFUNCTION("GOOGLETRANSLATE(M37,""en"",""te"")"),"['డిపార్ట్‌మెంట్ ఆఫ్ ఫిజికల్ ఓషనోగ్రఫీ', 'CSIR-నేషనల్ ఇన్‌స్టిట్యూట్ ఆఫ్ ఓషనోగ్రఫీ, నార్త్ గోవా']")</f>
        <v>['డిపార్ట్‌మెంట్ ఆఫ్ ఫిజికల్ ఓషనోగ్రఫీ', 'CSIR-నేషనల్ ఇన్‌స్టిట్యూట్ ఆఫ్ ఓషనోగ్రఫీ, నార్త్ గోవా']</v>
      </c>
      <c r="O37" s="3" t="s">
        <v>90</v>
      </c>
      <c r="P37" s="3" t="s">
        <v>319</v>
      </c>
      <c r="Q37" s="3" t="str">
        <f>IFERROR(__xludf.DUMMYFUNCTION("GOOGLETRANSLATE(P37,""en"",""te"")"),"['ఎం.టెక్.']")</f>
        <v>['ఎం.టెక్.']</v>
      </c>
      <c r="R37" s="3" t="s">
        <v>90</v>
      </c>
      <c r="S37" s="3" t="str">
        <f>IFERROR(__xludf.DUMMYFUNCTION("GOOGLETRANSLATE(R37,""en"",""te"")"),"['']")</f>
        <v>['']</v>
      </c>
      <c r="T37" s="3">
        <v>0.0</v>
      </c>
      <c r="U37" s="3">
        <v>0.0</v>
      </c>
      <c r="V37" s="3" t="str">
        <f>IFERROR(__xludf.DUMMYFUNCTION("GOOGLETRANSLATE(U37,""en"",""te"")"),"0")</f>
        <v>0</v>
      </c>
      <c r="W37" s="3">
        <v>0.0</v>
      </c>
      <c r="X37" s="3" t="str">
        <f>IFERROR(__xludf.DUMMYFUNCTION("GOOGLETRANSLATE(W37,""en"",""te"")"),"0")</f>
        <v>0</v>
      </c>
      <c r="Y37" s="3">
        <v>0.0</v>
      </c>
      <c r="Z37" s="3" t="str">
        <f>IFERROR(__xludf.DUMMYFUNCTION("GOOGLETRANSLATE(Y37,""en"",""te"")"),"0")</f>
        <v>0</v>
      </c>
      <c r="AA37" s="3">
        <v>0.0</v>
      </c>
      <c r="AB37" s="3" t="str">
        <f>IFERROR(__xludf.DUMMYFUNCTION("GOOGLETRANSLATE(AA37,""en"",""te"")"),"0")</f>
        <v>0</v>
      </c>
      <c r="AC37" s="3">
        <v>0.0</v>
      </c>
      <c r="AD37" s="3">
        <v>0.0</v>
      </c>
      <c r="AE37" s="3" t="str">
        <f>IFERROR(__xludf.DUMMYFUNCTION("GOOGLETRANSLATE(AD37,""en"",""te"")"),"0")</f>
        <v>0</v>
      </c>
      <c r="AF37" s="3">
        <v>0.0</v>
      </c>
      <c r="AG37" s="3" t="str">
        <f>IFERROR(__xludf.DUMMYFUNCTION("GOOGLETRANSLATE(AF37,""en"",""te"")"),"0")</f>
        <v>0</v>
      </c>
      <c r="AH37" s="3">
        <v>0.0</v>
      </c>
      <c r="AI37" s="3" t="str">
        <f>IFERROR(__xludf.DUMMYFUNCTION("GOOGLETRANSLATE(AH37,""en"",""te"")"),"0")</f>
        <v>0</v>
      </c>
      <c r="AJ37" s="3">
        <v>0.0</v>
      </c>
      <c r="AK37" s="3" t="str">
        <f>IFERROR(__xludf.DUMMYFUNCTION("GOOGLETRANSLATE(AJ37,""en"",""te"")"),"0")</f>
        <v>0</v>
      </c>
      <c r="AL37" s="3" t="s">
        <v>320</v>
      </c>
      <c r="AM37" s="3" t="str">
        <f>IFERROR(__xludf.DUMMYFUNCTION("GOOGLETRANSLATE(AH37,""en"",""te"")"),"0")</f>
        <v>0</v>
      </c>
      <c r="AN37" s="3" t="s">
        <v>321</v>
      </c>
      <c r="AO37" s="3" t="str">
        <f>IFERROR(__xludf.DUMMYFUNCTION("GOOGLETRANSLATE(AN37,""en"",""te"")"),"['కోస్టల్ ప్రాసెస్‌లు, కాంటినెంటల్ మార్జిన్']")</f>
        <v>['కోస్టల్ ప్రాసెస్‌లు, కాంటినెంటల్ మార్జిన్']</v>
      </c>
      <c r="AP37" s="3" t="s">
        <v>313</v>
      </c>
      <c r="AQ37" s="3" t="str">
        <f>IFERROR(__xludf.DUMMYFUNCTION("GOOGLETRANSLATE(AP37,""en"",""te"")"),"ప్రధాన శాస్త్రవేత్త")</f>
        <v>ప్రధాన శాస్త్రవేత్త</v>
      </c>
      <c r="AR37" s="3" t="s">
        <v>322</v>
      </c>
      <c r="AS37" s="3" t="str">
        <f>IFERROR(__xludf.DUMMYFUNCTION("GOOGLETRANSLATE(AR37,""en"",""te"")"),"CSIR-నేషనల్ ఇన్స్టిట్యూట్ ఆఫ్ ఓషనోగ్రఫీ")</f>
        <v>CSIR-నేషనల్ ఇన్స్టిట్యూట్ ఆఫ్ ఓషనోగ్రఫీ</v>
      </c>
      <c r="AT37" s="3">
        <v>0.0</v>
      </c>
      <c r="AU37" s="3">
        <v>0.0</v>
      </c>
      <c r="AV37" s="3">
        <v>0.0</v>
      </c>
      <c r="AW37" s="3">
        <v>0.0</v>
      </c>
      <c r="AX37" s="3">
        <v>0.0</v>
      </c>
    </row>
    <row r="38" ht="15.75" customHeight="1">
      <c r="A38" s="3" t="s">
        <v>323</v>
      </c>
      <c r="B38" s="3" t="str">
        <f>IFERROR(__xludf.DUMMYFUNCTION("GOOGLETRANSLATE(A38,""en"",""te"")"),"కమలేష్ సర్కార్")</f>
        <v>కమలేష్ సర్కార్</v>
      </c>
      <c r="C38" s="3">
        <v>1961.0</v>
      </c>
      <c r="D38" s="3" t="s">
        <v>51</v>
      </c>
      <c r="E38" s="3" t="str">
        <f>IFERROR(__xludf.DUMMYFUNCTION("GOOGLETRANSLATE(D38,""en"",""te"")"),"పురుషుడు")</f>
        <v>పురుషుడు</v>
      </c>
      <c r="F38" s="3" t="s">
        <v>324</v>
      </c>
      <c r="G38" s="3" t="str">
        <f>IFERROR(__xludf.DUMMYFUNCTION("GOOGLETRANSLATE(F38,""en"",""te"")"),"P-33, C.I.T. రోడ్డు, పథకం-XM, బెలియాఘట")</f>
        <v>P-33, C.I.T. రోడ్డు, పథకం-XM, బెలియాఘట</v>
      </c>
      <c r="H38" s="3" t="s">
        <v>325</v>
      </c>
      <c r="I38" s="3" t="str">
        <f>IFERROR(__xludf.DUMMYFUNCTION("GOOGLETRANSLATE(H38,""en"",""te"")"),"కోల్‌కతా, పశ్చిమ బెంగాల్, భారతదేశం - 700 010")</f>
        <v>కోల్‌కతా, పశ్చిమ బెంగాల్, భారతదేశం - 700 010</v>
      </c>
      <c r="J38" s="3" t="s">
        <v>90</v>
      </c>
      <c r="K38" s="3" t="s">
        <v>101</v>
      </c>
      <c r="L38" s="3" t="str">
        <f>IFERROR(__xludf.DUMMYFUNCTION("GOOGLETRANSLATE(K38,""en"",""te"")"),"['సైంటిస్ట్ ఇ']")</f>
        <v>['సైంటిస్ట్ ఇ']</v>
      </c>
      <c r="M38" s="3" t="s">
        <v>326</v>
      </c>
      <c r="N38" s="3" t="str">
        <f>IFERROR(__xludf.DUMMYFUNCTION("GOOGLETRANSLATE(M38,""en"",""te"")"),"['ఎపిడెమియాలజీ', 'నేషనల్ ఇన్‌స్టిట్యూట్ ఆఫ్ కలరా అండ్ ఎంటరిక్ డిసీజెస్, కోల్‌కతా']")</f>
        <v>['ఎపిడెమియాలజీ', 'నేషనల్ ఇన్‌స్టిట్యూట్ ఆఫ్ కలరా అండ్ ఎంటరిక్ డిసీజెస్, కోల్‌కతా']</v>
      </c>
      <c r="O38" s="3" t="s">
        <v>90</v>
      </c>
      <c r="P38" s="3" t="s">
        <v>327</v>
      </c>
      <c r="Q38" s="3" t="str">
        <f>IFERROR(__xludf.DUMMYFUNCTION("GOOGLETRANSLATE(P38,""en"",""te"")"),"['MD, MBBS,']")</f>
        <v>['MD, MBBS,']</v>
      </c>
      <c r="R38" s="3" t="s">
        <v>90</v>
      </c>
      <c r="S38" s="3" t="str">
        <f>IFERROR(__xludf.DUMMYFUNCTION("GOOGLETRANSLATE(R38,""en"",""te"")"),"['']")</f>
        <v>['']</v>
      </c>
      <c r="T38" s="3">
        <v>0.0</v>
      </c>
      <c r="U38" s="3">
        <v>0.0</v>
      </c>
      <c r="V38" s="3" t="str">
        <f>IFERROR(__xludf.DUMMYFUNCTION("GOOGLETRANSLATE(U38,""en"",""te"")"),"0")</f>
        <v>0</v>
      </c>
      <c r="W38" s="3">
        <v>0.0</v>
      </c>
      <c r="X38" s="3" t="str">
        <f>IFERROR(__xludf.DUMMYFUNCTION("GOOGLETRANSLATE(W38,""en"",""te"")"),"0")</f>
        <v>0</v>
      </c>
      <c r="Y38" s="3">
        <v>0.0</v>
      </c>
      <c r="Z38" s="3" t="str">
        <f>IFERROR(__xludf.DUMMYFUNCTION("GOOGLETRANSLATE(Y38,""en"",""te"")"),"0")</f>
        <v>0</v>
      </c>
      <c r="AA38" s="3">
        <v>0.0</v>
      </c>
      <c r="AB38" s="3" t="str">
        <f>IFERROR(__xludf.DUMMYFUNCTION("GOOGLETRANSLATE(AA38,""en"",""te"")"),"0")</f>
        <v>0</v>
      </c>
      <c r="AC38" s="3">
        <v>0.0</v>
      </c>
      <c r="AD38" s="3">
        <v>0.0</v>
      </c>
      <c r="AE38" s="3" t="str">
        <f>IFERROR(__xludf.DUMMYFUNCTION("GOOGLETRANSLATE(AD38,""en"",""te"")"),"0")</f>
        <v>0</v>
      </c>
      <c r="AF38" s="3">
        <v>0.0</v>
      </c>
      <c r="AG38" s="3" t="str">
        <f>IFERROR(__xludf.DUMMYFUNCTION("GOOGLETRANSLATE(AF38,""en"",""te"")"),"0")</f>
        <v>0</v>
      </c>
      <c r="AH38" s="3">
        <v>0.0</v>
      </c>
      <c r="AI38" s="3" t="str">
        <f>IFERROR(__xludf.DUMMYFUNCTION("GOOGLETRANSLATE(AH38,""en"",""te"")"),"0")</f>
        <v>0</v>
      </c>
      <c r="AJ38" s="3">
        <v>0.0</v>
      </c>
      <c r="AK38" s="3" t="str">
        <f>IFERROR(__xludf.DUMMYFUNCTION("GOOGLETRANSLATE(AJ38,""en"",""te"")"),"0")</f>
        <v>0</v>
      </c>
      <c r="AL38" s="3" t="s">
        <v>328</v>
      </c>
      <c r="AM38" s="3" t="str">
        <f>IFERROR(__xludf.DUMMYFUNCTION("GOOGLETRANSLATE(AH38,""en"",""te"")"),"0")</f>
        <v>0</v>
      </c>
      <c r="AN38" s="3" t="s">
        <v>329</v>
      </c>
      <c r="AO38" s="3" t="str">
        <f>IFERROR(__xludf.DUMMYFUNCTION("GOOGLETRANSLATE(AN38,""en"",""te"")"),"['మైక్రోబయాలజీ']")</f>
        <v>['మైక్రోబయాలజీ']</v>
      </c>
      <c r="AP38" s="3" t="s">
        <v>106</v>
      </c>
      <c r="AQ38" s="3" t="str">
        <f>IFERROR(__xludf.DUMMYFUNCTION("GOOGLETRANSLATE(AP38,""en"",""te"")"),"శాస్త్రవేత్త ఇ")</f>
        <v>శాస్త్రవేత్త ఇ</v>
      </c>
      <c r="AR38" s="3" t="s">
        <v>330</v>
      </c>
      <c r="AS38" s="3" t="str">
        <f>IFERROR(__xludf.DUMMYFUNCTION("GOOGLETRANSLATE(AR38,""en"",""te"")"),"నేషనల్ ఇన్స్టిట్యూట్ ఆఫ్ కలరా అండ్ ఎంటరిక్ డిసీజెస్")</f>
        <v>నేషనల్ ఇన్స్టిట్యూట్ ఆఫ్ కలరా అండ్ ఎంటరిక్ డిసీజెస్</v>
      </c>
      <c r="AT38" s="3">
        <v>0.0</v>
      </c>
      <c r="AU38" s="3">
        <v>0.0</v>
      </c>
      <c r="AV38" s="3">
        <v>0.0</v>
      </c>
      <c r="AW38" s="3">
        <v>0.0</v>
      </c>
      <c r="AX38" s="3">
        <v>0.0</v>
      </c>
    </row>
    <row r="39" ht="15.75" customHeight="1">
      <c r="A39" s="3" t="s">
        <v>331</v>
      </c>
      <c r="B39" s="3" t="str">
        <f>IFERROR(__xludf.DUMMYFUNCTION("GOOGLETRANSLATE(A39,""en"",""te"")"),"ప్రకాష్ నారాయణ్ ద్వివేది")</f>
        <v>ప్రకాష్ నారాయణ్ ద్వివేది</v>
      </c>
      <c r="C39" s="3">
        <v>0.0</v>
      </c>
      <c r="D39" s="3" t="s">
        <v>51</v>
      </c>
      <c r="E39" s="3" t="str">
        <f>IFERROR(__xludf.DUMMYFUNCTION("GOOGLETRANSLATE(D39,""en"",""te"")"),"పురుషుడు")</f>
        <v>పురుషుడు</v>
      </c>
      <c r="F39" s="3" t="s">
        <v>332</v>
      </c>
      <c r="G39" s="3" t="str">
        <f>IFERROR(__xludf.DUMMYFUNCTION("GOOGLETRANSLATE(F39,""en"",""te"")"),"ICAR-ఇండియన్ గ్రాస్‌ల్యాండ్ అండ్ ఫోడర్ రీసెర్చ్ ఇన్‌స్టిట్యూట్")</f>
        <v>ICAR-ఇండియన్ గ్రాస్‌ల్యాండ్ అండ్ ఫోడర్ రీసెర్చ్ ఇన్‌స్టిట్యూట్</v>
      </c>
      <c r="H39" s="3" t="s">
        <v>333</v>
      </c>
      <c r="I39" s="3" t="str">
        <f>IFERROR(__xludf.DUMMYFUNCTION("GOOGLETRANSLATE(H39,""en"",""te"")"),"ఝాన్సీ, ఉత్తర ప్రదేశ్, భారతదేశం - 284003")</f>
        <v>ఝాన్సీ, ఉత్తర ప్రదేశ్, భారతదేశం - 284003</v>
      </c>
      <c r="J39" s="3" t="s">
        <v>334</v>
      </c>
      <c r="K39" s="3" t="s">
        <v>309</v>
      </c>
      <c r="L39" s="3" t="str">
        <f>IFERROR(__xludf.DUMMYFUNCTION("GOOGLETRANSLATE(K39,""en"",""te"")"),"['ప్రిన్సిపల్ సైంటిస్ట్']")</f>
        <v>['ప్రిన్సిపల్ సైంటిస్ట్']</v>
      </c>
      <c r="M39" s="3" t="s">
        <v>335</v>
      </c>
      <c r="N39" s="3" t="str">
        <f>IFERROR(__xludf.DUMMYFUNCTION("GOOGLETRANSLATE(M39,""en"",""te"")"),"['డివిజన్ ఆఫ్ ఫార్మ్ మెషినరీ అండ్ పోస్ట్ హార్వెస్ట్ టెక్నాలజీ', 'ICAR-ఇండియన్ గ్రాస్‌ల్యాండ్ అండ్ ఫోడర్ రీసెర్చ్ ఇన్‌స్టిట్యూట్, ఝాన్సీ']")</f>
        <v>['డివిజన్ ఆఫ్ ఫార్మ్ మెషినరీ అండ్ పోస్ట్ హార్వెస్ట్ టెక్నాలజీ', 'ICAR-ఇండియన్ గ్రాస్‌ల్యాండ్ అండ్ ఫోడర్ రీసెర్చ్ ఇన్‌స్టిట్యూట్, ఝాన్సీ']</v>
      </c>
      <c r="O39" s="3" t="s">
        <v>336</v>
      </c>
      <c r="P39" s="3" t="s">
        <v>337</v>
      </c>
      <c r="Q39" s="3" t="str">
        <f>IFERROR(__xludf.DUMMYFUNCTION("GOOGLETRANSLATE(P39,""en"",""te"")"),"['M.Sc, Ph.D.']")</f>
        <v>['M.Sc, Ph.D.']</v>
      </c>
      <c r="R39" s="3" t="s">
        <v>338</v>
      </c>
      <c r="S39" s="3" t="str">
        <f>IFERROR(__xludf.DUMMYFUNCTION("GOOGLETRANSLATE(R39,""en"",""te"")"),"['పంత్‌నగర్']")</f>
        <v>['పంత్‌నగర్']</v>
      </c>
      <c r="T39" s="3">
        <v>0.0</v>
      </c>
      <c r="U39" s="3">
        <v>0.0</v>
      </c>
      <c r="V39" s="3" t="str">
        <f>IFERROR(__xludf.DUMMYFUNCTION("GOOGLETRANSLATE(U39,""en"",""te"")"),"0")</f>
        <v>0</v>
      </c>
      <c r="W39" s="3">
        <v>0.0</v>
      </c>
      <c r="X39" s="3" t="str">
        <f>IFERROR(__xludf.DUMMYFUNCTION("GOOGLETRANSLATE(W39,""en"",""te"")"),"0")</f>
        <v>0</v>
      </c>
      <c r="Y39" s="3">
        <v>0.0</v>
      </c>
      <c r="Z39" s="3" t="str">
        <f>IFERROR(__xludf.DUMMYFUNCTION("GOOGLETRANSLATE(Y39,""en"",""te"")"),"0")</f>
        <v>0</v>
      </c>
      <c r="AA39" s="3">
        <v>0.0</v>
      </c>
      <c r="AB39" s="3" t="str">
        <f>IFERROR(__xludf.DUMMYFUNCTION("GOOGLETRANSLATE(AA39,""en"",""te"")"),"0")</f>
        <v>0</v>
      </c>
      <c r="AC39" s="3">
        <v>0.0</v>
      </c>
      <c r="AD39" s="3">
        <v>0.0</v>
      </c>
      <c r="AE39" s="3" t="str">
        <f>IFERROR(__xludf.DUMMYFUNCTION("GOOGLETRANSLATE(AD39,""en"",""te"")"),"0")</f>
        <v>0</v>
      </c>
      <c r="AF39" s="3">
        <v>0.0</v>
      </c>
      <c r="AG39" s="3" t="str">
        <f>IFERROR(__xludf.DUMMYFUNCTION("GOOGLETRANSLATE(AF39,""en"",""te"")"),"0")</f>
        <v>0</v>
      </c>
      <c r="AH39" s="3">
        <v>0.0</v>
      </c>
      <c r="AI39" s="3" t="str">
        <f>IFERROR(__xludf.DUMMYFUNCTION("GOOGLETRANSLATE(AH39,""en"",""te"")"),"0")</f>
        <v>0</v>
      </c>
      <c r="AJ39" s="3">
        <v>0.0</v>
      </c>
      <c r="AK39" s="3" t="str">
        <f>IFERROR(__xludf.DUMMYFUNCTION("GOOGLETRANSLATE(AJ39,""en"",""te"")"),"0")</f>
        <v>0</v>
      </c>
      <c r="AL39" s="3" t="s">
        <v>339</v>
      </c>
      <c r="AM39" s="3" t="str">
        <f>IFERROR(__xludf.DUMMYFUNCTION("GOOGLETRANSLATE(AH39,""en"",""te"")"),"0")</f>
        <v>0</v>
      </c>
      <c r="AN39" s="3" t="s">
        <v>340</v>
      </c>
      <c r="AO39" s="3" t="str">
        <f>IFERROR(__xludf.DUMMYFUNCTION("GOOGLETRANSLATE(AN39,""en"",""te"")"),"['ఫీడ్ టెక్నాలజీ (పంట అవశేషాలు, బేలింగ్, పంట అవశేషాలు మరియు గడ్డి యొక్క డెన్సిఫికేషన్ తర్వాత కోత నిర్వహణ, ఫీడ్ గుళికలు, పూర్తి ఫీడ్ బ్లాక్స్మ్, ఆకు భోజనం తయారీ మరియు వినియోగం)']")</f>
        <v>['ఫీడ్ టెక్నాలజీ (పంట అవశేషాలు, బేలింగ్, పంట అవశేషాలు మరియు గడ్డి యొక్క డెన్సిఫికేషన్ తర్వాత కోత నిర్వహణ, ఫీడ్ గుళికలు, పూర్తి ఫీడ్ బ్లాక్స్మ్, ఆకు భోజనం తయారీ మరియు వినియోగం)']</v>
      </c>
      <c r="AP39" s="3" t="s">
        <v>313</v>
      </c>
      <c r="AQ39" s="3" t="str">
        <f>IFERROR(__xludf.DUMMYFUNCTION("GOOGLETRANSLATE(AP39,""en"",""te"")"),"ప్రధాన శాస్త్రవేత్త")</f>
        <v>ప్రధాన శాస్త్రవేత్త</v>
      </c>
      <c r="AR39" s="3" t="s">
        <v>341</v>
      </c>
      <c r="AS39" s="3" t="str">
        <f>IFERROR(__xludf.DUMMYFUNCTION("GOOGLETRANSLATE(AR39,""en"",""te"")"),"ICAR-ఇండియన్ గ్రాస్‌ల్యాండ్ అండ్ ఫోడర్ రీసెర్చ్ ఇన్‌స్టిట్యూట్")</f>
        <v>ICAR-ఇండియన్ గ్రాస్‌ల్యాండ్ అండ్ ఫోడర్ రీసెర్చ్ ఇన్‌స్టిట్యూట్</v>
      </c>
      <c r="AT39" s="3">
        <v>0.0</v>
      </c>
      <c r="AU39" s="3">
        <v>0.0</v>
      </c>
      <c r="AV39" s="3">
        <v>0.0</v>
      </c>
      <c r="AW39" s="3">
        <v>0.0</v>
      </c>
      <c r="AX39" s="3">
        <v>0.0</v>
      </c>
    </row>
    <row r="40" ht="15.75" customHeight="1">
      <c r="A40" s="3" t="s">
        <v>342</v>
      </c>
      <c r="B40" s="3" t="str">
        <f>IFERROR(__xludf.DUMMYFUNCTION("GOOGLETRANSLATE(A40,""en"",""te"")"),"మహరాజ్ సింగ్")</f>
        <v>మహరాజ్ సింగ్</v>
      </c>
      <c r="C40" s="3">
        <v>0.0</v>
      </c>
      <c r="D40" s="3" t="s">
        <v>51</v>
      </c>
      <c r="E40" s="3" t="str">
        <f>IFERROR(__xludf.DUMMYFUNCTION("GOOGLETRANSLATE(D40,""en"",""te"")"),"పురుషుడు")</f>
        <v>పురుషుడు</v>
      </c>
      <c r="F40" s="3" t="s">
        <v>343</v>
      </c>
      <c r="G40" s="3" t="str">
        <f>IFERROR(__xludf.DUMMYFUNCTION("GOOGLETRANSLATE(F40,""en"",""te"")"),"పహుజ్ డ్యామ్ దగ్గర, గ్వాలియర్ రోడ్")</f>
        <v>పహుజ్ డ్యామ్ దగ్గర, గ్వాలియర్ రోడ్</v>
      </c>
      <c r="H40" s="3" t="s">
        <v>344</v>
      </c>
      <c r="I40" s="3" t="str">
        <f>IFERROR(__xludf.DUMMYFUNCTION("GOOGLETRANSLATE(H40,""en"",""te"")"),"ఝాన్సీ, ఉత్తర ప్రదేశ్, భారతదేశం - 284 003")</f>
        <v>ఝాన్సీ, ఉత్తర ప్రదేశ్, భారతదేశం - 284 003</v>
      </c>
      <c r="J40" s="3" t="s">
        <v>90</v>
      </c>
      <c r="K40" s="3" t="s">
        <v>262</v>
      </c>
      <c r="L40" s="3" t="str">
        <f>IFERROR(__xludf.DUMMYFUNCTION("GOOGLETRANSLATE(K40,""en"",""te"")"),"['శాస్త్రవేత్త']")</f>
        <v>['శాస్త్రవేత్త']</v>
      </c>
      <c r="M40" s="3" t="s">
        <v>345</v>
      </c>
      <c r="N40" s="3" t="str">
        <f>IFERROR(__xludf.DUMMYFUNCTION("GOOGLETRANSLATE(M40,""en"",""te"")"),"['డివిజన్ ఆఫ్ సోషల్ సైన్సెస్', 'ఇండియన్ గ్రాస్‌ల్యాండ్ అండ్ ఫోడర్ రీసెర్చ్ ఇన్‌స్టిట్యూట్ (IGFRI), ఝాన్సీ']")</f>
        <v>['డివిజన్ ఆఫ్ సోషల్ సైన్సెస్', 'ఇండియన్ గ్రాస్‌ల్యాండ్ అండ్ ఫోడర్ రీసెర్చ్ ఇన్‌స్టిట్యూట్ (IGFRI), ఝాన్సీ']</v>
      </c>
      <c r="O40" s="3" t="s">
        <v>90</v>
      </c>
      <c r="P40" s="3" t="s">
        <v>250</v>
      </c>
      <c r="Q40" s="3" t="str">
        <f>IFERROR(__xludf.DUMMYFUNCTION("GOOGLETRANSLATE(P40,""en"",""te"")"),"['పిహెచ్‌డి']")</f>
        <v>['పిహెచ్‌డి']</v>
      </c>
      <c r="R40" s="3" t="s">
        <v>90</v>
      </c>
      <c r="S40" s="3" t="str">
        <f>IFERROR(__xludf.DUMMYFUNCTION("GOOGLETRANSLATE(R40,""en"",""te"")"),"['']")</f>
        <v>['']</v>
      </c>
      <c r="T40" s="3">
        <v>0.0</v>
      </c>
      <c r="U40" s="3">
        <v>0.0</v>
      </c>
      <c r="V40" s="3" t="str">
        <f>IFERROR(__xludf.DUMMYFUNCTION("GOOGLETRANSLATE(U40,""en"",""te"")"),"0")</f>
        <v>0</v>
      </c>
      <c r="W40" s="3">
        <v>0.0</v>
      </c>
      <c r="X40" s="3" t="str">
        <f>IFERROR(__xludf.DUMMYFUNCTION("GOOGLETRANSLATE(W40,""en"",""te"")"),"0")</f>
        <v>0</v>
      </c>
      <c r="Y40" s="3">
        <v>0.0</v>
      </c>
      <c r="Z40" s="3" t="str">
        <f>IFERROR(__xludf.DUMMYFUNCTION("GOOGLETRANSLATE(Y40,""en"",""te"")"),"0")</f>
        <v>0</v>
      </c>
      <c r="AA40" s="3">
        <v>0.0</v>
      </c>
      <c r="AB40" s="3" t="str">
        <f>IFERROR(__xludf.DUMMYFUNCTION("GOOGLETRANSLATE(AA40,""en"",""te"")"),"0")</f>
        <v>0</v>
      </c>
      <c r="AC40" s="3">
        <v>0.0</v>
      </c>
      <c r="AD40" s="3">
        <v>0.0</v>
      </c>
      <c r="AE40" s="3" t="str">
        <f>IFERROR(__xludf.DUMMYFUNCTION("GOOGLETRANSLATE(AD40,""en"",""te"")"),"0")</f>
        <v>0</v>
      </c>
      <c r="AF40" s="3">
        <v>0.0</v>
      </c>
      <c r="AG40" s="3" t="str">
        <f>IFERROR(__xludf.DUMMYFUNCTION("GOOGLETRANSLATE(AF40,""en"",""te"")"),"0")</f>
        <v>0</v>
      </c>
      <c r="AH40" s="3">
        <v>0.0</v>
      </c>
      <c r="AI40" s="3" t="str">
        <f>IFERROR(__xludf.DUMMYFUNCTION("GOOGLETRANSLATE(AH40,""en"",""te"")"),"0")</f>
        <v>0</v>
      </c>
      <c r="AJ40" s="3">
        <v>0.0</v>
      </c>
      <c r="AK40" s="3" t="str">
        <f>IFERROR(__xludf.DUMMYFUNCTION("GOOGLETRANSLATE(AJ40,""en"",""te"")"),"0")</f>
        <v>0</v>
      </c>
      <c r="AL40" s="3" t="s">
        <v>346</v>
      </c>
      <c r="AM40" s="3" t="str">
        <f>IFERROR(__xludf.DUMMYFUNCTION("GOOGLETRANSLATE(AH40,""en"",""te"")"),"0")</f>
        <v>0</v>
      </c>
      <c r="AN40" s="3" t="s">
        <v>347</v>
      </c>
      <c r="AO40" s="3" t="str">
        <f>IFERROR(__xludf.DUMMYFUNCTION("GOOGLETRANSLATE(AN40,""en"",""te"")"),"['€¢ భాగస్వామ్య పరిశోధన, పశుగ్రాసం విస్తరణలో సామాజిక-ఆర్థిక అధ్యయనాలు â€¢ సాంకేతికత బదిలీ, మేత సాంకేతిక ప్రదర్శనలు, ప్రభావ విశ్లేషణ, రైతుల శిక్షణ']")</f>
        <v>['€¢ భాగస్వామ్య పరిశోధన, పశుగ్రాసం విస్తరణలో సామాజిక-ఆర్థిక అధ్యయనాలు â€¢ సాంకేతికత బదిలీ, మేత సాంకేతిక ప్రదర్శనలు, ప్రభావ విశ్లేషణ, రైతుల శిక్షణ']</v>
      </c>
      <c r="AP40" s="3" t="s">
        <v>265</v>
      </c>
      <c r="AQ40" s="3" t="str">
        <f>IFERROR(__xludf.DUMMYFUNCTION("GOOGLETRANSLATE(AP40,""en"",""te"")"),"శాస్త్రవేత్త")</f>
        <v>శాస్త్రవేత్త</v>
      </c>
      <c r="AR40" s="3" t="s">
        <v>348</v>
      </c>
      <c r="AS40" s="3" t="str">
        <f>IFERROR(__xludf.DUMMYFUNCTION("GOOGLETRANSLATE(AR40,""en"",""te"")"),"ఇండియన్ గ్రాస్‌ల్యాండ్ అండ్ ఫోడర్ రీసెర్చ్ ఇన్‌స్టిట్యూట్ (IGFRI)")</f>
        <v>ఇండియన్ గ్రాస్‌ల్యాండ్ అండ్ ఫోడర్ రీసెర్చ్ ఇన్‌స్టిట్యూట్ (IGFRI)</v>
      </c>
      <c r="AT40" s="3">
        <v>0.0</v>
      </c>
      <c r="AU40" s="3">
        <v>0.0</v>
      </c>
      <c r="AV40" s="3">
        <v>0.0</v>
      </c>
      <c r="AW40" s="3">
        <v>0.0</v>
      </c>
      <c r="AX40" s="3">
        <v>0.0</v>
      </c>
    </row>
    <row r="41" ht="15.75" customHeight="1">
      <c r="A41" s="3" t="s">
        <v>349</v>
      </c>
      <c r="B41" s="3" t="str">
        <f>IFERROR(__xludf.DUMMYFUNCTION("GOOGLETRANSLATE(A41,""en"",""te"")"),"ప్రఫుల్ల దత్తా")</f>
        <v>ప్రఫుల్ల దత్తా</v>
      </c>
      <c r="C41" s="3">
        <v>0.0</v>
      </c>
      <c r="D41" s="3" t="s">
        <v>232</v>
      </c>
      <c r="E41" s="3" t="str">
        <f>IFERROR(__xludf.DUMMYFUNCTION("GOOGLETRANSLATE(D41,""en"",""te"")"),"స్త్రీ")</f>
        <v>స్త్రీ</v>
      </c>
      <c r="F41" s="3" t="s">
        <v>164</v>
      </c>
      <c r="G41" s="3" t="str">
        <f>IFERROR(__xludf.DUMMYFUNCTION("GOOGLETRANSLATE(F41,""en"",""te"")"),"N.E.ప్రాంతం, తూర్పు-చౌకిడింగ్‌గీ పోస్ట్ బాక్స్ నం.105")</f>
        <v>N.E.ప్రాంతం, తూర్పు-చౌకిడింగ్‌గీ పోస్ట్ బాక్స్ నం.105</v>
      </c>
      <c r="H41" s="3" t="s">
        <v>350</v>
      </c>
      <c r="I41" s="3" t="str">
        <f>IFERROR(__xludf.DUMMYFUNCTION("GOOGLETRANSLATE(H41,""en"",""te"")"),"దిబ్రూగర్, అస్సాం, భారతదేశం - 786 001")</f>
        <v>దిబ్రూగర్, అస్సాం, భారతదేశం - 786 001</v>
      </c>
      <c r="J41" s="3" t="s">
        <v>90</v>
      </c>
      <c r="K41" s="3" t="s">
        <v>166</v>
      </c>
      <c r="L41" s="3" t="str">
        <f>IFERROR(__xludf.DUMMYFUNCTION("GOOGLETRANSLATE(K41,""en"",""te"")"),"['సైంటిస్ట్ ఎఫ్']")</f>
        <v>['సైంటిస్ట్ ఎఫ్']</v>
      </c>
      <c r="M41" s="3" t="s">
        <v>167</v>
      </c>
      <c r="N41" s="3" t="str">
        <f>IFERROR(__xludf.DUMMYFUNCTION("GOOGLETRANSLATE(M41,""en"",""te"")"),"['', 'ప్రాంతీయ వైద్య పరిశోధన కేంద్రం ICMR, దిబ్రూఘర్']")</f>
        <v>['', 'ప్రాంతీయ వైద్య పరిశోధన కేంద్రం ICMR, దిబ్రూఘర్']</v>
      </c>
      <c r="O41" s="3">
        <v>0.0</v>
      </c>
      <c r="P41" s="3">
        <v>0.0</v>
      </c>
      <c r="Q41" s="3" t="str">
        <f>IFERROR(__xludf.DUMMYFUNCTION("GOOGLETRANSLATE(P41,""en"",""te"")"),"0")</f>
        <v>0</v>
      </c>
      <c r="R41" s="3">
        <v>0.0</v>
      </c>
      <c r="S41" s="3" t="str">
        <f>IFERROR(__xludf.DUMMYFUNCTION("GOOGLETRANSLATE(R41,""en"",""te"")"),"0")</f>
        <v>0</v>
      </c>
      <c r="T41" s="3">
        <v>0.0</v>
      </c>
      <c r="U41" s="3">
        <v>0.0</v>
      </c>
      <c r="V41" s="3" t="str">
        <f>IFERROR(__xludf.DUMMYFUNCTION("GOOGLETRANSLATE(U41,""en"",""te"")"),"0")</f>
        <v>0</v>
      </c>
      <c r="W41" s="3">
        <v>0.0</v>
      </c>
      <c r="X41" s="3" t="str">
        <f>IFERROR(__xludf.DUMMYFUNCTION("GOOGLETRANSLATE(W41,""en"",""te"")"),"0")</f>
        <v>0</v>
      </c>
      <c r="Y41" s="3">
        <v>0.0</v>
      </c>
      <c r="Z41" s="3" t="str">
        <f>IFERROR(__xludf.DUMMYFUNCTION("GOOGLETRANSLATE(Y41,""en"",""te"")"),"0")</f>
        <v>0</v>
      </c>
      <c r="AA41" s="3">
        <v>0.0</v>
      </c>
      <c r="AB41" s="3" t="str">
        <f>IFERROR(__xludf.DUMMYFUNCTION("GOOGLETRANSLATE(AA41,""en"",""te"")"),"0")</f>
        <v>0</v>
      </c>
      <c r="AC41" s="3">
        <v>0.0</v>
      </c>
      <c r="AD41" s="3">
        <v>0.0</v>
      </c>
      <c r="AE41" s="3" t="str">
        <f>IFERROR(__xludf.DUMMYFUNCTION("GOOGLETRANSLATE(AD41,""en"",""te"")"),"0")</f>
        <v>0</v>
      </c>
      <c r="AF41" s="3">
        <v>0.0</v>
      </c>
      <c r="AG41" s="3" t="str">
        <f>IFERROR(__xludf.DUMMYFUNCTION("GOOGLETRANSLATE(AF41,""en"",""te"")"),"0")</f>
        <v>0</v>
      </c>
      <c r="AH41" s="3">
        <v>0.0</v>
      </c>
      <c r="AI41" s="3" t="str">
        <f>IFERROR(__xludf.DUMMYFUNCTION("GOOGLETRANSLATE(AH41,""en"",""te"")"),"0")</f>
        <v>0</v>
      </c>
      <c r="AJ41" s="3">
        <v>0.0</v>
      </c>
      <c r="AK41" s="3" t="str">
        <f>IFERROR(__xludf.DUMMYFUNCTION("GOOGLETRANSLATE(AJ41,""en"",""te"")"),"0")</f>
        <v>0</v>
      </c>
      <c r="AL41" s="3" t="s">
        <v>168</v>
      </c>
      <c r="AM41" s="3" t="str">
        <f>IFERROR(__xludf.DUMMYFUNCTION("GOOGLETRANSLATE(AH41,""en"",""te"")"),"0")</f>
        <v>0</v>
      </c>
      <c r="AN41" s="3" t="s">
        <v>90</v>
      </c>
      <c r="AO41" s="3" t="str">
        <f>IFERROR(__xludf.DUMMYFUNCTION("GOOGLETRANSLATE(AN41,""en"",""te"")"),"['']")</f>
        <v>['']</v>
      </c>
      <c r="AP41" s="3" t="s">
        <v>169</v>
      </c>
      <c r="AQ41" s="3" t="str">
        <f>IFERROR(__xludf.DUMMYFUNCTION("GOOGLETRANSLATE(AP41,""en"",""te"")"),"శాస్త్రవేత్త ఎఫ్")</f>
        <v>శాస్త్రవేత్త ఎఫ్</v>
      </c>
      <c r="AR41" s="3" t="s">
        <v>170</v>
      </c>
      <c r="AS41" s="3" t="str">
        <f>IFERROR(__xludf.DUMMYFUNCTION("GOOGLETRANSLATE(AR41,""en"",""te"")"),"ప్రాంతీయ వైద్య పరిశోధన కేంద్రం ICMR")</f>
        <v>ప్రాంతీయ వైద్య పరిశోధన కేంద్రం ICMR</v>
      </c>
      <c r="AT41" s="3">
        <v>0.0</v>
      </c>
      <c r="AU41" s="3">
        <v>0.0</v>
      </c>
      <c r="AV41" s="3">
        <v>0.0</v>
      </c>
      <c r="AW41" s="3">
        <v>0.0</v>
      </c>
      <c r="AX41" s="3">
        <v>0.0</v>
      </c>
    </row>
    <row r="42" ht="15.75" customHeight="1">
      <c r="A42" s="3" t="s">
        <v>351</v>
      </c>
      <c r="B42" s="3" t="str">
        <f>IFERROR(__xludf.DUMMYFUNCTION("GOOGLETRANSLATE(A42,""en"",""te"")"),"అబ్దుల్ మబూద్ ఖాన్")</f>
        <v>అబ్దుల్ మబూద్ ఖాన్</v>
      </c>
      <c r="C42" s="3">
        <v>0.0</v>
      </c>
      <c r="D42" s="3" t="s">
        <v>51</v>
      </c>
      <c r="E42" s="3" t="str">
        <f>IFERROR(__xludf.DUMMYFUNCTION("GOOGLETRANSLATE(D42,""en"",""te"")"),"పురుషుడు")</f>
        <v>పురుషుడు</v>
      </c>
      <c r="F42" s="3" t="s">
        <v>164</v>
      </c>
      <c r="G42" s="3" t="str">
        <f>IFERROR(__xludf.DUMMYFUNCTION("GOOGLETRANSLATE(F42,""en"",""te"")"),"N.E.ప్రాంతం, తూర్పు-చౌకిడింగ్‌గీ పోస్ట్ బాక్స్ నం.105")</f>
        <v>N.E.ప్రాంతం, తూర్పు-చౌకిడింగ్‌గీ పోస్ట్ బాక్స్ నం.105</v>
      </c>
      <c r="H42" s="3" t="s">
        <v>350</v>
      </c>
      <c r="I42" s="3" t="str">
        <f>IFERROR(__xludf.DUMMYFUNCTION("GOOGLETRANSLATE(H42,""en"",""te"")"),"దిబ్రూగర్, అస్సాం, భారతదేశం - 786 001")</f>
        <v>దిబ్రూగర్, అస్సాం, భారతదేశం - 786 001</v>
      </c>
      <c r="J42" s="3" t="s">
        <v>90</v>
      </c>
      <c r="K42" s="3" t="s">
        <v>101</v>
      </c>
      <c r="L42" s="3" t="str">
        <f>IFERROR(__xludf.DUMMYFUNCTION("GOOGLETRANSLATE(K42,""en"",""te"")"),"['సైంటిస్ట్ ఇ']")</f>
        <v>['సైంటిస్ట్ ఇ']</v>
      </c>
      <c r="M42" s="3" t="s">
        <v>167</v>
      </c>
      <c r="N42" s="3" t="str">
        <f>IFERROR(__xludf.DUMMYFUNCTION("GOOGLETRANSLATE(M42,""en"",""te"")"),"['', 'ప్రాంతీయ వైద్య పరిశోధన కేంద్రం ICMR, దిబ్రూఘర్']")</f>
        <v>['', 'ప్రాంతీయ వైద్య పరిశోధన కేంద్రం ICMR, దిబ్రూఘర్']</v>
      </c>
      <c r="O42" s="3">
        <v>0.0</v>
      </c>
      <c r="P42" s="3">
        <v>0.0</v>
      </c>
      <c r="Q42" s="3" t="str">
        <f>IFERROR(__xludf.DUMMYFUNCTION("GOOGLETRANSLATE(P42,""en"",""te"")"),"0")</f>
        <v>0</v>
      </c>
      <c r="R42" s="3">
        <v>0.0</v>
      </c>
      <c r="S42" s="3" t="str">
        <f>IFERROR(__xludf.DUMMYFUNCTION("GOOGLETRANSLATE(R42,""en"",""te"")"),"0")</f>
        <v>0</v>
      </c>
      <c r="T42" s="3">
        <v>0.0</v>
      </c>
      <c r="U42" s="3">
        <v>0.0</v>
      </c>
      <c r="V42" s="3" t="str">
        <f>IFERROR(__xludf.DUMMYFUNCTION("GOOGLETRANSLATE(U42,""en"",""te"")"),"0")</f>
        <v>0</v>
      </c>
      <c r="W42" s="3">
        <v>0.0</v>
      </c>
      <c r="X42" s="3" t="str">
        <f>IFERROR(__xludf.DUMMYFUNCTION("GOOGLETRANSLATE(W42,""en"",""te"")"),"0")</f>
        <v>0</v>
      </c>
      <c r="Y42" s="3">
        <v>0.0</v>
      </c>
      <c r="Z42" s="3" t="str">
        <f>IFERROR(__xludf.DUMMYFUNCTION("GOOGLETRANSLATE(Y42,""en"",""te"")"),"0")</f>
        <v>0</v>
      </c>
      <c r="AA42" s="3">
        <v>0.0</v>
      </c>
      <c r="AB42" s="3" t="str">
        <f>IFERROR(__xludf.DUMMYFUNCTION("GOOGLETRANSLATE(AA42,""en"",""te"")"),"0")</f>
        <v>0</v>
      </c>
      <c r="AC42" s="3">
        <v>0.0</v>
      </c>
      <c r="AD42" s="3">
        <v>0.0</v>
      </c>
      <c r="AE42" s="3" t="str">
        <f>IFERROR(__xludf.DUMMYFUNCTION("GOOGLETRANSLATE(AD42,""en"",""te"")"),"0")</f>
        <v>0</v>
      </c>
      <c r="AF42" s="3">
        <v>0.0</v>
      </c>
      <c r="AG42" s="3" t="str">
        <f>IFERROR(__xludf.DUMMYFUNCTION("GOOGLETRANSLATE(AF42,""en"",""te"")"),"0")</f>
        <v>0</v>
      </c>
      <c r="AH42" s="3">
        <v>0.0</v>
      </c>
      <c r="AI42" s="3" t="str">
        <f>IFERROR(__xludf.DUMMYFUNCTION("GOOGLETRANSLATE(AH42,""en"",""te"")"),"0")</f>
        <v>0</v>
      </c>
      <c r="AJ42" s="3">
        <v>0.0</v>
      </c>
      <c r="AK42" s="3" t="str">
        <f>IFERROR(__xludf.DUMMYFUNCTION("GOOGLETRANSLATE(AJ42,""en"",""te"")"),"0")</f>
        <v>0</v>
      </c>
      <c r="AL42" s="3" t="s">
        <v>328</v>
      </c>
      <c r="AM42" s="3" t="str">
        <f>IFERROR(__xludf.DUMMYFUNCTION("GOOGLETRANSLATE(AH42,""en"",""te"")"),"0")</f>
        <v>0</v>
      </c>
      <c r="AN42" s="3" t="s">
        <v>352</v>
      </c>
      <c r="AO42" s="3" t="str">
        <f>IFERROR(__xludf.DUMMYFUNCTION("GOOGLETRANSLATE(AN42,""en"",""te"")"),"['పారాసిటాలజీ']")</f>
        <v>['పారాసిటాలజీ']</v>
      </c>
      <c r="AP42" s="3" t="s">
        <v>106</v>
      </c>
      <c r="AQ42" s="3" t="str">
        <f>IFERROR(__xludf.DUMMYFUNCTION("GOOGLETRANSLATE(AP42,""en"",""te"")"),"శాస్త్రవేత్త ఇ")</f>
        <v>శాస్త్రవేత్త ఇ</v>
      </c>
      <c r="AR42" s="3" t="s">
        <v>170</v>
      </c>
      <c r="AS42" s="3" t="str">
        <f>IFERROR(__xludf.DUMMYFUNCTION("GOOGLETRANSLATE(AR42,""en"",""te"")"),"ప్రాంతీయ వైద్య పరిశోధన కేంద్రం ICMR")</f>
        <v>ప్రాంతీయ వైద్య పరిశోధన కేంద్రం ICMR</v>
      </c>
      <c r="AT42" s="3">
        <v>0.0</v>
      </c>
      <c r="AU42" s="3">
        <v>0.0</v>
      </c>
      <c r="AV42" s="3">
        <v>0.0</v>
      </c>
      <c r="AW42" s="3">
        <v>0.0</v>
      </c>
      <c r="AX42" s="3">
        <v>0.0</v>
      </c>
    </row>
    <row r="43" ht="15.75" customHeight="1">
      <c r="A43" s="3" t="s">
        <v>353</v>
      </c>
      <c r="B43" s="3" t="str">
        <f>IFERROR(__xludf.DUMMYFUNCTION("GOOGLETRANSLATE(A43,""en"",""te"")"),"కన్వర్ నారాయణ్")</f>
        <v>కన్వర్ నారాయణ్</v>
      </c>
      <c r="C43" s="3">
        <v>0.0</v>
      </c>
      <c r="D43" s="3" t="s">
        <v>51</v>
      </c>
      <c r="E43" s="3" t="str">
        <f>IFERROR(__xludf.DUMMYFUNCTION("GOOGLETRANSLATE(D43,""en"",""te"")"),"పురుషుడు")</f>
        <v>పురుషుడు</v>
      </c>
      <c r="F43" s="3" t="s">
        <v>164</v>
      </c>
      <c r="G43" s="3" t="str">
        <f>IFERROR(__xludf.DUMMYFUNCTION("GOOGLETRANSLATE(F43,""en"",""te"")"),"N.E.ప్రాంతం, తూర్పు-చౌకిడింగ్‌గీ పోస్ట్ బాక్స్ నం.105")</f>
        <v>N.E.ప్రాంతం, తూర్పు-చౌకిడింగ్‌గీ పోస్ట్ బాక్స్ నం.105</v>
      </c>
      <c r="H43" s="3" t="s">
        <v>350</v>
      </c>
      <c r="I43" s="3" t="str">
        <f>IFERROR(__xludf.DUMMYFUNCTION("GOOGLETRANSLATE(H43,""en"",""te"")"),"దిబ్రూగర్, అస్సాం, భారతదేశం - 786 001")</f>
        <v>దిబ్రూగర్, అస్సాం, భారతదేశం - 786 001</v>
      </c>
      <c r="J43" s="3" t="s">
        <v>90</v>
      </c>
      <c r="K43" s="3" t="s">
        <v>101</v>
      </c>
      <c r="L43" s="3" t="str">
        <f>IFERROR(__xludf.DUMMYFUNCTION("GOOGLETRANSLATE(K43,""en"",""te"")"),"['సైంటిస్ట్ ఇ']")</f>
        <v>['సైంటిస్ట్ ఇ']</v>
      </c>
      <c r="M43" s="3" t="s">
        <v>167</v>
      </c>
      <c r="N43" s="3" t="str">
        <f>IFERROR(__xludf.DUMMYFUNCTION("GOOGLETRANSLATE(M43,""en"",""te"")"),"['', 'ప్రాంతీయ వైద్య పరిశోధన కేంద్రం ICMR, దిబ్రూఘర్']")</f>
        <v>['', 'ప్రాంతీయ వైద్య పరిశోధన కేంద్రం ICMR, దిబ్రూఘర్']</v>
      </c>
      <c r="O43" s="3">
        <v>0.0</v>
      </c>
      <c r="P43" s="3">
        <v>0.0</v>
      </c>
      <c r="Q43" s="3" t="str">
        <f>IFERROR(__xludf.DUMMYFUNCTION("GOOGLETRANSLATE(P43,""en"",""te"")"),"0")</f>
        <v>0</v>
      </c>
      <c r="R43" s="3">
        <v>0.0</v>
      </c>
      <c r="S43" s="3" t="str">
        <f>IFERROR(__xludf.DUMMYFUNCTION("GOOGLETRANSLATE(R43,""en"",""te"")"),"0")</f>
        <v>0</v>
      </c>
      <c r="T43" s="3">
        <v>0.0</v>
      </c>
      <c r="U43" s="3">
        <v>0.0</v>
      </c>
      <c r="V43" s="3" t="str">
        <f>IFERROR(__xludf.DUMMYFUNCTION("GOOGLETRANSLATE(U43,""en"",""te"")"),"0")</f>
        <v>0</v>
      </c>
      <c r="W43" s="3">
        <v>0.0</v>
      </c>
      <c r="X43" s="3" t="str">
        <f>IFERROR(__xludf.DUMMYFUNCTION("GOOGLETRANSLATE(W43,""en"",""te"")"),"0")</f>
        <v>0</v>
      </c>
      <c r="Y43" s="3">
        <v>0.0</v>
      </c>
      <c r="Z43" s="3" t="str">
        <f>IFERROR(__xludf.DUMMYFUNCTION("GOOGLETRANSLATE(Y43,""en"",""te"")"),"0")</f>
        <v>0</v>
      </c>
      <c r="AA43" s="3">
        <v>0.0</v>
      </c>
      <c r="AB43" s="3" t="str">
        <f>IFERROR(__xludf.DUMMYFUNCTION("GOOGLETRANSLATE(AA43,""en"",""te"")"),"0")</f>
        <v>0</v>
      </c>
      <c r="AC43" s="3">
        <v>0.0</v>
      </c>
      <c r="AD43" s="3">
        <v>0.0</v>
      </c>
      <c r="AE43" s="3" t="str">
        <f>IFERROR(__xludf.DUMMYFUNCTION("GOOGLETRANSLATE(AD43,""en"",""te"")"),"0")</f>
        <v>0</v>
      </c>
      <c r="AF43" s="3">
        <v>0.0</v>
      </c>
      <c r="AG43" s="3" t="str">
        <f>IFERROR(__xludf.DUMMYFUNCTION("GOOGLETRANSLATE(AF43,""en"",""te"")"),"0")</f>
        <v>0</v>
      </c>
      <c r="AH43" s="3">
        <v>0.0</v>
      </c>
      <c r="AI43" s="3" t="str">
        <f>IFERROR(__xludf.DUMMYFUNCTION("GOOGLETRANSLATE(AH43,""en"",""te"")"),"0")</f>
        <v>0</v>
      </c>
      <c r="AJ43" s="3">
        <v>0.0</v>
      </c>
      <c r="AK43" s="3" t="str">
        <f>IFERROR(__xludf.DUMMYFUNCTION("GOOGLETRANSLATE(AJ43,""en"",""te"")"),"0")</f>
        <v>0</v>
      </c>
      <c r="AL43" s="3" t="s">
        <v>328</v>
      </c>
      <c r="AM43" s="3" t="str">
        <f>IFERROR(__xludf.DUMMYFUNCTION("GOOGLETRANSLATE(AH43,""en"",""te"")"),"0")</f>
        <v>0</v>
      </c>
      <c r="AN43" s="3" t="s">
        <v>352</v>
      </c>
      <c r="AO43" s="3" t="str">
        <f>IFERROR(__xludf.DUMMYFUNCTION("GOOGLETRANSLATE(AN43,""en"",""te"")"),"['పారాసిటాలజీ']")</f>
        <v>['పారాసిటాలజీ']</v>
      </c>
      <c r="AP43" s="3" t="s">
        <v>106</v>
      </c>
      <c r="AQ43" s="3" t="str">
        <f>IFERROR(__xludf.DUMMYFUNCTION("GOOGLETRANSLATE(AP43,""en"",""te"")"),"శాస్త్రవేత్త ఇ")</f>
        <v>శాస్త్రవేత్త ఇ</v>
      </c>
      <c r="AR43" s="3" t="s">
        <v>170</v>
      </c>
      <c r="AS43" s="3" t="str">
        <f>IFERROR(__xludf.DUMMYFUNCTION("GOOGLETRANSLATE(AR43,""en"",""te"")"),"ప్రాంతీయ వైద్య పరిశోధన కేంద్రం ICMR")</f>
        <v>ప్రాంతీయ వైద్య పరిశోధన కేంద్రం ICMR</v>
      </c>
      <c r="AT43" s="3">
        <v>0.0</v>
      </c>
      <c r="AU43" s="3">
        <v>0.0</v>
      </c>
      <c r="AV43" s="3">
        <v>0.0</v>
      </c>
      <c r="AW43" s="3">
        <v>0.0</v>
      </c>
      <c r="AX43" s="3">
        <v>0.0</v>
      </c>
    </row>
    <row r="44" ht="15.75" customHeight="1">
      <c r="A44" s="3" t="s">
        <v>354</v>
      </c>
      <c r="B44" s="3" t="str">
        <f>IFERROR(__xludf.DUMMYFUNCTION("GOOGLETRANSLATE(A44,""en"",""te"")"),"మంగళంపల్లి ఎన్ రవికాంత్")</f>
        <v>మంగళంపల్లి ఎన్ రవికాంత్</v>
      </c>
      <c r="C44" s="3">
        <v>0.0</v>
      </c>
      <c r="D44" s="3" t="s">
        <v>51</v>
      </c>
      <c r="E44" s="3" t="str">
        <f>IFERROR(__xludf.DUMMYFUNCTION("GOOGLETRANSLATE(D44,""en"",""te"")"),"పురుషుడు")</f>
        <v>పురుషుడు</v>
      </c>
      <c r="F44" s="3" t="s">
        <v>355</v>
      </c>
      <c r="G44" s="3" t="str">
        <f>IFERROR(__xludf.DUMMYFUNCTION("GOOGLETRANSLATE(F44,""en"",""te"")"),"డిపార్ట్‌మెంట్ ఆఫ్ కెమిస్ట్రీ, ఇండియన్ ఇన్‌స్టిట్యూట్ ఆఫ్ టెక్నాలజీ, బొంబాయి ఇండియన్ ఇన్‌స్టిట్యూట్ ఆఫ్ టెక్నాలజీ బొంబాయి, పోవై")</f>
        <v>డిపార్ట్‌మెంట్ ఆఫ్ కెమిస్ట్రీ, ఇండియన్ ఇన్‌స్టిట్యూట్ ఆఫ్ టెక్నాలజీ, బొంబాయి ఇండియన్ ఇన్‌స్టిట్యూట్ ఆఫ్ టెక్నాలజీ బొంబాయి, పోవై</v>
      </c>
      <c r="H44" s="3" t="s">
        <v>110</v>
      </c>
      <c r="I44" s="3" t="str">
        <f>IFERROR(__xludf.DUMMYFUNCTION("GOOGLETRANSLATE(H44,""en"",""te"")"),"ముంబై సబర్బన్, మహారాష్ట్ర, భారతదేశం - 400076")</f>
        <v>ముంబై సబర్బన్, మహారాష్ట్ర, భారతదేశం - 400076</v>
      </c>
      <c r="J44" s="3" t="s">
        <v>249</v>
      </c>
      <c r="K44" s="3" t="s">
        <v>78</v>
      </c>
      <c r="L44" s="3" t="str">
        <f>IFERROR(__xludf.DUMMYFUNCTION("GOOGLETRANSLATE(K44,""en"",""te"")"),"['ప్రొఫెసర్']")</f>
        <v>['ప్రొఫెసర్']</v>
      </c>
      <c r="M44" s="3" t="s">
        <v>123</v>
      </c>
      <c r="N44" s="3" t="str">
        <f>IFERROR(__xludf.DUMMYFUNCTION("GOOGLETRANSLATE(M44,""en"",""te"")"),"['డిపార్ట్మెంట్ ఆఫ్ కెమిస్ట్రీ', 'ఇండియన్ ఇన్స్టిట్యూట్ ఆఫ్ టెక్నాలజీ బాంబే, ముంబై']")</f>
        <v>['డిపార్ట్మెంట్ ఆఫ్ కెమిస్ట్రీ', 'ఇండియన్ ఇన్స్టిట్యూట్ ఆఫ్ టెక్నాలజీ బాంబే, ముంబై']</v>
      </c>
      <c r="O44" s="3" t="s">
        <v>356</v>
      </c>
      <c r="P44" s="3" t="s">
        <v>81</v>
      </c>
      <c r="Q44" s="3" t="str">
        <f>IFERROR(__xludf.DUMMYFUNCTION("GOOGLETRANSLATE(P44,""en"",""te"")"),"['పిహెచ్‌డి']")</f>
        <v>['పిహెచ్‌డి']</v>
      </c>
      <c r="R44" s="3" t="s">
        <v>357</v>
      </c>
      <c r="S44" s="3" t="str">
        <f>IFERROR(__xludf.DUMMYFUNCTION("GOOGLETRANSLATE(R44,""en"",""te"")"),"['ఇండియన్ ఇన్‌స్టిట్యూట్ ఆఫ్ టెక్నాలజీ, కాన్పూర్']")</f>
        <v>['ఇండియన్ ఇన్‌స్టిట్యూట్ ఆఫ్ టెక్నాలజీ, కాన్పూర్']</v>
      </c>
      <c r="T44" s="3" t="s">
        <v>358</v>
      </c>
      <c r="U44" s="3" t="s">
        <v>359</v>
      </c>
      <c r="V44" s="3" t="str">
        <f>IFERROR(__xludf.DUMMYFUNCTION("GOOGLETRANSLATE(U44,""en"",""te"")"),"['ఫెలోషిప్', 'ఫెలోషిప్', 'ఫెలోషిప్', 'ఫెలోషిప్']")</f>
        <v>['ఫెలోషిప్', 'ఫెలోషిప్', 'ఫెలోషిప్', 'ఫెలోషిప్']</v>
      </c>
      <c r="W44" s="3" t="s">
        <v>360</v>
      </c>
      <c r="X44" s="3" t="str">
        <f>IFERROR(__xludf.DUMMYFUNCTION("GOOGLETRANSLATE(W44,""en"",""te"")"),"['అలెగ్జాండర్ వాన్ హంబోల్ట్ ఫెలోషిప్', 'జపనీస్ సొసైటీ ఫర్ ప్రమోషన్ ఆఫ్ సైన్స్ (JSPS)', 'అలెగ్జాండర్ వాన్ హంబోల్ట్ ఫెలోషిప్', 'జపనీస్ సొసైటీ ఫర్ ప్రమోషన్ ఆఫ్ సైన్స్ (JSPS)']")</f>
        <v>['అలెగ్జాండర్ వాన్ హంబోల్ట్ ఫెలోషిప్', 'జపనీస్ సొసైటీ ఫర్ ప్రమోషన్ ఆఫ్ సైన్స్ (JSPS)', 'అలెగ్జాండర్ వాన్ హంబోల్ట్ ఫెలోషిప్', 'జపనీస్ సొసైటీ ఫర్ ప్రమోషన్ ఆఫ్ సైన్స్ (JSPS)']</v>
      </c>
      <c r="Y44" s="3">
        <v>0.0</v>
      </c>
      <c r="Z44" s="3" t="str">
        <f>IFERROR(__xludf.DUMMYFUNCTION("GOOGLETRANSLATE(Y44,""en"",""te"")"),"0")</f>
        <v>0</v>
      </c>
      <c r="AA44" s="3">
        <v>0.0</v>
      </c>
      <c r="AB44" s="3" t="str">
        <f>IFERROR(__xludf.DUMMYFUNCTION("GOOGLETRANSLATE(AA44,""en"",""te"")"),"0")</f>
        <v>0</v>
      </c>
      <c r="AC44" s="3">
        <v>0.0</v>
      </c>
      <c r="AD44" s="3">
        <v>0.0</v>
      </c>
      <c r="AE44" s="3" t="str">
        <f>IFERROR(__xludf.DUMMYFUNCTION("GOOGLETRANSLATE(AD44,""en"",""te"")"),"0")</f>
        <v>0</v>
      </c>
      <c r="AF44" s="3">
        <v>0.0</v>
      </c>
      <c r="AG44" s="3" t="str">
        <f>IFERROR(__xludf.DUMMYFUNCTION("GOOGLETRANSLATE(AF44,""en"",""te"")"),"0")</f>
        <v>0</v>
      </c>
      <c r="AH44" s="3">
        <v>0.0</v>
      </c>
      <c r="AI44" s="3" t="str">
        <f>IFERROR(__xludf.DUMMYFUNCTION("GOOGLETRANSLATE(AH44,""en"",""te"")"),"0")</f>
        <v>0</v>
      </c>
      <c r="AJ44" s="3">
        <v>0.0</v>
      </c>
      <c r="AK44" s="3" t="str">
        <f>IFERROR(__xludf.DUMMYFUNCTION("GOOGLETRANSLATE(AJ44,""en"",""te"")"),"0")</f>
        <v>0</v>
      </c>
      <c r="AL44" s="3" t="s">
        <v>160</v>
      </c>
      <c r="AM44" s="3" t="str">
        <f>IFERROR(__xludf.DUMMYFUNCTION("GOOGLETRANSLATE(AH44,""en"",""te"")"),"0")</f>
        <v>0</v>
      </c>
      <c r="AN44" s="3" t="s">
        <v>361</v>
      </c>
      <c r="AO44" s="3" t="str">
        <f>IFERROR(__xludf.DUMMYFUNCTION("GOOGLETRANSLATE(AN44,""en"",""te"")"),"['అసమాన మల్టీపోర్ఫిరిన్ శ్రేణుల సంశ్లేషణ మరియు ఫోటోడైనమిక్స్, ఆర్గానోమెటాలిక్ సిస్టమ్‌లకు జోడించబడిన పోర్ఫిరిన్‌ల సంశ్లేషణ మరియు క్యారెక్టరైజేషన్, డిజైన్, సింథసిస్ మరియు నాన్ లీనియర్ ఆప్టిక్స్ అధ్యయనం.']")</f>
        <v>['అసమాన మల్టీపోర్ఫిరిన్ శ్రేణుల సంశ్లేషణ మరియు ఫోటోడైనమిక్స్, ఆర్గానోమెటాలిక్ సిస్టమ్‌లకు జోడించబడిన పోర్ఫిరిన్‌ల సంశ్లేషణ మరియు క్యారెక్టరైజేషన్, డిజైన్, సింథసిస్ మరియు నాన్ లీనియర్ ఆప్టిక్స్ అధ్యయనం.']</v>
      </c>
      <c r="AP44" s="3" t="s">
        <v>85</v>
      </c>
      <c r="AQ44" s="3" t="str">
        <f>IFERROR(__xludf.DUMMYFUNCTION("GOOGLETRANSLATE(AP44,""en"",""te"")"),"ప్రొఫెసర్")</f>
        <v>ప్రొఫెసర్</v>
      </c>
      <c r="AR44" s="3" t="s">
        <v>121</v>
      </c>
      <c r="AS44" s="3" t="str">
        <f>IFERROR(__xludf.DUMMYFUNCTION("GOOGLETRANSLATE(AR44,""en"",""te"")"),"ఇండియన్ ఇన్స్టిట్యూట్ ఆఫ్ టెక్నాలజీ బొంబాయి")</f>
        <v>ఇండియన్ ఇన్స్టిట్యూట్ ఆఫ్ టెక్నాలజీ బొంబాయి</v>
      </c>
      <c r="AT44" s="3">
        <v>300.0</v>
      </c>
      <c r="AU44" s="3">
        <v>0.0</v>
      </c>
      <c r="AV44" s="3">
        <v>1.0</v>
      </c>
      <c r="AW44" s="3">
        <v>0.0</v>
      </c>
      <c r="AX44" s="3">
        <v>2.0</v>
      </c>
    </row>
    <row r="45" ht="15.75" customHeight="1">
      <c r="A45" s="3" t="s">
        <v>362</v>
      </c>
      <c r="B45" s="3" t="str">
        <f>IFERROR(__xludf.DUMMYFUNCTION("GOOGLETRANSLATE(A45,""en"",""te"")"),"వై యు శశిధర్")</f>
        <v>వై యు శశిధర్</v>
      </c>
      <c r="C45" s="3">
        <v>0.0</v>
      </c>
      <c r="D45" s="3" t="s">
        <v>51</v>
      </c>
      <c r="E45" s="3" t="str">
        <f>IFERROR(__xludf.DUMMYFUNCTION("GOOGLETRANSLATE(D45,""en"",""te"")"),"పురుషుడు")</f>
        <v>పురుషుడు</v>
      </c>
      <c r="F45" s="3" t="s">
        <v>109</v>
      </c>
      <c r="G45" s="3" t="str">
        <f>IFERROR(__xludf.DUMMYFUNCTION("GOOGLETRANSLATE(F45,""en"",""te"")"),"ఇండియన్ ఇన్స్టిట్యూట్ ఆఫ్ టెక్నాలజీ బొంబాయి, పోవై")</f>
        <v>ఇండియన్ ఇన్స్టిట్యూట్ ఆఫ్ టెక్నాలజీ బొంబాయి, పోవై</v>
      </c>
      <c r="H45" s="3" t="s">
        <v>110</v>
      </c>
      <c r="I45" s="3" t="str">
        <f>IFERROR(__xludf.DUMMYFUNCTION("GOOGLETRANSLATE(H45,""en"",""te"")"),"ముంబై సబర్బన్, మహారాష్ట్ర, భారతదేశం - 400076")</f>
        <v>ముంబై సబర్బన్, మహారాష్ట్ర, భారతదేశం - 400076</v>
      </c>
      <c r="J45" s="3" t="s">
        <v>363</v>
      </c>
      <c r="K45" s="3" t="s">
        <v>112</v>
      </c>
      <c r="L45" s="3" t="str">
        <f>IFERROR(__xludf.DUMMYFUNCTION("GOOGLETRANSLATE(K45,""en"",""te"")"),"['ప్రొఫెసర్', 'అసోసియేట్ ప్రొఫెసర్']")</f>
        <v>['ప్రొఫెసర్', 'అసోసియేట్ ప్రొఫెసర్']</v>
      </c>
      <c r="M45" s="3" t="s">
        <v>113</v>
      </c>
      <c r="N45" s="3" t="str">
        <f>IFERROR(__xludf.DUMMYFUNCTION("GOOGLETRANSLATE(M45,""en"",""te"")"),"['డిపార్ట్మెంట్ ఆఫ్ కెమిస్ట్రీ', 'ఇండియన్ ఇన్స్టిట్యూట్ ఆఫ్ టెక్నాలజీ బాంబే, ముంబై', 'డిపార్ట్మెంట్ ఆఫ్ కెమిస్ట్రీ', 'ఇండియన్ ఇన్స్టిట్యూట్ ఆఫ్ టెక్నాలజీ బాంబే, ముంబై']")</f>
        <v>['డిపార్ట్మెంట్ ఆఫ్ కెమిస్ట్రీ', 'ఇండియన్ ఇన్స్టిట్యూట్ ఆఫ్ టెక్నాలజీ బాంబే, ముంబై', 'డిపార్ట్మెంట్ ఆఫ్ కెమిస్ట్రీ', 'ఇండియన్ ఇన్స్టిట్యూట్ ఆఫ్ టెక్నాలజీ బాంబే, ముంబై']</v>
      </c>
      <c r="O45" s="3" t="s">
        <v>284</v>
      </c>
      <c r="P45" s="3" t="s">
        <v>81</v>
      </c>
      <c r="Q45" s="3" t="str">
        <f>IFERROR(__xludf.DUMMYFUNCTION("GOOGLETRANSLATE(P45,""en"",""te"")"),"['పిహెచ్‌డి']")</f>
        <v>['పిహెచ్‌డి']</v>
      </c>
      <c r="R45" s="3" t="s">
        <v>364</v>
      </c>
      <c r="S45" s="3" t="str">
        <f>IFERROR(__xludf.DUMMYFUNCTION("GOOGLETRANSLATE(R45,""en"",""te"")"),"['ఇండియన్ ఇన్‌స్టిట్యూట్ ఆఫ్ టెక్నాలజీ మద్రాస్']")</f>
        <v>['ఇండియన్ ఇన్‌స్టిట్యూట్ ఆఫ్ టెక్నాలజీ మద్రాస్']</v>
      </c>
      <c r="T45" s="3" t="s">
        <v>365</v>
      </c>
      <c r="U45" s="3" t="s">
        <v>127</v>
      </c>
      <c r="V45" s="3" t="str">
        <f>IFERROR(__xludf.DUMMYFUNCTION("GOOGLETRANSLATE(U45,""en"",""te"")"),"['ఫెలోషిప్', 'ఫెలోషిప్']")</f>
        <v>['ఫెలోషిప్', 'ఫెలోషిప్']</v>
      </c>
      <c r="W45" s="3" t="s">
        <v>366</v>
      </c>
      <c r="X45" s="3" t="str">
        <f>IFERROR(__xludf.DUMMYFUNCTION("GOOGLETRANSLATE(W45,""en"",""te"")"),"['టాటా ఇన్స్టిట్యూట్ ఆఫ్ ఫండమెంటల్ రీసెర్చ్ (TIFR)', 'టాటా ఇన్స్టిట్యూట్ ఆఫ్ ఫండమెంటల్ రీసెర్చ్ (TIFR)']")</f>
        <v>['టాటా ఇన్స్టిట్యూట్ ఆఫ్ ఫండమెంటల్ రీసెర్చ్ (TIFR)', 'టాటా ఇన్స్టిట్యూట్ ఆఫ్ ఫండమెంటల్ రీసెర్చ్ (TIFR)']</v>
      </c>
      <c r="Y45" s="3">
        <v>0.0</v>
      </c>
      <c r="Z45" s="3" t="str">
        <f>IFERROR(__xludf.DUMMYFUNCTION("GOOGLETRANSLATE(Y45,""en"",""te"")"),"0")</f>
        <v>0</v>
      </c>
      <c r="AA45" s="3">
        <v>0.0</v>
      </c>
      <c r="AB45" s="3" t="str">
        <f>IFERROR(__xludf.DUMMYFUNCTION("GOOGLETRANSLATE(AA45,""en"",""te"")"),"0")</f>
        <v>0</v>
      </c>
      <c r="AC45" s="3">
        <v>0.0</v>
      </c>
      <c r="AD45" s="3">
        <v>0.0</v>
      </c>
      <c r="AE45" s="3" t="str">
        <f>IFERROR(__xludf.DUMMYFUNCTION("GOOGLETRANSLATE(AD45,""en"",""te"")"),"0")</f>
        <v>0</v>
      </c>
      <c r="AF45" s="3">
        <v>0.0</v>
      </c>
      <c r="AG45" s="3" t="str">
        <f>IFERROR(__xludf.DUMMYFUNCTION("GOOGLETRANSLATE(AF45,""en"",""te"")"),"0")</f>
        <v>0</v>
      </c>
      <c r="AH45" s="3">
        <v>0.0</v>
      </c>
      <c r="AI45" s="3" t="str">
        <f>IFERROR(__xludf.DUMMYFUNCTION("GOOGLETRANSLATE(AH45,""en"",""te"")"),"0")</f>
        <v>0</v>
      </c>
      <c r="AJ45" s="3">
        <v>0.0</v>
      </c>
      <c r="AK45" s="3" t="str">
        <f>IFERROR(__xludf.DUMMYFUNCTION("GOOGLETRANSLATE(AJ45,""en"",""te"")"),"0")</f>
        <v>0</v>
      </c>
      <c r="AL45" s="3" t="s">
        <v>139</v>
      </c>
      <c r="AM45" s="3" t="str">
        <f>IFERROR(__xludf.DUMMYFUNCTION("GOOGLETRANSLATE(AH45,""en"",""te"")"),"0")</f>
        <v>0</v>
      </c>
      <c r="AN45" s="3" t="s">
        <v>367</v>
      </c>
      <c r="AO45" s="3" t="str">
        <f>IFERROR(__xludf.DUMMYFUNCTION("GOOGLETRANSLATE(AN45,""en"",""te"")"),"['బయోఫిజికల్ కెమిస్ట్రీ, ప్రోబింగ్ ప్రోటీన్ ఫోల్డింగ్ మరియు ప్రోటీన్ డైనమిక్స్ విత్ మాలిక్యులర్ డైనమిక్స్ సిమ్యులేషన్స్.']")</f>
        <v>['బయోఫిజికల్ కెమిస్ట్రీ, ప్రోబింగ్ ప్రోటీన్ ఫోల్డింగ్ మరియు ప్రోటీన్ డైనమిక్స్ విత్ మాలిక్యులర్ డైనమిక్స్ సిమ్యులేషన్స్.']</v>
      </c>
      <c r="AP45" s="3" t="s">
        <v>85</v>
      </c>
      <c r="AQ45" s="3" t="str">
        <f>IFERROR(__xludf.DUMMYFUNCTION("GOOGLETRANSLATE(AP45,""en"",""te"")"),"ప్రొఫెసర్")</f>
        <v>ప్రొఫెసర్</v>
      </c>
      <c r="AR45" s="3" t="s">
        <v>121</v>
      </c>
      <c r="AS45" s="3" t="str">
        <f>IFERROR(__xludf.DUMMYFUNCTION("GOOGLETRANSLATE(AR45,""en"",""te"")"),"ఇండియన్ ఇన్స్టిట్యూట్ ఆఫ్ టెక్నాలజీ బొంబాయి")</f>
        <v>ఇండియన్ ఇన్స్టిట్యూట్ ఆఫ్ టెక్నాలజీ బొంబాయి</v>
      </c>
      <c r="AT45" s="3">
        <v>31.0</v>
      </c>
      <c r="AU45" s="3">
        <v>0.0</v>
      </c>
      <c r="AV45" s="3">
        <v>0.0</v>
      </c>
      <c r="AW45" s="3">
        <v>0.0</v>
      </c>
      <c r="AX45" s="3">
        <v>1.0</v>
      </c>
    </row>
    <row r="46" ht="15.75" customHeight="1">
      <c r="A46" s="3" t="s">
        <v>368</v>
      </c>
      <c r="B46" s="3" t="str">
        <f>IFERROR(__xludf.DUMMYFUNCTION("GOOGLETRANSLATE(A46,""en"",""te"")"),"ఎ.ఐ. జామన్")</f>
        <v>ఎ.ఐ. జామన్</v>
      </c>
      <c r="C46" s="3">
        <v>0.0</v>
      </c>
      <c r="D46" s="3" t="s">
        <v>51</v>
      </c>
      <c r="E46" s="3" t="str">
        <f>IFERROR(__xludf.DUMMYFUNCTION("GOOGLETRANSLATE(D46,""en"",""te"")"),"పురుషుడు")</f>
        <v>పురుషుడు</v>
      </c>
      <c r="F46" s="3" t="s">
        <v>369</v>
      </c>
      <c r="G46" s="3" t="str">
        <f>IFERROR(__xludf.DUMMYFUNCTION("GOOGLETRANSLATE(F46,""en"",""te"")"),"1/AF, బిధాన్‌నగర్")</f>
        <v>1/AF, బిధాన్‌నగర్</v>
      </c>
      <c r="H46" s="3" t="s">
        <v>370</v>
      </c>
      <c r="I46" s="3" t="str">
        <f>IFERROR(__xludf.DUMMYFUNCTION("GOOGLETRANSLATE(H46,""en"",""te"")"),"కోల్‌కతా, పశ్చిమ బెంగాల్, భారతదేశం - 700 064")</f>
        <v>కోల్‌కతా, పశ్చిమ బెంగాల్, భారతదేశం - 700 064</v>
      </c>
      <c r="J46" s="3" t="s">
        <v>90</v>
      </c>
      <c r="K46" s="3" t="s">
        <v>78</v>
      </c>
      <c r="L46" s="3" t="str">
        <f>IFERROR(__xludf.DUMMYFUNCTION("GOOGLETRANSLATE(K46,""en"",""te"")"),"['ప్రొఫెసర్']")</f>
        <v>['ప్రొఫెసర్']</v>
      </c>
      <c r="M46" s="3" t="s">
        <v>371</v>
      </c>
      <c r="N46" s="3" t="str">
        <f>IFERROR(__xludf.DUMMYFUNCTION("GOOGLETRANSLATE(M46,""en"",""te"")"),"['థియరిటికల్ కండెన్స్డ్ మ్యాటర్ ఫిజిక్స్ డివిజన్', 'సాహా ఇన్స్టిట్యూట్ ఆఫ్ న్యూక్లియర్ ఫిజిక్స్, కోల్‌కతా']")</f>
        <v>['థియరిటికల్ కండెన్స్డ్ మ్యాటర్ ఫిజిక్స్ డివిజన్', 'సాహా ఇన్స్టిట్యూట్ ఆఫ్ న్యూక్లియర్ ఫిజిక్స్, కోల్‌కతా']</v>
      </c>
      <c r="O46" s="3" t="s">
        <v>90</v>
      </c>
      <c r="P46" s="3" t="s">
        <v>372</v>
      </c>
      <c r="Q46" s="3" t="str">
        <f>IFERROR(__xludf.DUMMYFUNCTION("GOOGLETRANSLATE(P46,""en"",""te"")"),"['M.Sc., Ph.D.']")</f>
        <v>['M.Sc., Ph.D.']</v>
      </c>
      <c r="R46" s="3" t="s">
        <v>90</v>
      </c>
      <c r="S46" s="3" t="str">
        <f>IFERROR(__xludf.DUMMYFUNCTION("GOOGLETRANSLATE(R46,""en"",""te"")"),"['']")</f>
        <v>['']</v>
      </c>
      <c r="T46" s="3">
        <v>0.0</v>
      </c>
      <c r="U46" s="3">
        <v>0.0</v>
      </c>
      <c r="V46" s="3" t="str">
        <f>IFERROR(__xludf.DUMMYFUNCTION("GOOGLETRANSLATE(U46,""en"",""te"")"),"0")</f>
        <v>0</v>
      </c>
      <c r="W46" s="3">
        <v>0.0</v>
      </c>
      <c r="X46" s="3" t="str">
        <f>IFERROR(__xludf.DUMMYFUNCTION("GOOGLETRANSLATE(W46,""en"",""te"")"),"0")</f>
        <v>0</v>
      </c>
      <c r="Y46" s="3">
        <v>0.0</v>
      </c>
      <c r="Z46" s="3" t="str">
        <f>IFERROR(__xludf.DUMMYFUNCTION("GOOGLETRANSLATE(Y46,""en"",""te"")"),"0")</f>
        <v>0</v>
      </c>
      <c r="AA46" s="3">
        <v>0.0</v>
      </c>
      <c r="AB46" s="3" t="str">
        <f>IFERROR(__xludf.DUMMYFUNCTION("GOOGLETRANSLATE(AA46,""en"",""te"")"),"0")</f>
        <v>0</v>
      </c>
      <c r="AC46" s="3">
        <v>0.0</v>
      </c>
      <c r="AD46" s="3">
        <v>0.0</v>
      </c>
      <c r="AE46" s="3" t="str">
        <f>IFERROR(__xludf.DUMMYFUNCTION("GOOGLETRANSLATE(AD46,""en"",""te"")"),"0")</f>
        <v>0</v>
      </c>
      <c r="AF46" s="3">
        <v>0.0</v>
      </c>
      <c r="AG46" s="3" t="str">
        <f>IFERROR(__xludf.DUMMYFUNCTION("GOOGLETRANSLATE(AF46,""en"",""te"")"),"0")</f>
        <v>0</v>
      </c>
      <c r="AH46" s="3">
        <v>0.0</v>
      </c>
      <c r="AI46" s="3" t="str">
        <f>IFERROR(__xludf.DUMMYFUNCTION("GOOGLETRANSLATE(AH46,""en"",""te"")"),"0")</f>
        <v>0</v>
      </c>
      <c r="AJ46" s="3">
        <v>0.0</v>
      </c>
      <c r="AK46" s="3" t="str">
        <f>IFERROR(__xludf.DUMMYFUNCTION("GOOGLETRANSLATE(AJ46,""en"",""te"")"),"0")</f>
        <v>0</v>
      </c>
      <c r="AL46" s="3" t="s">
        <v>373</v>
      </c>
      <c r="AM46" s="3" t="str">
        <f>IFERROR(__xludf.DUMMYFUNCTION("GOOGLETRANSLATE(AH46,""en"",""te"")"),"0")</f>
        <v>0</v>
      </c>
      <c r="AN46" s="3" t="s">
        <v>374</v>
      </c>
      <c r="AO46" s="3" t="str">
        <f>IFERROR(__xludf.DUMMYFUNCTION("GOOGLETRANSLATE(AN46,""en"",""te"")"),"['సేంద్రీయ మరియు అకర్బన యొక్క మైక్రోవేవ్/మిల్లీమీటర్‌వేవ్ స్పెక్ట్రోస్కోపీ']")</f>
        <v>['సేంద్రీయ మరియు అకర్బన యొక్క మైక్రోవేవ్/మిల్లీమీటర్‌వేవ్ స్పెక్ట్రోస్కోపీ']</v>
      </c>
      <c r="AP46" s="3" t="s">
        <v>85</v>
      </c>
      <c r="AQ46" s="3" t="str">
        <f>IFERROR(__xludf.DUMMYFUNCTION("GOOGLETRANSLATE(AP46,""en"",""te"")"),"ప్రొఫెసర్")</f>
        <v>ప్రొఫెసర్</v>
      </c>
      <c r="AR46" s="3" t="s">
        <v>375</v>
      </c>
      <c r="AS46" s="3" t="str">
        <f>IFERROR(__xludf.DUMMYFUNCTION("GOOGLETRANSLATE(AR46,""en"",""te"")"),"సాహా ఇన్‌స్టిట్యూట్ ఆఫ్ న్యూక్లియర్ ఫిజిక్స్")</f>
        <v>సాహా ఇన్‌స్టిట్యూట్ ఆఫ్ న్యూక్లియర్ ఫిజిక్స్</v>
      </c>
      <c r="AT46" s="3">
        <v>0.0</v>
      </c>
      <c r="AU46" s="3">
        <v>0.0</v>
      </c>
      <c r="AV46" s="3">
        <v>0.0</v>
      </c>
      <c r="AW46" s="3">
        <v>0.0</v>
      </c>
      <c r="AX46" s="3">
        <v>0.0</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