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ot.dnz/tmp/"/>
    </mc:Choice>
  </mc:AlternateContent>
  <xr:revisionPtr revIDLastSave="0" documentId="13_ncr:1_{2F79189A-7BD5-8B4B-8C72-20B0B4B3E0EA}" xr6:coauthVersionLast="47" xr6:coauthVersionMax="47" xr10:uidLastSave="{00000000-0000-0000-0000-000000000000}"/>
  <bookViews>
    <workbookView xWindow="6640" yWindow="1520" windowWidth="25600" windowHeight="13800" xr2:uid="{00000000-000D-0000-FFFF-FFFF00000000}"/>
  </bookViews>
  <sheets>
    <sheet name="VoltageDivider_AD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2" i="3" l="1"/>
  <c r="X22" i="3" s="1"/>
  <c r="W21" i="3"/>
  <c r="X21" i="3" s="1"/>
  <c r="W20" i="3"/>
  <c r="X20" i="3" s="1"/>
  <c r="W19" i="3"/>
  <c r="X19" i="3" s="1"/>
  <c r="W18" i="3"/>
  <c r="X18" i="3" s="1"/>
  <c r="W17" i="3"/>
  <c r="X17" i="3" s="1"/>
  <c r="W16" i="3"/>
  <c r="X16" i="3" s="1"/>
  <c r="W15" i="3"/>
  <c r="X15" i="3" s="1"/>
  <c r="W14" i="3"/>
  <c r="X14" i="3" s="1"/>
  <c r="W13" i="3"/>
  <c r="X13" i="3" s="1"/>
  <c r="W12" i="3"/>
  <c r="X12" i="3" s="1"/>
  <c r="W11" i="3"/>
  <c r="X11" i="3" s="1"/>
  <c r="W10" i="3"/>
  <c r="X10" i="3" s="1"/>
  <c r="W9" i="3"/>
  <c r="X9" i="3" s="1"/>
  <c r="W8" i="3"/>
  <c r="X8" i="3" s="1"/>
  <c r="W7" i="3"/>
  <c r="Y7" i="3" s="1"/>
  <c r="V8" i="3"/>
  <c r="AF8" i="3" s="1"/>
  <c r="V9" i="3"/>
  <c r="AF9" i="3" s="1"/>
  <c r="V10" i="3"/>
  <c r="AF10" i="3" s="1"/>
  <c r="V11" i="3"/>
  <c r="AF11" i="3" s="1"/>
  <c r="V12" i="3"/>
  <c r="AF12" i="3" s="1"/>
  <c r="V13" i="3"/>
  <c r="AF13" i="3" s="1"/>
  <c r="V14" i="3"/>
  <c r="AF14" i="3" s="1"/>
  <c r="V15" i="3"/>
  <c r="AF15" i="3" s="1"/>
  <c r="V16" i="3"/>
  <c r="AF16" i="3" s="1"/>
  <c r="V17" i="3"/>
  <c r="AF17" i="3" s="1"/>
  <c r="V18" i="3"/>
  <c r="AF18" i="3" s="1"/>
  <c r="V19" i="3"/>
  <c r="AF19" i="3" s="1"/>
  <c r="V20" i="3"/>
  <c r="AF20" i="3" s="1"/>
  <c r="V21" i="3"/>
  <c r="AF21" i="3" s="1"/>
  <c r="V22" i="3"/>
  <c r="AF22" i="3" s="1"/>
  <c r="V7" i="3"/>
  <c r="AF7" i="3" s="1"/>
  <c r="E8" i="3"/>
  <c r="J8" i="3" s="1"/>
  <c r="K8" i="3" s="1"/>
  <c r="E9" i="3"/>
  <c r="J9" i="3" s="1"/>
  <c r="K9" i="3" s="1"/>
  <c r="E10" i="3"/>
  <c r="J10" i="3" s="1"/>
  <c r="K10" i="3" s="1"/>
  <c r="E11" i="3"/>
  <c r="J11" i="3" s="1"/>
  <c r="K11" i="3" s="1"/>
  <c r="E12" i="3"/>
  <c r="J12" i="3" s="1"/>
  <c r="K12" i="3" s="1"/>
  <c r="E13" i="3"/>
  <c r="J13" i="3" s="1"/>
  <c r="K13" i="3" s="1"/>
  <c r="E14" i="3"/>
  <c r="J14" i="3" s="1"/>
  <c r="K14" i="3" s="1"/>
  <c r="E15" i="3"/>
  <c r="J15" i="3" s="1"/>
  <c r="K15" i="3" s="1"/>
  <c r="E16" i="3"/>
  <c r="J16" i="3" s="1"/>
  <c r="K16" i="3" s="1"/>
  <c r="E17" i="3"/>
  <c r="J17" i="3" s="1"/>
  <c r="K17" i="3" s="1"/>
  <c r="E18" i="3"/>
  <c r="J18" i="3" s="1"/>
  <c r="K18" i="3" s="1"/>
  <c r="E19" i="3"/>
  <c r="J19" i="3" s="1"/>
  <c r="K19" i="3" s="1"/>
  <c r="E20" i="3"/>
  <c r="J20" i="3" s="1"/>
  <c r="K20" i="3" s="1"/>
  <c r="E21" i="3"/>
  <c r="J21" i="3" s="1"/>
  <c r="K21" i="3" s="1"/>
  <c r="E22" i="3"/>
  <c r="J22" i="3" s="1"/>
  <c r="K22" i="3" s="1"/>
  <c r="E7" i="3"/>
  <c r="J7" i="3" s="1"/>
  <c r="K7" i="3" s="1"/>
  <c r="X7" i="3" l="1"/>
  <c r="S7" i="3"/>
  <c r="AG7" i="3"/>
  <c r="AI7" i="3" s="1"/>
  <c r="S8" i="3"/>
  <c r="AG8" i="3"/>
  <c r="S9" i="3"/>
  <c r="AG9" i="3"/>
  <c r="S10" i="3"/>
  <c r="S11" i="3"/>
  <c r="AG11" i="3"/>
  <c r="S12" i="3"/>
  <c r="AG12" i="3"/>
  <c r="AI12" i="3" s="1"/>
  <c r="AJ13" i="3" s="1"/>
  <c r="S13" i="3"/>
  <c r="AG13" i="3"/>
  <c r="AH13" i="3" s="1"/>
  <c r="Y13" i="3"/>
  <c r="S14" i="3"/>
  <c r="AG14" i="3"/>
  <c r="S15" i="3"/>
  <c r="AG15" i="3"/>
  <c r="S16" i="3"/>
  <c r="AG16" i="3"/>
  <c r="S17" i="3"/>
  <c r="AG17" i="3"/>
  <c r="S18" i="3"/>
  <c r="AG18" i="3"/>
  <c r="AI18" i="3" s="1"/>
  <c r="S19" i="3"/>
  <c r="AG19" i="3"/>
  <c r="S20" i="3"/>
  <c r="AG20" i="3"/>
  <c r="S21" i="3"/>
  <c r="Y21" i="3"/>
  <c r="S22" i="3"/>
  <c r="Y22" i="3"/>
  <c r="AC22" i="3"/>
  <c r="AC21" i="3"/>
  <c r="AJ20" i="3"/>
  <c r="AC20" i="3"/>
  <c r="AC19" i="3"/>
  <c r="AC18" i="3"/>
  <c r="AJ17" i="3"/>
  <c r="AC17" i="3"/>
  <c r="AC16" i="3"/>
  <c r="AC15" i="3"/>
  <c r="AC14" i="3"/>
  <c r="AC13" i="3"/>
  <c r="AC12" i="3"/>
  <c r="AC11" i="3"/>
  <c r="AC10" i="3"/>
  <c r="AC9" i="3"/>
  <c r="AC8" i="3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AC7" i="3"/>
  <c r="AI22" i="3"/>
  <c r="AH18" i="3"/>
  <c r="AH12" i="3"/>
  <c r="AI21" i="3"/>
  <c r="AJ22" i="3" s="1"/>
  <c r="Z22" i="3" l="1"/>
  <c r="AI20" i="3"/>
  <c r="AJ21" i="3" s="1"/>
  <c r="AI13" i="3"/>
  <c r="AG10" i="3"/>
  <c r="AH10" i="3" s="1"/>
  <c r="AJ10" i="3" s="1"/>
  <c r="Y10" i="3"/>
  <c r="AI9" i="3"/>
  <c r="AI15" i="3"/>
  <c r="AH15" i="3"/>
  <c r="AH7" i="3"/>
  <c r="AH16" i="3"/>
  <c r="Y17" i="3"/>
  <c r="Z18" i="3" s="1"/>
  <c r="AH11" i="3"/>
  <c r="AI11" i="3"/>
  <c r="AJ12" i="3" s="1"/>
  <c r="AI14" i="3"/>
  <c r="AH14" i="3"/>
  <c r="AI8" i="3"/>
  <c r="AJ9" i="3" s="1"/>
  <c r="AH8" i="3"/>
  <c r="AJ8" i="3" s="1"/>
  <c r="AH19" i="3"/>
  <c r="AJ19" i="3" s="1"/>
  <c r="Y9" i="3"/>
  <c r="Y18" i="3"/>
  <c r="Y20" i="3"/>
  <c r="Z21" i="3" s="1"/>
  <c r="Y12" i="3"/>
  <c r="Z13" i="3" s="1"/>
  <c r="Y15" i="3"/>
  <c r="AI17" i="3"/>
  <c r="AJ18" i="3" s="1"/>
  <c r="AJ14" i="3" l="1"/>
  <c r="AI10" i="3"/>
  <c r="AJ11" i="3" s="1"/>
  <c r="AJ15" i="3"/>
  <c r="AJ16" i="3"/>
  <c r="Z10" i="3"/>
  <c r="Y11" i="3"/>
  <c r="Z12" i="3" s="1"/>
  <c r="Z11" i="3"/>
  <c r="Y8" i="3"/>
  <c r="Z9" i="3" s="1"/>
  <c r="Z8" i="3"/>
  <c r="Y19" i="3"/>
  <c r="Z20" i="3" s="1"/>
  <c r="Z19" i="3"/>
  <c r="Y14" i="3"/>
  <c r="Z15" i="3" s="1"/>
  <c r="Z14" i="3"/>
  <c r="Y16" i="3"/>
  <c r="Z17" i="3" s="1"/>
  <c r="Z16" i="3"/>
</calcChain>
</file>

<file path=xl/sharedStrings.xml><?xml version="1.0" encoding="utf-8"?>
<sst xmlns="http://schemas.openxmlformats.org/spreadsheetml/2006/main" count="123" uniqueCount="46">
  <si>
    <t>order</t>
  </si>
  <si>
    <t>Angle</t>
  </si>
  <si>
    <t>minAnalog</t>
  </si>
  <si>
    <t>maxAnalog</t>
  </si>
  <si>
    <t>Direction</t>
  </si>
  <si>
    <t>E</t>
  </si>
  <si>
    <t>NE</t>
  </si>
  <si>
    <t>NW</t>
  </si>
  <si>
    <t>SW</t>
  </si>
  <si>
    <t>SE</t>
  </si>
  <si>
    <t>NNE</t>
  </si>
  <si>
    <t>ENE</t>
  </si>
  <si>
    <t>NNW</t>
  </si>
  <si>
    <t>WNW</t>
  </si>
  <si>
    <t>WSW</t>
  </si>
  <si>
    <t>SSW</t>
  </si>
  <si>
    <t>SSE</t>
  </si>
  <si>
    <t>ESE</t>
  </si>
  <si>
    <t>V centered on</t>
  </si>
  <si>
    <t>cenAnalong</t>
  </si>
  <si>
    <t>N</t>
  </si>
  <si>
    <t>S</t>
  </si>
  <si>
    <t xml:space="preserve">W </t>
  </si>
  <si>
    <t>V expected</t>
  </si>
  <si>
    <t>sensorExp</t>
  </si>
  <si>
    <t>sensorMin</t>
  </si>
  <si>
    <t>sensorMax</t>
  </si>
  <si>
    <t>Vout</t>
  </si>
  <si>
    <t>Vin</t>
  </si>
  <si>
    <t>R2 (kOhm)</t>
  </si>
  <si>
    <t>R1 (kOhm)</t>
  </si>
  <si>
    <t>R2 tolerance</t>
  </si>
  <si>
    <t>corrected to 4.33; table corrected in latest releases</t>
  </si>
  <si>
    <t>TABLE 1</t>
  </si>
  <si>
    <t>TABLE 2</t>
  </si>
  <si>
    <t>TABLE 3</t>
  </si>
  <si>
    <t>Reordered based on signal strength for 5V, 10kOhm</t>
  </si>
  <si>
    <t>TABLE 4 = f(TABLE 3)</t>
  </si>
  <si>
    <t>Signal Overlap</t>
  </si>
  <si>
    <t>Adjusted sensorMin and sensorMax to avoid signal overlap in signals WRT tolerances</t>
  </si>
  <si>
    <t>NOTE: This table much be copied, pasted as values, and reordered from Table 2 if R1 is modified, so just keep it at 10K</t>
  </si>
  <si>
    <t>Voltage</t>
  </si>
  <si>
    <t>cenAnalog</t>
  </si>
  <si>
    <t xml:space="preserve">Signal Calculator for check on table provided Argent </t>
  </si>
  <si>
    <t>kOhm fixed resistor</t>
  </si>
  <si>
    <t>volts into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</si>
</sst>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B050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2" fillId="0" borderId="1" xfId="0" applyFont="1" applyBorder="1"/>
    <xf numFmtId="0" fontId="3" fillId="3" borderId="5" xfId="0" applyFont="1" applyFill="1" applyBorder="1"/>
    <xf numFmtId="0" fontId="3" fillId="3" borderId="0" xfId="0" applyFont="1" applyFill="1" applyBorder="1"/>
    <xf numFmtId="0" fontId="3" fillId="3" borderId="6" xfId="0" applyFont="1" applyFill="1" applyBorder="1"/>
    <xf numFmtId="0" fontId="4" fillId="3" borderId="1" xfId="0" applyFont="1" applyFill="1" applyBorder="1"/>
    <xf numFmtId="1" fontId="4" fillId="3" borderId="1" xfId="0" applyNumberFormat="1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1" fontId="5" fillId="3" borderId="1" xfId="0" applyNumberFormat="1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9" fontId="0" fillId="4" borderId="0" xfId="1" applyFont="1" applyFill="1"/>
    <xf numFmtId="0" fontId="0" fillId="0" borderId="0" xfId="0" applyBorder="1"/>
    <xf numFmtId="0" fontId="2" fillId="0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2" borderId="1" xfId="0" applyNumberFormat="1" applyFill="1" applyBorder="1"/>
    <xf numFmtId="165" fontId="0" fillId="2" borderId="1" xfId="0" applyNumberFormat="1" applyFill="1" applyBorder="1"/>
    <xf numFmtId="2" fontId="2" fillId="0" borderId="1" xfId="0" applyNumberFormat="1" applyFont="1" applyBorder="1"/>
    <xf numFmtId="0" fontId="0" fillId="4" borderId="11" xfId="0" applyFill="1" applyBorder="1"/>
    <xf numFmtId="0" fontId="0" fillId="4" borderId="10" xfId="0" applyFill="1" applyBorder="1"/>
    <xf numFmtId="2" fontId="0" fillId="0" borderId="1" xfId="0" applyNumberFormat="1" applyBorder="1"/>
    <xf numFmtId="0" fontId="6" fillId="0" borderId="0" xfId="0" applyFont="1"/>
    <xf numFmtId="0" fontId="7" fillId="0" borderId="0" xfId="0" applyFont="1"/>
    <xf numFmtId="0" fontId="2" fillId="0" borderId="12" xfId="0" applyFont="1" applyBorder="1"/>
    <xf numFmtId="2" fontId="7" fillId="0" borderId="12" xfId="0" applyNumberFormat="1" applyFont="1" applyBorder="1"/>
    <xf numFmtId="2" fontId="2" fillId="0" borderId="12" xfId="0" applyNumberFormat="1" applyFont="1" applyBorder="1"/>
    <xf numFmtId="0" fontId="2" fillId="0" borderId="13" xfId="0" applyFont="1" applyBorder="1"/>
    <xf numFmtId="0" fontId="2" fillId="0" borderId="14" xfId="0" applyFont="1" applyBorder="1"/>
    <xf numFmtId="2" fontId="7" fillId="0" borderId="14" xfId="0" applyNumberFormat="1" applyFont="1" applyBorder="1"/>
    <xf numFmtId="2" fontId="2" fillId="0" borderId="14" xfId="0" applyNumberFormat="1" applyFont="1" applyBorder="1"/>
    <xf numFmtId="1" fontId="4" fillId="3" borderId="0" xfId="0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558800</xdr:colOff>
      <xdr:row>24</xdr:row>
      <xdr:rowOff>177800</xdr:rowOff>
    </xdr:from>
    <xdr:to>
      <xdr:col>15</xdr:col>
      <xdr:colOff>12700</xdr:colOff>
      <xdr:row>50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2E78E5-BF50-5944-A71D-67B423416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6200" y="4876800"/>
          <a:ext cx="5245100" cy="5181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127000</xdr:colOff>
      <xdr:row>24</xdr:row>
      <xdr:rowOff>177800</xdr:rowOff>
    </xdr:from>
    <xdr:to>
      <xdr:col>7</xdr:col>
      <xdr:colOff>660399</xdr:colOff>
      <xdr:row>48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CBF3CF-CE10-F84A-8152-F086C71A2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4876800"/>
          <a:ext cx="5562600" cy="4826000"/>
        </a:xfrm>
        <a:prstGeom prst="rect">
          <a:avLst/>
        </a:prstGeom>
      </xdr:spPr>
    </xdr:pic>
    <xdr:clientData/>
  </xdr:twoCellAnchor>
  <xdr:twoCellAnchor>
    <xdr:from>
      <xdr:col>3</xdr:col>
      <xdr:colOff>8467</xdr:colOff>
      <xdr:row>44</xdr:row>
      <xdr:rowOff>190500</xdr:rowOff>
    </xdr:from>
    <xdr:to>
      <xdr:col>6</xdr:col>
      <xdr:colOff>609600</xdr:colOff>
      <xdr:row>47</xdr:row>
      <xdr:rowOff>25400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BB1F0D6-0216-5D4E-9451-E4B31B43140D}"/>
            </a:ext>
          </a:extLst>
        </xdr:cNvPr>
        <xdr:cNvSpPr/>
      </xdr:nvSpPr>
      <xdr:spPr>
        <a:xfrm>
          <a:off x="1684867" y="8961967"/>
          <a:ext cx="3115733" cy="444500"/>
        </a:xfrm>
        <a:prstGeom prst="ellipse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70"/>
  <sheetViews>
    <sheetView tabSelected="1" topLeftCell="A26" zoomScale="125" workbookViewId="0">
      <selection activeCell="P7" sqref="P7"/>
    </sheetView>
  </sheetViews>
  <sheetFormatPr baseColWidth="10" defaultColWidth="11" defaultRowHeight="16" x14ac:dyDescent="0.2"/>
  <cols>
    <col min="10" max="10" width="14" customWidth="1"/>
    <col min="11" max="11" width="11.6640625" bestFit="1" customWidth="1"/>
    <col min="12" max="12" width="17.33203125" customWidth="1"/>
    <col min="18" max="18" width="10.83203125" customWidth="1"/>
    <col min="26" max="26" width="7.83203125" customWidth="1"/>
    <col min="27" max="27" width="7.1640625" customWidth="1"/>
  </cols>
  <sheetData>
    <row r="2" spans="2:36" ht="17" thickBot="1" x14ac:dyDescent="0.25">
      <c r="B2" t="s">
        <v>43</v>
      </c>
    </row>
    <row r="3" spans="2:36" x14ac:dyDescent="0.2">
      <c r="B3" t="s">
        <v>30</v>
      </c>
      <c r="C3" s="29">
        <v>18</v>
      </c>
      <c r="D3" t="s">
        <v>44</v>
      </c>
      <c r="M3" t="s">
        <v>36</v>
      </c>
      <c r="W3" t="s">
        <v>31</v>
      </c>
      <c r="X3" s="19">
        <v>0.05</v>
      </c>
      <c r="AC3" t="s">
        <v>39</v>
      </c>
    </row>
    <row r="4" spans="2:36" ht="17" thickBot="1" x14ac:dyDescent="0.25">
      <c r="B4" t="s">
        <v>28</v>
      </c>
      <c r="C4" s="28">
        <v>3.31</v>
      </c>
      <c r="D4" s="22" t="s">
        <v>45</v>
      </c>
      <c r="M4" s="31" t="s">
        <v>40</v>
      </c>
    </row>
    <row r="5" spans="2:36" x14ac:dyDescent="0.2">
      <c r="B5" t="s">
        <v>33</v>
      </c>
      <c r="G5" t="s">
        <v>34</v>
      </c>
      <c r="M5" t="s">
        <v>35</v>
      </c>
      <c r="S5" s="13" t="s">
        <v>37</v>
      </c>
      <c r="T5" s="14"/>
      <c r="U5" s="14"/>
      <c r="V5" s="14"/>
      <c r="W5" s="14"/>
      <c r="X5" s="14"/>
      <c r="Y5" s="14"/>
      <c r="Z5" s="14"/>
      <c r="AA5" s="15"/>
      <c r="AC5" s="13"/>
      <c r="AD5" s="14"/>
      <c r="AE5" s="14"/>
      <c r="AF5" s="14"/>
      <c r="AG5" s="14"/>
      <c r="AH5" s="14"/>
      <c r="AI5" s="14"/>
      <c r="AJ5" s="15"/>
    </row>
    <row r="6" spans="2:36" x14ac:dyDescent="0.2">
      <c r="B6" s="1" t="s">
        <v>0</v>
      </c>
      <c r="C6" s="1" t="s">
        <v>1</v>
      </c>
      <c r="D6" s="1" t="s">
        <v>29</v>
      </c>
      <c r="E6" s="1" t="s">
        <v>27</v>
      </c>
      <c r="G6" t="s">
        <v>0</v>
      </c>
      <c r="H6" s="20" t="s">
        <v>1</v>
      </c>
      <c r="I6" s="20" t="s">
        <v>4</v>
      </c>
      <c r="J6" t="s">
        <v>41</v>
      </c>
      <c r="K6" s="20" t="s">
        <v>42</v>
      </c>
      <c r="M6" t="s">
        <v>0</v>
      </c>
      <c r="N6" s="20" t="s">
        <v>1</v>
      </c>
      <c r="O6" s="20" t="s">
        <v>4</v>
      </c>
      <c r="P6" t="s">
        <v>18</v>
      </c>
      <c r="Q6" s="20" t="s">
        <v>19</v>
      </c>
      <c r="S6" s="5" t="s">
        <v>0</v>
      </c>
      <c r="T6" s="6" t="s">
        <v>1</v>
      </c>
      <c r="U6" s="6" t="s">
        <v>4</v>
      </c>
      <c r="V6" s="6" t="s">
        <v>23</v>
      </c>
      <c r="W6" s="6" t="s">
        <v>19</v>
      </c>
      <c r="X6" s="6" t="s">
        <v>2</v>
      </c>
      <c r="Y6" s="6" t="s">
        <v>3</v>
      </c>
      <c r="Z6" s="6" t="s">
        <v>38</v>
      </c>
      <c r="AA6" s="7"/>
      <c r="AC6" s="5" t="s">
        <v>0</v>
      </c>
      <c r="AD6" s="6" t="s">
        <v>1</v>
      </c>
      <c r="AE6" s="6" t="s">
        <v>4</v>
      </c>
      <c r="AF6" s="6" t="s">
        <v>23</v>
      </c>
      <c r="AG6" s="6" t="s">
        <v>24</v>
      </c>
      <c r="AH6" s="6" t="s">
        <v>25</v>
      </c>
      <c r="AI6" s="6" t="s">
        <v>26</v>
      </c>
      <c r="AJ6" s="7"/>
    </row>
    <row r="7" spans="2:36" x14ac:dyDescent="0.2">
      <c r="B7" s="2">
        <v>0</v>
      </c>
      <c r="C7" s="2">
        <v>0</v>
      </c>
      <c r="D7" s="26">
        <v>33</v>
      </c>
      <c r="E7" s="25">
        <f>$C$4*(D7/(($C$3+D7)))</f>
        <v>2.1417647058823532</v>
      </c>
      <c r="G7">
        <v>0</v>
      </c>
      <c r="H7" s="4">
        <v>0</v>
      </c>
      <c r="I7" s="4" t="s">
        <v>20</v>
      </c>
      <c r="J7" s="30">
        <f>E7</f>
        <v>2.1417647058823532</v>
      </c>
      <c r="K7" s="27">
        <f>(J7/$C$4)*1023</f>
        <v>661.94117647058829</v>
      </c>
      <c r="M7" s="32">
        <v>5</v>
      </c>
      <c r="N7" s="4">
        <v>112.5</v>
      </c>
      <c r="O7" s="33" t="s">
        <v>17</v>
      </c>
      <c r="P7" s="34">
        <v>0.32</v>
      </c>
      <c r="Q7" s="35">
        <v>65.849999999999994</v>
      </c>
      <c r="S7" s="5">
        <f t="shared" ref="S7:S22" si="0">AF7</f>
        <v>0.32</v>
      </c>
      <c r="T7" s="8">
        <v>112.5</v>
      </c>
      <c r="U7" s="17" t="s">
        <v>17</v>
      </c>
      <c r="V7" s="18">
        <f>P7</f>
        <v>0.32</v>
      </c>
      <c r="W7" s="9">
        <f>ROUND(Q7,0)</f>
        <v>66</v>
      </c>
      <c r="X7" s="9">
        <f>ROUND((W7-(W7*$X$3)),0)</f>
        <v>63</v>
      </c>
      <c r="Y7" s="9">
        <f>ROUND((W7+(W7*$X$3)),0)</f>
        <v>69</v>
      </c>
      <c r="Z7" s="40"/>
      <c r="AA7" s="7"/>
      <c r="AC7" s="5">
        <f t="shared" ref="AC7:AC22" si="1">M7</f>
        <v>5</v>
      </c>
      <c r="AD7" s="8">
        <v>112.5</v>
      </c>
      <c r="AE7" s="17" t="s">
        <v>17</v>
      </c>
      <c r="AF7" s="18">
        <f>V7</f>
        <v>0.32</v>
      </c>
      <c r="AG7" s="9">
        <f t="shared" ref="AG7:AG20" si="2">Q7</f>
        <v>65.849999999999994</v>
      </c>
      <c r="AH7" s="9">
        <f>AG7-(AG7*$X$3)</f>
        <v>62.557499999999997</v>
      </c>
      <c r="AI7" s="9">
        <f t="shared" ref="AI7:AI15" si="3">AG7+(AG7*$X$3)</f>
        <v>69.142499999999998</v>
      </c>
      <c r="AJ7" s="7"/>
    </row>
    <row r="8" spans="2:36" x14ac:dyDescent="0.2">
      <c r="B8" s="2">
        <v>1</v>
      </c>
      <c r="C8" s="3">
        <f>C7+22.5</f>
        <v>22.5</v>
      </c>
      <c r="D8" s="26">
        <v>6.57</v>
      </c>
      <c r="E8" s="25">
        <f t="shared" ref="E8:E22" si="4">$C$4*(D8/(($C$3+D8)))</f>
        <v>0.8850915750915751</v>
      </c>
      <c r="G8">
        <v>1</v>
      </c>
      <c r="H8" s="4">
        <v>22.5</v>
      </c>
      <c r="I8" s="4" t="s">
        <v>10</v>
      </c>
      <c r="J8" s="30">
        <f t="shared" ref="J8:J22" si="5">E8</f>
        <v>0.8850915750915751</v>
      </c>
      <c r="K8" s="27">
        <f t="shared" ref="K8:K22" si="6">(J8/$C$4)*1023</f>
        <v>273.54945054945057</v>
      </c>
      <c r="M8" s="32">
        <v>3</v>
      </c>
      <c r="N8" s="36">
        <v>67.5</v>
      </c>
      <c r="O8" s="37" t="s">
        <v>11</v>
      </c>
      <c r="P8" s="38">
        <v>0.41</v>
      </c>
      <c r="Q8" s="39">
        <v>83.69</v>
      </c>
      <c r="S8" s="5">
        <f t="shared" si="0"/>
        <v>0.41</v>
      </c>
      <c r="T8" s="8">
        <v>67.5</v>
      </c>
      <c r="U8" s="17" t="s">
        <v>11</v>
      </c>
      <c r="V8" s="18">
        <f t="shared" ref="V8:V22" si="7">P8</f>
        <v>0.41</v>
      </c>
      <c r="W8" s="9">
        <f t="shared" ref="W8:W22" si="8">ROUND(Q8,0)</f>
        <v>84</v>
      </c>
      <c r="X8" s="9">
        <f t="shared" ref="X8:X22" si="9">ROUND((W8-(W8*$X$3)),0)</f>
        <v>80</v>
      </c>
      <c r="Y8" s="9">
        <f t="shared" ref="Y8:Y22" si="10">W8+(W8*$X$3)</f>
        <v>88.2</v>
      </c>
      <c r="Z8" s="40" t="str">
        <f t="shared" ref="Z8:Z22" si="11">IF(X8&lt;=Y7,1,"")</f>
        <v/>
      </c>
      <c r="AA8" s="7"/>
      <c r="AC8" s="5">
        <f t="shared" si="1"/>
        <v>3</v>
      </c>
      <c r="AD8" s="8">
        <v>67.5</v>
      </c>
      <c r="AE8" s="17" t="s">
        <v>11</v>
      </c>
      <c r="AF8" s="18">
        <f t="shared" ref="AF8:AF22" si="12">V8</f>
        <v>0.41</v>
      </c>
      <c r="AG8" s="9">
        <f t="shared" si="2"/>
        <v>83.69</v>
      </c>
      <c r="AH8" s="9">
        <f t="shared" ref="AH8:AH19" si="13">AG8-(AG8*$X$3)</f>
        <v>79.505499999999998</v>
      </c>
      <c r="AI8" s="9">
        <f t="shared" si="3"/>
        <v>87.874499999999998</v>
      </c>
      <c r="AJ8" s="7" t="str">
        <f>IF(AH8&lt;AI7,1,"")</f>
        <v/>
      </c>
    </row>
    <row r="9" spans="2:36" x14ac:dyDescent="0.2">
      <c r="B9" s="2">
        <v>2</v>
      </c>
      <c r="C9" s="3">
        <f t="shared" ref="C9:C22" si="14">C8+22.5</f>
        <v>45</v>
      </c>
      <c r="D9" s="26">
        <v>8.1999999999999993</v>
      </c>
      <c r="E9" s="25">
        <f t="shared" si="4"/>
        <v>1.0359541984732823</v>
      </c>
      <c r="G9">
        <v>2</v>
      </c>
      <c r="H9" s="4">
        <v>45</v>
      </c>
      <c r="I9" s="4" t="s">
        <v>6</v>
      </c>
      <c r="J9" s="30">
        <f t="shared" si="5"/>
        <v>1.0359541984732823</v>
      </c>
      <c r="K9" s="27">
        <f t="shared" si="6"/>
        <v>320.17557251908391</v>
      </c>
      <c r="M9" s="32">
        <v>4</v>
      </c>
      <c r="N9" s="36">
        <v>90</v>
      </c>
      <c r="O9" s="37" t="s">
        <v>5</v>
      </c>
      <c r="P9" s="38">
        <v>0.45</v>
      </c>
      <c r="Q9" s="39">
        <v>93</v>
      </c>
      <c r="S9" s="5">
        <f t="shared" si="0"/>
        <v>0.45</v>
      </c>
      <c r="T9" s="8">
        <v>90</v>
      </c>
      <c r="U9" s="17" t="s">
        <v>5</v>
      </c>
      <c r="V9" s="18">
        <f t="shared" si="7"/>
        <v>0.45</v>
      </c>
      <c r="W9" s="9">
        <f t="shared" si="8"/>
        <v>93</v>
      </c>
      <c r="X9" s="9">
        <f t="shared" si="9"/>
        <v>88</v>
      </c>
      <c r="Y9" s="9">
        <f t="shared" si="10"/>
        <v>97.65</v>
      </c>
      <c r="Z9" s="40">
        <f t="shared" si="11"/>
        <v>1</v>
      </c>
      <c r="AA9" s="7"/>
      <c r="AC9" s="5">
        <f t="shared" si="1"/>
        <v>4</v>
      </c>
      <c r="AD9" s="8">
        <v>90</v>
      </c>
      <c r="AE9" s="17" t="s">
        <v>5</v>
      </c>
      <c r="AF9" s="18">
        <f t="shared" si="12"/>
        <v>0.45</v>
      </c>
      <c r="AG9" s="9">
        <f t="shared" si="2"/>
        <v>93</v>
      </c>
      <c r="AH9" s="16">
        <v>89</v>
      </c>
      <c r="AI9" s="9">
        <f t="shared" si="3"/>
        <v>97.65</v>
      </c>
      <c r="AJ9" s="7" t="str">
        <f t="shared" ref="AJ9:AJ22" si="15">IF(AH9&lt;AI8,1,"")</f>
        <v/>
      </c>
    </row>
    <row r="10" spans="2:36" x14ac:dyDescent="0.2">
      <c r="B10" s="2">
        <v>3</v>
      </c>
      <c r="C10" s="3">
        <f t="shared" si="14"/>
        <v>67.5</v>
      </c>
      <c r="D10" s="26">
        <v>0.89100000000000001</v>
      </c>
      <c r="E10" s="25">
        <f t="shared" si="4"/>
        <v>0.15611719866603146</v>
      </c>
      <c r="G10">
        <v>3</v>
      </c>
      <c r="H10" s="4">
        <v>67.5</v>
      </c>
      <c r="I10" s="4" t="s">
        <v>11</v>
      </c>
      <c r="J10" s="30">
        <f t="shared" si="5"/>
        <v>0.15611719866603146</v>
      </c>
      <c r="K10" s="27">
        <f t="shared" si="6"/>
        <v>48.250119104335404</v>
      </c>
      <c r="M10" s="32">
        <v>7</v>
      </c>
      <c r="N10" s="36">
        <v>157.5</v>
      </c>
      <c r="O10" s="37" t="s">
        <v>16</v>
      </c>
      <c r="P10" s="38">
        <v>0.62</v>
      </c>
      <c r="Q10" s="39">
        <v>126.42</v>
      </c>
      <c r="S10" s="5">
        <f t="shared" si="0"/>
        <v>0.62</v>
      </c>
      <c r="T10" s="8">
        <v>157.5</v>
      </c>
      <c r="U10" s="17" t="s">
        <v>16</v>
      </c>
      <c r="V10" s="18">
        <f t="shared" si="7"/>
        <v>0.62</v>
      </c>
      <c r="W10" s="9">
        <f t="shared" si="8"/>
        <v>126</v>
      </c>
      <c r="X10" s="9">
        <f t="shared" si="9"/>
        <v>120</v>
      </c>
      <c r="Y10" s="9">
        <f t="shared" si="10"/>
        <v>132.30000000000001</v>
      </c>
      <c r="Z10" s="40" t="str">
        <f t="shared" si="11"/>
        <v/>
      </c>
      <c r="AA10" s="7"/>
      <c r="AC10" s="5">
        <f t="shared" si="1"/>
        <v>7</v>
      </c>
      <c r="AD10" s="8">
        <v>157.5</v>
      </c>
      <c r="AE10" s="17" t="s">
        <v>16</v>
      </c>
      <c r="AF10" s="18">
        <f t="shared" si="12"/>
        <v>0.62</v>
      </c>
      <c r="AG10" s="9">
        <f t="shared" si="2"/>
        <v>126.42</v>
      </c>
      <c r="AH10" s="9">
        <f t="shared" si="13"/>
        <v>120.099</v>
      </c>
      <c r="AI10" s="9">
        <f t="shared" si="3"/>
        <v>132.74100000000001</v>
      </c>
      <c r="AJ10" s="7" t="str">
        <f t="shared" si="15"/>
        <v/>
      </c>
    </row>
    <row r="11" spans="2:36" x14ac:dyDescent="0.2">
      <c r="B11" s="2">
        <v>4</v>
      </c>
      <c r="C11" s="3">
        <f t="shared" si="14"/>
        <v>90</v>
      </c>
      <c r="D11" s="26">
        <v>1</v>
      </c>
      <c r="E11" s="25">
        <f t="shared" si="4"/>
        <v>0.17421052631578945</v>
      </c>
      <c r="G11">
        <v>4</v>
      </c>
      <c r="H11" s="21">
        <v>90</v>
      </c>
      <c r="I11" s="21" t="s">
        <v>5</v>
      </c>
      <c r="J11" s="30">
        <f t="shared" si="5"/>
        <v>0.17421052631578945</v>
      </c>
      <c r="K11" s="27">
        <f t="shared" si="6"/>
        <v>53.842105263157883</v>
      </c>
      <c r="L11" s="22"/>
      <c r="M11" s="32">
        <v>6</v>
      </c>
      <c r="N11" s="36">
        <v>135</v>
      </c>
      <c r="O11" s="37" t="s">
        <v>9</v>
      </c>
      <c r="P11" s="38">
        <v>0.9</v>
      </c>
      <c r="Q11" s="39">
        <v>184.48</v>
      </c>
      <c r="S11" s="5">
        <f t="shared" si="0"/>
        <v>0.9</v>
      </c>
      <c r="T11" s="8">
        <v>135</v>
      </c>
      <c r="U11" s="17" t="s">
        <v>9</v>
      </c>
      <c r="V11" s="18">
        <f t="shared" si="7"/>
        <v>0.9</v>
      </c>
      <c r="W11" s="9">
        <f t="shared" si="8"/>
        <v>184</v>
      </c>
      <c r="X11" s="9">
        <f t="shared" si="9"/>
        <v>175</v>
      </c>
      <c r="Y11" s="9">
        <f t="shared" si="10"/>
        <v>193.2</v>
      </c>
      <c r="Z11" s="40" t="str">
        <f t="shared" si="11"/>
        <v/>
      </c>
      <c r="AA11" s="7"/>
      <c r="AC11" s="5">
        <f t="shared" si="1"/>
        <v>6</v>
      </c>
      <c r="AD11" s="8">
        <v>135</v>
      </c>
      <c r="AE11" s="17" t="s">
        <v>9</v>
      </c>
      <c r="AF11" s="18">
        <f t="shared" si="12"/>
        <v>0.9</v>
      </c>
      <c r="AG11" s="9">
        <f t="shared" si="2"/>
        <v>184.48</v>
      </c>
      <c r="AH11" s="9">
        <f t="shared" si="13"/>
        <v>175.256</v>
      </c>
      <c r="AI11" s="9">
        <f t="shared" si="3"/>
        <v>193.70399999999998</v>
      </c>
      <c r="AJ11" s="7" t="str">
        <f t="shared" si="15"/>
        <v/>
      </c>
    </row>
    <row r="12" spans="2:36" x14ac:dyDescent="0.2">
      <c r="B12" s="2">
        <v>5</v>
      </c>
      <c r="C12" s="3">
        <f t="shared" si="14"/>
        <v>112.5</v>
      </c>
      <c r="D12" s="26">
        <v>0.68799999999999994</v>
      </c>
      <c r="E12" s="25">
        <f t="shared" si="4"/>
        <v>0.12185787671232877</v>
      </c>
      <c r="G12">
        <v>5</v>
      </c>
      <c r="H12" s="21">
        <v>112.5</v>
      </c>
      <c r="I12" s="21" t="s">
        <v>17</v>
      </c>
      <c r="J12" s="30">
        <f t="shared" si="5"/>
        <v>0.12185787671232877</v>
      </c>
      <c r="K12" s="27">
        <f t="shared" si="6"/>
        <v>37.661815068493155</v>
      </c>
      <c r="L12" s="22"/>
      <c r="M12" s="32">
        <v>9</v>
      </c>
      <c r="N12" s="36">
        <v>202.5</v>
      </c>
      <c r="O12" s="37" t="s">
        <v>15</v>
      </c>
      <c r="P12" s="38">
        <v>1.19</v>
      </c>
      <c r="Q12" s="39">
        <v>244.46</v>
      </c>
      <c r="S12" s="5">
        <f t="shared" si="0"/>
        <v>1.19</v>
      </c>
      <c r="T12" s="8">
        <v>202.5</v>
      </c>
      <c r="U12" s="17" t="s">
        <v>15</v>
      </c>
      <c r="V12" s="18">
        <f t="shared" si="7"/>
        <v>1.19</v>
      </c>
      <c r="W12" s="9">
        <f t="shared" si="8"/>
        <v>244</v>
      </c>
      <c r="X12" s="9">
        <f t="shared" si="9"/>
        <v>232</v>
      </c>
      <c r="Y12" s="9">
        <f t="shared" si="10"/>
        <v>256.2</v>
      </c>
      <c r="Z12" s="40" t="str">
        <f t="shared" si="11"/>
        <v/>
      </c>
      <c r="AA12" s="7"/>
      <c r="AC12" s="5">
        <f t="shared" si="1"/>
        <v>9</v>
      </c>
      <c r="AD12" s="8">
        <v>202.5</v>
      </c>
      <c r="AE12" s="17" t="s">
        <v>15</v>
      </c>
      <c r="AF12" s="18">
        <f t="shared" si="12"/>
        <v>1.19</v>
      </c>
      <c r="AG12" s="9">
        <f t="shared" si="2"/>
        <v>244.46</v>
      </c>
      <c r="AH12" s="9">
        <f t="shared" si="13"/>
        <v>232.23699999999999</v>
      </c>
      <c r="AI12" s="9">
        <f t="shared" si="3"/>
        <v>256.68299999999999</v>
      </c>
      <c r="AJ12" s="7" t="str">
        <f t="shared" si="15"/>
        <v/>
      </c>
    </row>
    <row r="13" spans="2:36" x14ac:dyDescent="0.2">
      <c r="B13" s="2">
        <v>6</v>
      </c>
      <c r="C13" s="3">
        <f t="shared" si="14"/>
        <v>135</v>
      </c>
      <c r="D13" s="26">
        <v>2.2000000000000002</v>
      </c>
      <c r="E13" s="25">
        <f t="shared" si="4"/>
        <v>0.36049504950495054</v>
      </c>
      <c r="G13">
        <v>6</v>
      </c>
      <c r="H13" s="21">
        <v>135</v>
      </c>
      <c r="I13" s="21" t="s">
        <v>9</v>
      </c>
      <c r="J13" s="30">
        <f t="shared" si="5"/>
        <v>0.36049504950495054</v>
      </c>
      <c r="K13" s="27">
        <f t="shared" si="6"/>
        <v>111.41584158415843</v>
      </c>
      <c r="L13" s="22"/>
      <c r="M13" s="32">
        <v>8</v>
      </c>
      <c r="N13" s="36">
        <v>180</v>
      </c>
      <c r="O13" s="37" t="s">
        <v>21</v>
      </c>
      <c r="P13" s="38">
        <v>1.4</v>
      </c>
      <c r="Q13" s="39">
        <v>287.02999999999997</v>
      </c>
      <c r="S13" s="5">
        <f t="shared" si="0"/>
        <v>1.4</v>
      </c>
      <c r="T13" s="8">
        <v>180</v>
      </c>
      <c r="U13" s="17" t="s">
        <v>21</v>
      </c>
      <c r="V13" s="18">
        <f t="shared" si="7"/>
        <v>1.4</v>
      </c>
      <c r="W13" s="9">
        <f t="shared" si="8"/>
        <v>287</v>
      </c>
      <c r="X13" s="9">
        <f t="shared" si="9"/>
        <v>273</v>
      </c>
      <c r="Y13" s="9">
        <f t="shared" si="10"/>
        <v>301.35000000000002</v>
      </c>
      <c r="Z13" s="40" t="str">
        <f t="shared" si="11"/>
        <v/>
      </c>
      <c r="AA13" s="7"/>
      <c r="AC13" s="5">
        <f t="shared" si="1"/>
        <v>8</v>
      </c>
      <c r="AD13" s="8">
        <v>180</v>
      </c>
      <c r="AE13" s="17" t="s">
        <v>21</v>
      </c>
      <c r="AF13" s="18">
        <f t="shared" si="12"/>
        <v>1.4</v>
      </c>
      <c r="AG13" s="9">
        <f t="shared" si="2"/>
        <v>287.02999999999997</v>
      </c>
      <c r="AH13" s="9">
        <f t="shared" si="13"/>
        <v>272.67849999999999</v>
      </c>
      <c r="AI13" s="9">
        <f t="shared" si="3"/>
        <v>301.38149999999996</v>
      </c>
      <c r="AJ13" s="7" t="str">
        <f t="shared" si="15"/>
        <v/>
      </c>
    </row>
    <row r="14" spans="2:36" x14ac:dyDescent="0.2">
      <c r="B14" s="2">
        <v>7</v>
      </c>
      <c r="C14" s="3">
        <f t="shared" si="14"/>
        <v>157.5</v>
      </c>
      <c r="D14" s="26">
        <v>1.41</v>
      </c>
      <c r="E14" s="25">
        <f t="shared" si="4"/>
        <v>0.24044822256568779</v>
      </c>
      <c r="G14">
        <v>7</v>
      </c>
      <c r="H14" s="21">
        <v>157.5</v>
      </c>
      <c r="I14" s="21" t="s">
        <v>16</v>
      </c>
      <c r="J14" s="30">
        <f t="shared" si="5"/>
        <v>0.24044822256568779</v>
      </c>
      <c r="K14" s="27">
        <f t="shared" si="6"/>
        <v>74.31375579598145</v>
      </c>
      <c r="L14" s="22"/>
      <c r="M14" s="32">
        <v>1</v>
      </c>
      <c r="N14" s="36">
        <v>22.5</v>
      </c>
      <c r="O14" s="37" t="s">
        <v>10</v>
      </c>
      <c r="P14" s="38">
        <v>1.98</v>
      </c>
      <c r="Q14" s="39">
        <v>405.62</v>
      </c>
      <c r="S14" s="5">
        <f t="shared" si="0"/>
        <v>1.98</v>
      </c>
      <c r="T14" s="8">
        <v>22.5</v>
      </c>
      <c r="U14" s="17" t="s">
        <v>10</v>
      </c>
      <c r="V14" s="18">
        <f t="shared" si="7"/>
        <v>1.98</v>
      </c>
      <c r="W14" s="9">
        <f t="shared" si="8"/>
        <v>406</v>
      </c>
      <c r="X14" s="9">
        <f t="shared" si="9"/>
        <v>386</v>
      </c>
      <c r="Y14" s="9">
        <f t="shared" si="10"/>
        <v>426.3</v>
      </c>
      <c r="Z14" s="40" t="str">
        <f t="shared" si="11"/>
        <v/>
      </c>
      <c r="AA14" s="7"/>
      <c r="AC14" s="5">
        <f t="shared" si="1"/>
        <v>1</v>
      </c>
      <c r="AD14" s="8">
        <v>22.5</v>
      </c>
      <c r="AE14" s="17" t="s">
        <v>10</v>
      </c>
      <c r="AF14" s="18">
        <f t="shared" si="12"/>
        <v>1.98</v>
      </c>
      <c r="AG14" s="9">
        <f t="shared" si="2"/>
        <v>405.62</v>
      </c>
      <c r="AH14" s="9">
        <f t="shared" si="13"/>
        <v>385.339</v>
      </c>
      <c r="AI14" s="9">
        <f t="shared" si="3"/>
        <v>425.90100000000001</v>
      </c>
      <c r="AJ14" s="7" t="str">
        <f t="shared" si="15"/>
        <v/>
      </c>
    </row>
    <row r="15" spans="2:36" x14ac:dyDescent="0.2">
      <c r="B15" s="2">
        <v>8</v>
      </c>
      <c r="C15" s="3">
        <f t="shared" si="14"/>
        <v>180</v>
      </c>
      <c r="D15" s="26">
        <v>3.9</v>
      </c>
      <c r="E15" s="25">
        <f t="shared" si="4"/>
        <v>0.58945205479452056</v>
      </c>
      <c r="G15">
        <v>8</v>
      </c>
      <c r="H15" s="21">
        <v>180</v>
      </c>
      <c r="I15" s="21" t="s">
        <v>21</v>
      </c>
      <c r="J15" s="30">
        <f t="shared" si="5"/>
        <v>0.58945205479452056</v>
      </c>
      <c r="K15" s="27">
        <f t="shared" si="6"/>
        <v>182.17808219178082</v>
      </c>
      <c r="L15" s="22"/>
      <c r="M15" s="32">
        <v>2</v>
      </c>
      <c r="N15" s="36">
        <v>45</v>
      </c>
      <c r="O15" s="37" t="s">
        <v>6</v>
      </c>
      <c r="P15" s="38">
        <v>2.25</v>
      </c>
      <c r="Q15" s="39">
        <v>460.91</v>
      </c>
      <c r="S15" s="5">
        <f t="shared" si="0"/>
        <v>2.25</v>
      </c>
      <c r="T15" s="8">
        <v>45</v>
      </c>
      <c r="U15" s="17" t="s">
        <v>6</v>
      </c>
      <c r="V15" s="18">
        <f t="shared" si="7"/>
        <v>2.25</v>
      </c>
      <c r="W15" s="9">
        <f t="shared" si="8"/>
        <v>461</v>
      </c>
      <c r="X15" s="9">
        <f t="shared" si="9"/>
        <v>438</v>
      </c>
      <c r="Y15" s="9">
        <f t="shared" si="10"/>
        <v>484.05</v>
      </c>
      <c r="Z15" s="40" t="str">
        <f t="shared" si="11"/>
        <v/>
      </c>
      <c r="AA15" s="7"/>
      <c r="AC15" s="5">
        <f t="shared" si="1"/>
        <v>2</v>
      </c>
      <c r="AD15" s="8">
        <v>45</v>
      </c>
      <c r="AE15" s="17" t="s">
        <v>6</v>
      </c>
      <c r="AF15" s="18">
        <f t="shared" si="12"/>
        <v>2.25</v>
      </c>
      <c r="AG15" s="9">
        <f t="shared" si="2"/>
        <v>460.91</v>
      </c>
      <c r="AH15" s="9">
        <f t="shared" si="13"/>
        <v>437.86450000000002</v>
      </c>
      <c r="AI15" s="9">
        <f t="shared" si="3"/>
        <v>483.95550000000003</v>
      </c>
      <c r="AJ15" s="7" t="str">
        <f t="shared" si="15"/>
        <v/>
      </c>
    </row>
    <row r="16" spans="2:36" x14ac:dyDescent="0.2">
      <c r="B16" s="2">
        <v>9</v>
      </c>
      <c r="C16" s="3">
        <f t="shared" si="14"/>
        <v>202.5</v>
      </c>
      <c r="D16" s="26">
        <v>3.14</v>
      </c>
      <c r="E16" s="25">
        <f t="shared" si="4"/>
        <v>0.49164616840113529</v>
      </c>
      <c r="G16">
        <v>9</v>
      </c>
      <c r="H16" s="21">
        <v>202.5</v>
      </c>
      <c r="I16" s="21" t="s">
        <v>15</v>
      </c>
      <c r="J16" s="30">
        <f t="shared" si="5"/>
        <v>0.49164616840113529</v>
      </c>
      <c r="K16" s="27">
        <f t="shared" si="6"/>
        <v>151.94985808893094</v>
      </c>
      <c r="L16" s="22"/>
      <c r="M16" s="32">
        <v>11</v>
      </c>
      <c r="N16" s="36">
        <v>247.5</v>
      </c>
      <c r="O16" s="37" t="s">
        <v>14</v>
      </c>
      <c r="P16" s="38">
        <v>2.93</v>
      </c>
      <c r="Q16" s="39">
        <v>598.87</v>
      </c>
      <c r="S16" s="5">
        <f t="shared" si="0"/>
        <v>2.93</v>
      </c>
      <c r="T16" s="8">
        <v>247.5</v>
      </c>
      <c r="U16" s="17" t="s">
        <v>14</v>
      </c>
      <c r="V16" s="18">
        <f t="shared" si="7"/>
        <v>2.93</v>
      </c>
      <c r="W16" s="9">
        <f t="shared" si="8"/>
        <v>599</v>
      </c>
      <c r="X16" s="9">
        <f t="shared" si="9"/>
        <v>569</v>
      </c>
      <c r="Y16" s="9">
        <f t="shared" si="10"/>
        <v>628.95000000000005</v>
      </c>
      <c r="Z16" s="40" t="str">
        <f t="shared" si="11"/>
        <v/>
      </c>
      <c r="AA16" s="7"/>
      <c r="AC16" s="5">
        <f t="shared" si="1"/>
        <v>11</v>
      </c>
      <c r="AD16" s="8">
        <v>247.5</v>
      </c>
      <c r="AE16" s="17" t="s">
        <v>14</v>
      </c>
      <c r="AF16" s="18">
        <f t="shared" si="12"/>
        <v>2.93</v>
      </c>
      <c r="AG16" s="9">
        <f t="shared" si="2"/>
        <v>598.87</v>
      </c>
      <c r="AH16" s="9">
        <f t="shared" si="13"/>
        <v>568.92650000000003</v>
      </c>
      <c r="AI16" s="16">
        <v>612</v>
      </c>
      <c r="AJ16" s="7" t="str">
        <f t="shared" si="15"/>
        <v/>
      </c>
    </row>
    <row r="17" spans="2:36" x14ac:dyDescent="0.2">
      <c r="B17" s="2">
        <v>10</v>
      </c>
      <c r="C17" s="3">
        <f t="shared" si="14"/>
        <v>225</v>
      </c>
      <c r="D17" s="26">
        <v>16</v>
      </c>
      <c r="E17" s="25">
        <f t="shared" si="4"/>
        <v>1.5576470588235294</v>
      </c>
      <c r="G17">
        <v>10</v>
      </c>
      <c r="H17" s="21">
        <v>225</v>
      </c>
      <c r="I17" s="21" t="s">
        <v>8</v>
      </c>
      <c r="J17" s="30">
        <f t="shared" si="5"/>
        <v>1.5576470588235294</v>
      </c>
      <c r="K17" s="27">
        <f t="shared" si="6"/>
        <v>481.41176470588232</v>
      </c>
      <c r="L17" s="22"/>
      <c r="M17" s="32">
        <v>10</v>
      </c>
      <c r="N17" s="36">
        <v>225</v>
      </c>
      <c r="O17" s="37" t="s">
        <v>8</v>
      </c>
      <c r="P17" s="38">
        <v>3.08</v>
      </c>
      <c r="Q17" s="39">
        <v>629.54</v>
      </c>
      <c r="S17" s="5">
        <f t="shared" si="0"/>
        <v>3.08</v>
      </c>
      <c r="T17" s="8">
        <v>225</v>
      </c>
      <c r="U17" s="17" t="s">
        <v>8</v>
      </c>
      <c r="V17" s="18">
        <f t="shared" si="7"/>
        <v>3.08</v>
      </c>
      <c r="W17" s="9">
        <f t="shared" si="8"/>
        <v>630</v>
      </c>
      <c r="X17" s="9">
        <f t="shared" si="9"/>
        <v>599</v>
      </c>
      <c r="Y17" s="9">
        <f t="shared" si="10"/>
        <v>661.5</v>
      </c>
      <c r="Z17" s="40">
        <f t="shared" si="11"/>
        <v>1</v>
      </c>
      <c r="AA17" s="7"/>
      <c r="AC17" s="5">
        <f t="shared" si="1"/>
        <v>10</v>
      </c>
      <c r="AD17" s="8">
        <v>225</v>
      </c>
      <c r="AE17" s="17" t="s">
        <v>8</v>
      </c>
      <c r="AF17" s="18">
        <f t="shared" si="12"/>
        <v>3.08</v>
      </c>
      <c r="AG17" s="9">
        <f t="shared" si="2"/>
        <v>629.54</v>
      </c>
      <c r="AH17" s="16">
        <v>613</v>
      </c>
      <c r="AI17" s="9">
        <f>AG17+(AG17*$X$3)</f>
        <v>661.01699999999994</v>
      </c>
      <c r="AJ17" s="7" t="str">
        <f t="shared" si="15"/>
        <v/>
      </c>
    </row>
    <row r="18" spans="2:36" x14ac:dyDescent="0.2">
      <c r="B18" s="2">
        <v>11</v>
      </c>
      <c r="C18" s="3">
        <f t="shared" si="14"/>
        <v>247.5</v>
      </c>
      <c r="D18" s="26">
        <v>14.12</v>
      </c>
      <c r="E18" s="25">
        <f t="shared" si="4"/>
        <v>1.4550809464508097</v>
      </c>
      <c r="G18">
        <v>11</v>
      </c>
      <c r="H18" s="21">
        <v>247.5</v>
      </c>
      <c r="I18" s="21" t="s">
        <v>14</v>
      </c>
      <c r="J18" s="30">
        <f t="shared" si="5"/>
        <v>1.4550809464508097</v>
      </c>
      <c r="K18" s="27">
        <f t="shared" si="6"/>
        <v>449.71232876712332</v>
      </c>
      <c r="L18" s="22"/>
      <c r="M18" s="32">
        <v>15</v>
      </c>
      <c r="N18" s="36">
        <v>337.5</v>
      </c>
      <c r="O18" s="37" t="s">
        <v>12</v>
      </c>
      <c r="P18" s="38">
        <v>3.43</v>
      </c>
      <c r="Q18" s="39">
        <v>702.11</v>
      </c>
      <c r="S18" s="5">
        <f t="shared" si="0"/>
        <v>3.43</v>
      </c>
      <c r="T18" s="8">
        <v>337.5</v>
      </c>
      <c r="U18" s="17" t="s">
        <v>12</v>
      </c>
      <c r="V18" s="18">
        <f t="shared" si="7"/>
        <v>3.43</v>
      </c>
      <c r="W18" s="9">
        <f t="shared" si="8"/>
        <v>702</v>
      </c>
      <c r="X18" s="9">
        <f t="shared" si="9"/>
        <v>667</v>
      </c>
      <c r="Y18" s="9">
        <f t="shared" si="10"/>
        <v>737.1</v>
      </c>
      <c r="Z18" s="40" t="str">
        <f t="shared" si="11"/>
        <v/>
      </c>
      <c r="AA18" s="7"/>
      <c r="AC18" s="5">
        <f t="shared" si="1"/>
        <v>15</v>
      </c>
      <c r="AD18" s="8">
        <v>337.5</v>
      </c>
      <c r="AE18" s="17" t="s">
        <v>12</v>
      </c>
      <c r="AF18" s="18">
        <f t="shared" si="12"/>
        <v>3.43</v>
      </c>
      <c r="AG18" s="9">
        <f t="shared" si="2"/>
        <v>702.11</v>
      </c>
      <c r="AH18" s="9">
        <f t="shared" si="13"/>
        <v>667.00450000000001</v>
      </c>
      <c r="AI18" s="9">
        <f>AG18+(AG18*$X$3)</f>
        <v>737.21550000000002</v>
      </c>
      <c r="AJ18" s="7" t="str">
        <f t="shared" si="15"/>
        <v/>
      </c>
    </row>
    <row r="19" spans="2:36" x14ac:dyDescent="0.2">
      <c r="B19" s="2">
        <v>12</v>
      </c>
      <c r="C19" s="3">
        <f t="shared" si="14"/>
        <v>270</v>
      </c>
      <c r="D19" s="26">
        <v>120</v>
      </c>
      <c r="E19" s="25">
        <f t="shared" si="4"/>
        <v>2.8782608695652172</v>
      </c>
      <c r="G19">
        <v>12</v>
      </c>
      <c r="H19" s="21">
        <v>270</v>
      </c>
      <c r="I19" s="21" t="s">
        <v>22</v>
      </c>
      <c r="J19" s="30">
        <f t="shared" si="5"/>
        <v>2.8782608695652172</v>
      </c>
      <c r="K19" s="27">
        <f t="shared" si="6"/>
        <v>889.56521739130437</v>
      </c>
      <c r="L19" s="22"/>
      <c r="M19" s="32">
        <v>0</v>
      </c>
      <c r="N19" s="36">
        <v>0</v>
      </c>
      <c r="O19" s="37" t="s">
        <v>20</v>
      </c>
      <c r="P19" s="38">
        <v>3.84</v>
      </c>
      <c r="Q19" s="39">
        <v>785.09</v>
      </c>
      <c r="S19" s="5">
        <f t="shared" si="0"/>
        <v>3.84</v>
      </c>
      <c r="T19" s="8">
        <v>0</v>
      </c>
      <c r="U19" s="17" t="s">
        <v>20</v>
      </c>
      <c r="V19" s="18">
        <f t="shared" si="7"/>
        <v>3.84</v>
      </c>
      <c r="W19" s="9">
        <f t="shared" si="8"/>
        <v>785</v>
      </c>
      <c r="X19" s="9">
        <f t="shared" si="9"/>
        <v>746</v>
      </c>
      <c r="Y19" s="9">
        <f t="shared" si="10"/>
        <v>824.25</v>
      </c>
      <c r="Z19" s="40" t="str">
        <f t="shared" si="11"/>
        <v/>
      </c>
      <c r="AA19" s="7"/>
      <c r="AC19" s="5">
        <f t="shared" si="1"/>
        <v>0</v>
      </c>
      <c r="AD19" s="8">
        <v>0</v>
      </c>
      <c r="AE19" s="17" t="s">
        <v>20</v>
      </c>
      <c r="AF19" s="18">
        <f t="shared" si="12"/>
        <v>3.84</v>
      </c>
      <c r="AG19" s="9">
        <f t="shared" si="2"/>
        <v>785.09</v>
      </c>
      <c r="AH19" s="9">
        <f t="shared" si="13"/>
        <v>745.83550000000002</v>
      </c>
      <c r="AI19" s="16">
        <v>811</v>
      </c>
      <c r="AJ19" s="7" t="str">
        <f t="shared" si="15"/>
        <v/>
      </c>
    </row>
    <row r="20" spans="2:36" x14ac:dyDescent="0.2">
      <c r="B20" s="2">
        <v>13</v>
      </c>
      <c r="C20" s="3">
        <f t="shared" si="14"/>
        <v>292.5</v>
      </c>
      <c r="D20" s="26">
        <v>42.12</v>
      </c>
      <c r="E20" s="25">
        <f t="shared" si="4"/>
        <v>2.3189820359281437</v>
      </c>
      <c r="G20">
        <v>13</v>
      </c>
      <c r="H20" s="21">
        <v>292.5</v>
      </c>
      <c r="I20" s="21" t="s">
        <v>13</v>
      </c>
      <c r="J20" s="30">
        <f t="shared" si="5"/>
        <v>2.3189820359281437</v>
      </c>
      <c r="K20" s="27">
        <f t="shared" si="6"/>
        <v>716.71257485029935</v>
      </c>
      <c r="L20" s="22"/>
      <c r="M20" s="32">
        <v>13</v>
      </c>
      <c r="N20" s="36">
        <v>292.5</v>
      </c>
      <c r="O20" s="37" t="s">
        <v>13</v>
      </c>
      <c r="P20" s="38">
        <v>4.04</v>
      </c>
      <c r="Q20" s="39">
        <v>826.72</v>
      </c>
      <c r="S20" s="5">
        <f t="shared" si="0"/>
        <v>4.04</v>
      </c>
      <c r="T20" s="8">
        <v>292.5</v>
      </c>
      <c r="U20" s="17" t="s">
        <v>13</v>
      </c>
      <c r="V20" s="18">
        <f t="shared" si="7"/>
        <v>4.04</v>
      </c>
      <c r="W20" s="9">
        <f t="shared" si="8"/>
        <v>827</v>
      </c>
      <c r="X20" s="9">
        <f t="shared" si="9"/>
        <v>786</v>
      </c>
      <c r="Y20" s="9">
        <f t="shared" si="10"/>
        <v>868.35</v>
      </c>
      <c r="Z20" s="40">
        <f t="shared" si="11"/>
        <v>1</v>
      </c>
      <c r="AA20" s="7"/>
      <c r="AC20" s="5">
        <f t="shared" si="1"/>
        <v>13</v>
      </c>
      <c r="AD20" s="8">
        <v>292.5</v>
      </c>
      <c r="AE20" s="17" t="s">
        <v>13</v>
      </c>
      <c r="AF20" s="18">
        <f t="shared" si="12"/>
        <v>4.04</v>
      </c>
      <c r="AG20" s="9">
        <f t="shared" si="2"/>
        <v>826.72</v>
      </c>
      <c r="AH20" s="16">
        <v>812</v>
      </c>
      <c r="AI20" s="9">
        <f>AG20+(AG20*$X$3)</f>
        <v>868.05600000000004</v>
      </c>
      <c r="AJ20" s="7" t="str">
        <f t="shared" si="15"/>
        <v/>
      </c>
    </row>
    <row r="21" spans="2:36" x14ac:dyDescent="0.2">
      <c r="B21" s="2">
        <v>14</v>
      </c>
      <c r="C21" s="3">
        <f t="shared" si="14"/>
        <v>315</v>
      </c>
      <c r="D21" s="26">
        <v>64.900000000000006</v>
      </c>
      <c r="E21" s="25">
        <f t="shared" si="4"/>
        <v>2.5913027744270205</v>
      </c>
      <c r="G21">
        <v>14</v>
      </c>
      <c r="H21" s="21">
        <v>315</v>
      </c>
      <c r="I21" s="21" t="s">
        <v>7</v>
      </c>
      <c r="J21" s="30">
        <f t="shared" si="5"/>
        <v>2.5913027744270205</v>
      </c>
      <c r="K21" s="27">
        <f t="shared" si="6"/>
        <v>800.8769601930037</v>
      </c>
      <c r="L21" s="22"/>
      <c r="M21" s="32">
        <v>14</v>
      </c>
      <c r="N21" s="36">
        <v>315</v>
      </c>
      <c r="O21" s="37" t="s">
        <v>7</v>
      </c>
      <c r="P21" s="38">
        <v>4.33</v>
      </c>
      <c r="Q21" s="39">
        <v>886.42</v>
      </c>
      <c r="S21" s="5">
        <f t="shared" si="0"/>
        <v>4.33</v>
      </c>
      <c r="T21" s="8">
        <v>270</v>
      </c>
      <c r="U21" s="17" t="s">
        <v>22</v>
      </c>
      <c r="V21" s="18">
        <f t="shared" si="7"/>
        <v>4.33</v>
      </c>
      <c r="W21" s="9">
        <f t="shared" si="8"/>
        <v>886</v>
      </c>
      <c r="X21" s="9">
        <f t="shared" si="9"/>
        <v>842</v>
      </c>
      <c r="Y21" s="9">
        <f t="shared" si="10"/>
        <v>930.3</v>
      </c>
      <c r="Z21" s="40">
        <f t="shared" si="11"/>
        <v>1</v>
      </c>
      <c r="AA21" s="7"/>
      <c r="AC21" s="5">
        <f t="shared" si="1"/>
        <v>14</v>
      </c>
      <c r="AD21" s="8">
        <v>315</v>
      </c>
      <c r="AE21" s="17" t="s">
        <v>7</v>
      </c>
      <c r="AF21" s="18">
        <f t="shared" si="12"/>
        <v>4.33</v>
      </c>
      <c r="AG21" s="9">
        <v>885.91800000000001</v>
      </c>
      <c r="AH21" s="9">
        <v>869</v>
      </c>
      <c r="AI21" s="9">
        <f t="shared" ref="AI21:AI22" si="16">AG21+(AG21*$X$3)</f>
        <v>930.21389999999997</v>
      </c>
      <c r="AJ21" s="7" t="str">
        <f t="shared" si="15"/>
        <v/>
      </c>
    </row>
    <row r="22" spans="2:36" x14ac:dyDescent="0.2">
      <c r="B22" s="2">
        <v>15</v>
      </c>
      <c r="C22" s="3">
        <f t="shared" si="14"/>
        <v>337.5</v>
      </c>
      <c r="D22" s="26">
        <v>21.88</v>
      </c>
      <c r="E22" s="25">
        <f t="shared" si="4"/>
        <v>1.8160180541624877</v>
      </c>
      <c r="G22">
        <v>15</v>
      </c>
      <c r="H22" s="4">
        <v>337.5</v>
      </c>
      <c r="I22" s="4" t="s">
        <v>12</v>
      </c>
      <c r="J22" s="30">
        <f t="shared" si="5"/>
        <v>1.8160180541624877</v>
      </c>
      <c r="K22" s="27">
        <f t="shared" si="6"/>
        <v>561.26479438314948</v>
      </c>
      <c r="M22" s="32">
        <v>12</v>
      </c>
      <c r="N22" s="36">
        <v>270</v>
      </c>
      <c r="O22" s="37" t="s">
        <v>22</v>
      </c>
      <c r="P22" s="38">
        <v>4.62</v>
      </c>
      <c r="Q22" s="39">
        <v>944.31</v>
      </c>
      <c r="S22" s="5">
        <f t="shared" si="0"/>
        <v>4.62</v>
      </c>
      <c r="T22" s="8">
        <v>315</v>
      </c>
      <c r="U22" s="17" t="s">
        <v>7</v>
      </c>
      <c r="V22" s="18">
        <f t="shared" si="7"/>
        <v>4.62</v>
      </c>
      <c r="W22" s="9">
        <f t="shared" si="8"/>
        <v>944</v>
      </c>
      <c r="X22" s="9">
        <f t="shared" si="9"/>
        <v>897</v>
      </c>
      <c r="Y22" s="9">
        <f t="shared" si="10"/>
        <v>991.2</v>
      </c>
      <c r="Z22" s="40">
        <f t="shared" si="11"/>
        <v>1</v>
      </c>
      <c r="AA22" s="7"/>
      <c r="AC22" s="5">
        <f t="shared" si="1"/>
        <v>12</v>
      </c>
      <c r="AD22" s="8">
        <v>270</v>
      </c>
      <c r="AE22" s="17" t="s">
        <v>22</v>
      </c>
      <c r="AF22" s="18">
        <f t="shared" si="12"/>
        <v>4.62</v>
      </c>
      <c r="AG22" s="9">
        <v>945.25200000000007</v>
      </c>
      <c r="AH22" s="16">
        <v>931</v>
      </c>
      <c r="AI22" s="9">
        <f t="shared" si="16"/>
        <v>992.51460000000009</v>
      </c>
      <c r="AJ22" s="7" t="str">
        <f t="shared" si="15"/>
        <v/>
      </c>
    </row>
    <row r="23" spans="2:36" ht="17" thickBot="1" x14ac:dyDescent="0.25">
      <c r="S23" s="10"/>
      <c r="T23" s="11"/>
      <c r="U23" s="11"/>
      <c r="V23" s="11"/>
      <c r="W23" s="11"/>
      <c r="X23" s="11"/>
      <c r="Y23" s="11"/>
      <c r="Z23" s="11"/>
      <c r="AA23" s="12"/>
      <c r="AC23" s="10"/>
      <c r="AD23" s="11"/>
      <c r="AE23" s="11"/>
      <c r="AF23" s="11"/>
      <c r="AG23" s="11"/>
      <c r="AH23" s="11"/>
      <c r="AI23" s="11"/>
      <c r="AJ23" s="12"/>
    </row>
    <row r="26" spans="2:36" x14ac:dyDescent="0.2">
      <c r="N26" s="22"/>
      <c r="O26" s="22"/>
      <c r="P26" s="22"/>
    </row>
    <row r="27" spans="2:36" x14ac:dyDescent="0.2">
      <c r="N27" s="22"/>
      <c r="O27" s="22"/>
      <c r="P27" s="22"/>
    </row>
    <row r="28" spans="2:36" x14ac:dyDescent="0.2">
      <c r="N28" s="22"/>
      <c r="O28" s="22"/>
      <c r="P28" s="22"/>
    </row>
    <row r="29" spans="2:36" x14ac:dyDescent="0.2">
      <c r="N29" s="22"/>
      <c r="O29" s="22"/>
      <c r="P29" s="22"/>
    </row>
    <row r="30" spans="2:36" x14ac:dyDescent="0.2">
      <c r="N30" s="22"/>
      <c r="O30" s="22"/>
      <c r="P30" s="22"/>
    </row>
    <row r="31" spans="2:36" x14ac:dyDescent="0.2">
      <c r="N31" s="22"/>
      <c r="O31" s="22"/>
      <c r="P31" s="22"/>
    </row>
    <row r="32" spans="2:36" x14ac:dyDescent="0.2">
      <c r="N32" s="22"/>
      <c r="O32" s="23"/>
      <c r="P32" s="22"/>
    </row>
    <row r="33" spans="7:16" x14ac:dyDescent="0.2">
      <c r="N33" s="22"/>
      <c r="O33" s="22"/>
      <c r="P33" s="22"/>
    </row>
    <row r="34" spans="7:16" x14ac:dyDescent="0.2">
      <c r="N34" s="22"/>
      <c r="O34" s="22"/>
      <c r="P34" s="22"/>
    </row>
    <row r="35" spans="7:16" x14ac:dyDescent="0.2">
      <c r="N35" s="22"/>
      <c r="O35" s="22"/>
      <c r="P35" s="22"/>
    </row>
    <row r="36" spans="7:16" x14ac:dyDescent="0.2">
      <c r="N36" s="22"/>
      <c r="O36" s="22"/>
      <c r="P36" s="22"/>
    </row>
    <row r="37" spans="7:16" x14ac:dyDescent="0.2">
      <c r="N37" s="22"/>
      <c r="O37" s="22"/>
      <c r="P37" s="22"/>
    </row>
    <row r="38" spans="7:16" x14ac:dyDescent="0.2">
      <c r="N38" s="22"/>
      <c r="O38" s="22"/>
      <c r="P38" s="22"/>
    </row>
    <row r="39" spans="7:16" x14ac:dyDescent="0.2">
      <c r="N39" s="22"/>
      <c r="O39" s="22"/>
      <c r="P39" s="22"/>
    </row>
    <row r="40" spans="7:16" x14ac:dyDescent="0.2">
      <c r="N40" s="22"/>
      <c r="O40" s="22"/>
      <c r="P40" s="22"/>
    </row>
    <row r="41" spans="7:16" x14ac:dyDescent="0.2">
      <c r="N41" s="22"/>
      <c r="O41" s="24"/>
      <c r="P41" s="22"/>
    </row>
    <row r="42" spans="7:16" x14ac:dyDescent="0.2">
      <c r="N42" s="22"/>
      <c r="O42" s="22"/>
      <c r="P42" s="22"/>
    </row>
    <row r="43" spans="7:16" x14ac:dyDescent="0.2">
      <c r="G43" s="21"/>
    </row>
    <row r="47" spans="7:16" x14ac:dyDescent="0.2">
      <c r="H47" t="s">
        <v>32</v>
      </c>
    </row>
    <row r="55" spans="10:14" x14ac:dyDescent="0.2">
      <c r="J55">
        <v>0</v>
      </c>
      <c r="K55" s="4">
        <v>0</v>
      </c>
      <c r="L55" s="4" t="s">
        <v>20</v>
      </c>
      <c r="M55" s="30">
        <v>3.8372093023255816</v>
      </c>
      <c r="N55" s="27">
        <v>785.09302325581393</v>
      </c>
    </row>
    <row r="56" spans="10:14" x14ac:dyDescent="0.2">
      <c r="J56">
        <v>1</v>
      </c>
      <c r="K56" s="4">
        <v>22.5</v>
      </c>
      <c r="L56" s="4" t="s">
        <v>10</v>
      </c>
      <c r="M56" s="30">
        <v>1.9824984912492458</v>
      </c>
      <c r="N56" s="27">
        <v>405.61919130959569</v>
      </c>
    </row>
    <row r="57" spans="10:14" x14ac:dyDescent="0.2">
      <c r="J57">
        <v>2</v>
      </c>
      <c r="K57" s="4">
        <v>45</v>
      </c>
      <c r="L57" s="4" t="s">
        <v>6</v>
      </c>
      <c r="M57" s="30">
        <v>2.2527472527472527</v>
      </c>
      <c r="N57" s="27">
        <v>460.91208791208794</v>
      </c>
    </row>
    <row r="58" spans="10:14" x14ac:dyDescent="0.2">
      <c r="J58">
        <v>3</v>
      </c>
      <c r="K58" s="4">
        <v>67.5</v>
      </c>
      <c r="L58" s="4" t="s">
        <v>11</v>
      </c>
      <c r="M58" s="30">
        <v>0.40905334680011018</v>
      </c>
      <c r="N58" s="27">
        <v>83.692314755302547</v>
      </c>
    </row>
    <row r="59" spans="10:14" x14ac:dyDescent="0.2">
      <c r="J59">
        <v>4</v>
      </c>
      <c r="K59" s="21">
        <v>90</v>
      </c>
      <c r="L59" s="21" t="s">
        <v>5</v>
      </c>
      <c r="M59" s="30">
        <v>0.45454545454545459</v>
      </c>
      <c r="N59" s="27">
        <v>93</v>
      </c>
    </row>
    <row r="60" spans="10:14" x14ac:dyDescent="0.2">
      <c r="J60">
        <v>5</v>
      </c>
      <c r="K60" s="21">
        <v>112.5</v>
      </c>
      <c r="L60" s="21" t="s">
        <v>17</v>
      </c>
      <c r="M60" s="30">
        <v>0.32185628742514966</v>
      </c>
      <c r="N60" s="27">
        <v>65.851796407185617</v>
      </c>
    </row>
    <row r="61" spans="10:14" x14ac:dyDescent="0.2">
      <c r="J61">
        <v>6</v>
      </c>
      <c r="K61" s="21">
        <v>135</v>
      </c>
      <c r="L61" s="21" t="s">
        <v>9</v>
      </c>
      <c r="M61" s="30">
        <v>0.90163934426229519</v>
      </c>
      <c r="N61" s="27">
        <v>184.47540983606561</v>
      </c>
    </row>
    <row r="62" spans="10:14" x14ac:dyDescent="0.2">
      <c r="J62">
        <v>7</v>
      </c>
      <c r="K62" s="21">
        <v>157.5</v>
      </c>
      <c r="L62" s="21" t="s">
        <v>16</v>
      </c>
      <c r="M62" s="30">
        <v>0.61787905346187544</v>
      </c>
      <c r="N62" s="27">
        <v>126.41805433829971</v>
      </c>
    </row>
    <row r="63" spans="10:14" x14ac:dyDescent="0.2">
      <c r="J63">
        <v>8</v>
      </c>
      <c r="K63" s="21">
        <v>180</v>
      </c>
      <c r="L63" s="21" t="s">
        <v>21</v>
      </c>
      <c r="M63" s="30">
        <v>1.4028776978417266</v>
      </c>
      <c r="N63" s="27">
        <v>287.02877697841723</v>
      </c>
    </row>
    <row r="64" spans="10:14" x14ac:dyDescent="0.2">
      <c r="J64">
        <v>9</v>
      </c>
      <c r="K64" s="21">
        <v>202.5</v>
      </c>
      <c r="L64" s="21" t="s">
        <v>15</v>
      </c>
      <c r="M64" s="30">
        <v>1.1948249619482496</v>
      </c>
      <c r="N64" s="27">
        <v>244.46118721461187</v>
      </c>
    </row>
    <row r="65" spans="10:14" x14ac:dyDescent="0.2">
      <c r="J65">
        <v>10</v>
      </c>
      <c r="K65" s="21">
        <v>225</v>
      </c>
      <c r="L65" s="21" t="s">
        <v>8</v>
      </c>
      <c r="M65" s="30">
        <v>3.0769230769230771</v>
      </c>
      <c r="N65" s="27">
        <v>629.53846153846155</v>
      </c>
    </row>
    <row r="66" spans="10:14" x14ac:dyDescent="0.2">
      <c r="J66">
        <v>11</v>
      </c>
      <c r="K66" s="21">
        <v>247.5</v>
      </c>
      <c r="L66" s="21" t="s">
        <v>14</v>
      </c>
      <c r="M66" s="30">
        <v>2.9270315091210612</v>
      </c>
      <c r="N66" s="27">
        <v>598.8706467661691</v>
      </c>
    </row>
    <row r="67" spans="10:14" x14ac:dyDescent="0.2">
      <c r="J67">
        <v>12</v>
      </c>
      <c r="K67" s="21">
        <v>270</v>
      </c>
      <c r="L67" s="21" t="s">
        <v>22</v>
      </c>
      <c r="M67" s="30">
        <v>4.6153846153846159</v>
      </c>
      <c r="N67" s="27">
        <v>944.30769230769238</v>
      </c>
    </row>
    <row r="68" spans="10:14" x14ac:dyDescent="0.2">
      <c r="J68">
        <v>13</v>
      </c>
      <c r="K68" s="21">
        <v>292.5</v>
      </c>
      <c r="L68" s="21" t="s">
        <v>13</v>
      </c>
      <c r="M68" s="30">
        <v>4.0406753645433611</v>
      </c>
      <c r="N68" s="27">
        <v>826.72217958557167</v>
      </c>
    </row>
    <row r="69" spans="10:14" x14ac:dyDescent="0.2">
      <c r="J69">
        <v>14</v>
      </c>
      <c r="K69" s="21">
        <v>315</v>
      </c>
      <c r="L69" s="21" t="s">
        <v>7</v>
      </c>
      <c r="M69" s="30">
        <v>4.3324432576769025</v>
      </c>
      <c r="N69" s="27">
        <v>886.41789052069419</v>
      </c>
    </row>
    <row r="70" spans="10:14" x14ac:dyDescent="0.2">
      <c r="J70">
        <v>15</v>
      </c>
      <c r="K70" s="4">
        <v>337.5</v>
      </c>
      <c r="L70" s="4" t="s">
        <v>12</v>
      </c>
      <c r="M70" s="30">
        <v>3.4316185696361359</v>
      </c>
      <c r="N70" s="27">
        <v>702.10915934755337</v>
      </c>
    </row>
  </sheetData>
  <sortState xmlns:xlrd2="http://schemas.microsoft.com/office/spreadsheetml/2017/richdata2" ref="M7:Q22">
    <sortCondition ref="P7"/>
  </sortState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VoltageDivider_ADC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2019-12-22T00:37:18Z</dcterms:created>
  <dcterms:modified xsi:type="dcterms:W3CDTF">2021-06-14T15:02:24Z</dcterms:modified>
</cp:coreProperties>
</file>