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37.xml" ContentType="application/vnd.ms-excel.controlproperties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38.xml" ContentType="application/vnd.ms-excel.controlproperties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ctrlProps/ctrlProp39.xml" ContentType="application/vnd.ms-excel.controlproperties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41.xml" ContentType="application/vnd.ms-excel.controlproperties+xml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ctrlProps/ctrlProp42.xml" ContentType="application/vnd.ms-excel.controlproperties+xml"/>
  <Override PartName="/xl/comments8.xml" ContentType="application/vnd.openxmlformats-officedocument.spreadsheetml.comments+xml"/>
  <Override PartName="/xl/drawings/drawing14.xml" ContentType="application/vnd.openxmlformats-officedocument.drawing+xml"/>
  <Override PartName="/xl/ctrlProps/ctrlProp43.xml" ContentType="application/vnd.ms-excel.controlproperties+xml"/>
  <Override PartName="/xl/comments9.xml" ContentType="application/vnd.openxmlformats-officedocument.spreadsheetml.comments+xml"/>
  <Override PartName="/xl/drawings/drawing15.xml" ContentType="application/vnd.openxmlformats-officedocument.drawing+xml"/>
  <Override PartName="/xl/ctrlProps/ctrlProp44.xml" ContentType="application/vnd.ms-excel.controlproperties+xml"/>
  <Override PartName="/xl/comments10.xml" ContentType="application/vnd.openxmlformats-officedocument.spreadsheetml.comments+xml"/>
  <Override PartName="/xl/drawings/drawing16.xml" ContentType="application/vnd.openxmlformats-officedocument.drawing+xml"/>
  <Override PartName="/xl/ctrlProps/ctrlProp45.xml" ContentType="application/vnd.ms-excel.controlproperties+xml"/>
  <Override PartName="/xl/comments11.xml" ContentType="application/vnd.openxmlformats-officedocument.spreadsheetml.comments+xml"/>
  <Override PartName="/xl/drawings/drawing17.xml" ContentType="application/vnd.openxmlformats-officedocument.drawing+xml"/>
  <Override PartName="/xl/ctrlProps/ctrlProp46.xml" ContentType="application/vnd.ms-excel.controlproperties+xml"/>
  <Override PartName="/xl/comments12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1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llegealma-my.sharepoint.com/personal/202230797_collegealma_ca/Documents/Bureau/Systeme-Paie-Excel/"/>
    </mc:Choice>
  </mc:AlternateContent>
  <xr:revisionPtr revIDLastSave="0" documentId="13_ncr:201_{415231DA-6522-497E-8003-A1B6F6D95B77}" xr6:coauthVersionLast="47" xr6:coauthVersionMax="47" xr10:uidLastSave="{00000000-0000-0000-0000-000000000000}"/>
  <bookViews>
    <workbookView xWindow="28680" yWindow="-120" windowWidth="29040" windowHeight="15720" xr2:uid="{842FEE95-9A27-4141-94C9-1FB02A89E42C}"/>
  </bookViews>
  <sheets>
    <sheet name="Portail Entrée" sheetId="82" r:id="rId1"/>
    <sheet name="Users" sheetId="85" state="hidden" r:id="rId2"/>
    <sheet name="Portail Administratif" sheetId="1" state="hidden" r:id="rId3"/>
    <sheet name="Portail Employé" sheetId="83" state="hidden" r:id="rId4"/>
    <sheet name="Portail Maintenance" sheetId="84" state="hidden" r:id="rId5"/>
    <sheet name="Formulaire Nouvel Employé" sheetId="2" state="hidden" r:id="rId6"/>
    <sheet name="Kodzo Wilfried AKPAKA" sheetId="86" state="hidden" r:id="rId7"/>
    <sheet name="Feuille de Temps (Modèle)" sheetId="3" state="hidden" r:id="rId8"/>
    <sheet name="Bibeau Charbel" sheetId="75" state="hidden" r:id="rId9"/>
    <sheet name="Gauvin Marcus" sheetId="74" state="hidden" r:id="rId10"/>
    <sheet name="Joly Justin" sheetId="73" state="hidden" r:id="rId11"/>
    <sheet name="Lalonde Marie-Clause" sheetId="72" state="hidden" r:id="rId12"/>
    <sheet name="Beaudet Sofia" sheetId="71" state="hidden" r:id="rId13"/>
    <sheet name="Jean Pierre" sheetId="70" state="hidden" r:id="rId14"/>
    <sheet name="Drapeau Phillip" sheetId="69" state="hidden" r:id="rId15"/>
    <sheet name="Dallaire Maryline" sheetId="78" state="hidden" r:id="rId16"/>
    <sheet name="Barette Timothe" sheetId="77" state="hidden" r:id="rId17"/>
    <sheet name="Cossette Serena" sheetId="76" state="hidden" r:id="rId18"/>
    <sheet name="Table Info Période Paie" sheetId="61" state="hidden" r:id="rId19"/>
    <sheet name="Bordereau de Paie" sheetId="5" state="hidden" r:id="rId20"/>
    <sheet name="Tableau de Bord Rémunération" sheetId="6" state="hidden" r:id="rId21"/>
    <sheet name="T_info_salariés" sheetId="68" state="hidden" r:id="rId22"/>
    <sheet name="Budget S." sheetId="81" state="hidden" r:id="rId23"/>
    <sheet name="PROV 26PP" sheetId="63" state="hidden" r:id="rId24"/>
    <sheet name="FED 26PP" sheetId="64" state="hidden" r:id="rId25"/>
    <sheet name="Table taux horaire" sheetId="62" state="hidden" r:id="rId26"/>
    <sheet name="Liste déroulante" sheetId="79" state="hidden" r:id="rId27"/>
    <sheet name="Périodes2025" sheetId="65" state="hidden" r:id="rId28"/>
  </sheets>
  <functionGroups builtInGroupCount="19"/>
  <externalReferences>
    <externalReference r:id="rId29"/>
    <externalReference r:id="rId30"/>
  </externalReferences>
  <definedNames>
    <definedName name="_xleta.IFNA" hidden="1" xlm="1">#NAME?</definedName>
    <definedName name="_xleta.T" hidden="1" xlm="1">#NAME?</definedName>
    <definedName name="AE">'[1]Table déductions'!$B$2</definedName>
    <definedName name="Code_emploi">'Table taux horaire'!$A$12:$B$17</definedName>
    <definedName name="CP">[2]Donnees!$W$3:$X$27</definedName>
    <definedName name="CP_lettre">[2]Donnees!$W$3:$X$17</definedName>
    <definedName name="Dépôt_salaire">'Table taux horaire'!$G$19</definedName>
    <definedName name="Échelon_AdjAd">'Table taux horaire'!$D$26:$E$31</definedName>
    <definedName name="Échelon_RepCo">'Table taux horaire'!$D$40:$E$45</definedName>
    <definedName name="Échelon_SupOpé">'Table taux horaire'!$D$19:$E$24</definedName>
    <definedName name="Échelon_TechAd">'Table taux horaire'!$D$33:$E$38</definedName>
    <definedName name="Échelon_TechInfo">'Table taux horaire'!$D$12:$E$17</definedName>
    <definedName name="HeuresSemaineTravail" localSheetId="16">'Barette Timothe'!$E$4</definedName>
    <definedName name="HeuresSemaineTravail" localSheetId="12">'Beaudet Sofia'!$E$4</definedName>
    <definedName name="HeuresSemaineTravail" localSheetId="8">'Bibeau Charbel'!$E$4</definedName>
    <definedName name="HeuresSemaineTravail" localSheetId="17">'Cossette Serena'!$E$4</definedName>
    <definedName name="HeuresSemaineTravail" localSheetId="15">'Dallaire Maryline'!$E$4</definedName>
    <definedName name="HeuresSemaineTravail" localSheetId="14">'Drapeau Phillip'!$E$4</definedName>
    <definedName name="HeuresSemaineTravail" localSheetId="9">'Gauvin Marcus'!$E$4</definedName>
    <definedName name="HeuresSemaineTravail" localSheetId="13">'Jean Pierre'!$E$4</definedName>
    <definedName name="HeuresSemaineTravail" localSheetId="10">'Joly Justin'!$E$4</definedName>
    <definedName name="HeuresSemaineTravail" localSheetId="6">'Kodzo Wilfried AKPAKA'!$E$4</definedName>
    <definedName name="HeuresSemaineTravail" localSheetId="11">'Lalonde Marie-Clause'!$E$4</definedName>
    <definedName name="HeuresSemaineTravail">'Feuille de Temps (Modèle)'!$E$4</definedName>
    <definedName name="Indicatif">[2]Donnees!$L$2:$O$51</definedName>
    <definedName name="Info_période_paie">'Table Info Période Paie'!$B$3:$U$13</definedName>
    <definedName name="Info_Salarié" localSheetId="16">'Barette Timothe'!#REF!</definedName>
    <definedName name="Info_Salarié" localSheetId="12">'Beaudet Sofia'!#REF!</definedName>
    <definedName name="Info_Salarié" localSheetId="8">'Bibeau Charbel'!#REF!</definedName>
    <definedName name="Info_Salarié" localSheetId="17">'Cossette Serena'!#REF!</definedName>
    <definedName name="Info_Salarié" localSheetId="15">'Dallaire Maryline'!#REF!</definedName>
    <definedName name="Info_Salarié" localSheetId="14">'Drapeau Phillip'!#REF!</definedName>
    <definedName name="Info_Salarié" localSheetId="9">'Gauvin Marcus'!#REF!</definedName>
    <definedName name="Info_Salarié" localSheetId="13">'Jean Pierre'!#REF!</definedName>
    <definedName name="Info_Salarié" localSheetId="10">'Joly Justin'!#REF!</definedName>
    <definedName name="Info_Salarié" localSheetId="6">'Kodzo Wilfried AKPAKA'!#REF!</definedName>
    <definedName name="Info_Salarié" localSheetId="11">'Lalonde Marie-Clause'!#REF!</definedName>
    <definedName name="Info_Salarié">'Feuille de Temps (Modèle)'!#REF!</definedName>
    <definedName name="Nom_famille">[2]Donnees!$G$1:$I$501</definedName>
    <definedName name="Num_employé" comment="Pour le numéro et le nom des employés">T_info_salariés!$B$3:$R$45</definedName>
    <definedName name="période">Périodes2025!$E$6</definedName>
    <definedName name="Période_de_paie" localSheetId="16">'Barette Timothe'!#REF!</definedName>
    <definedName name="Période_de_paie" localSheetId="12">'Beaudet Sofia'!#REF!</definedName>
    <definedName name="Période_de_paie" localSheetId="8">'Bibeau Charbel'!#REF!</definedName>
    <definedName name="Période_de_paie" localSheetId="17">'Cossette Serena'!#REF!</definedName>
    <definedName name="Période_de_paie" localSheetId="15">'Dallaire Maryline'!#REF!</definedName>
    <definedName name="Période_de_paie" localSheetId="14">'Drapeau Phillip'!#REF!</definedName>
    <definedName name="Période_de_paie" localSheetId="9">'Gauvin Marcus'!#REF!</definedName>
    <definedName name="Période_de_paie" localSheetId="13">'Jean Pierre'!#REF!</definedName>
    <definedName name="Période_de_paie" localSheetId="10">'Joly Justin'!#REF!</definedName>
    <definedName name="Période_de_paie" localSheetId="6">'Kodzo Wilfried AKPAKA'!#REF!</definedName>
    <definedName name="Période_de_paie" localSheetId="11">'Lalonde Marie-Clause'!#REF!</definedName>
    <definedName name="Période_de_paie">'Feuille de Temps (Modèle)'!#REF!</definedName>
    <definedName name="Période_paie">[1]Bordereau!$T$3:$V$54</definedName>
    <definedName name="Période_Paie_date_dépot" comment="Pour afficher la date de dépôt lié avec la période de paie">'Table Info Période Paie'!$C$3:$U$13</definedName>
    <definedName name="Périodes_de_paie_2025">Périodes2025!$A$2:$C$54</definedName>
    <definedName name="Prenom_fille">[2]Donnees!$D$1:$E$628</definedName>
    <definedName name="Prenom_Garcon">[2]Donnees!$A$1:$B$585</definedName>
    <definedName name="Rémunération_prime">'Table taux horaire'!$G$16</definedName>
    <definedName name="RQAP">'[1]Table déductions'!$D$2</definedName>
    <definedName name="RRQ">'[1]Table déductions'!$C$2</definedName>
    <definedName name="Rue">[2]Donnees!$R$2:$S$307</definedName>
    <definedName name="Salaire_à_l_embauche">'Table taux horaire'!$A$19:$B$24</definedName>
    <definedName name="T_echelon" localSheetId="24">'[1]Table taux horaire'!$A$2:$F$7</definedName>
    <definedName name="T_echelon" localSheetId="23">'[1]Table taux horaire'!$A$2:$F$7</definedName>
    <definedName name="T_echelon">'Table taux horaire'!$A$2:$F$7</definedName>
    <definedName name="T_Empl">'[1]T employés'!$A$1:$R$11</definedName>
    <definedName name="T_Gain">'[1]T gains courant'!$A$1:$E$11</definedName>
    <definedName name="T_imp_FED">'FED 26PP'!$A$1:$M$331</definedName>
    <definedName name="T_impot_prov" localSheetId="24">'[1]PROV 26PP'!$A$1:$S$245</definedName>
    <definedName name="T_impot_prov">'PROV 26PP'!$A$1:$S$245</definedName>
    <definedName name="Table_Féd">'FED 26PP'!$A$1:$M$331</definedName>
    <definedName name="Table_Prov">'PROV 26PP'!$A$1:$S$245</definedName>
    <definedName name="Taux_AE">'Table taux horaire'!$G$24</definedName>
    <definedName name="Taux_horaire">T_info_salariés!$R$4:$R$45</definedName>
    <definedName name="Taux_RQAP">'Table taux horaire'!$K$24</definedName>
    <definedName name="Taux_RRQ">'Table taux horaire'!$I$24</definedName>
    <definedName name="Taux_supplémentaire">'Table taux horaire'!$G$13</definedName>
    <definedName name="Ville">[2]Donnees!$K$1:$N$51</definedName>
    <definedName name="_xlnm.Print_Area" localSheetId="19">'Bordereau de Paie'!$B$2:$L$37</definedName>
    <definedName name="_xlnm.Print_Area" localSheetId="7">'Feuille de Temps (Modèle)'!$F$24</definedName>
    <definedName name="_xlnm.Print_Area" localSheetId="6">'Kodzo Wilfried AKPAKA'!$F$24</definedName>
    <definedName name="_xlnm.Print_Area" localSheetId="21">T_info_salariés!$B$2:$R$45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86" l="1"/>
  <c r="H7" i="86" s="1"/>
  <c r="C15" i="86"/>
  <c r="H14" i="86"/>
  <c r="H13" i="86"/>
  <c r="H12" i="86"/>
  <c r="H11" i="86"/>
  <c r="H10" i="86"/>
  <c r="H9" i="86"/>
  <c r="E7" i="86" s="1"/>
  <c r="C9" i="86"/>
  <c r="D5" i="86"/>
  <c r="F4" i="86"/>
  <c r="C14" i="86" s="1"/>
  <c r="E4" i="86"/>
  <c r="D4" i="86"/>
  <c r="E9" i="5"/>
  <c r="C5" i="2"/>
  <c r="D5" i="3"/>
  <c r="G7" i="86" l="1"/>
  <c r="F7" i="86"/>
  <c r="C11" i="86"/>
  <c r="C10" i="86"/>
  <c r="H4" i="86"/>
  <c r="C12" i="86"/>
  <c r="C13" i="86"/>
  <c r="E4" i="3"/>
  <c r="D4" i="3"/>
  <c r="C54" i="65"/>
  <c r="B54" i="65"/>
  <c r="C53" i="65"/>
  <c r="B53" i="65"/>
  <c r="C52" i="65"/>
  <c r="B52" i="65"/>
  <c r="C51" i="65"/>
  <c r="B51" i="65"/>
  <c r="C50" i="65"/>
  <c r="B50" i="65"/>
  <c r="C49" i="65"/>
  <c r="B49" i="65"/>
  <c r="C48" i="65"/>
  <c r="B48" i="65"/>
  <c r="C47" i="65"/>
  <c r="B47" i="65"/>
  <c r="C46" i="65"/>
  <c r="B46" i="65"/>
  <c r="C45" i="65"/>
  <c r="B45" i="65"/>
  <c r="C44" i="65"/>
  <c r="B44" i="65"/>
  <c r="C43" i="65"/>
  <c r="B43" i="65"/>
  <c r="C42" i="65"/>
  <c r="B42" i="65"/>
  <c r="C41" i="65"/>
  <c r="B41" i="65"/>
  <c r="C40" i="65"/>
  <c r="B40" i="65"/>
  <c r="C39" i="65"/>
  <c r="B39" i="65"/>
  <c r="C38" i="65"/>
  <c r="B38" i="65"/>
  <c r="C37" i="65"/>
  <c r="B37" i="65"/>
  <c r="C36" i="65"/>
  <c r="B36" i="65"/>
  <c r="C35" i="65"/>
  <c r="B35" i="65"/>
  <c r="C34" i="65"/>
  <c r="B34" i="65"/>
  <c r="C33" i="65"/>
  <c r="B33" i="65"/>
  <c r="C32" i="65"/>
  <c r="B32" i="65"/>
  <c r="C31" i="65"/>
  <c r="B31" i="65"/>
  <c r="C30" i="65"/>
  <c r="B30" i="65"/>
  <c r="C29" i="65"/>
  <c r="B29" i="65"/>
  <c r="C28" i="65"/>
  <c r="B28" i="65"/>
  <c r="C27" i="65"/>
  <c r="B27" i="65"/>
  <c r="C26" i="65"/>
  <c r="B26" i="65"/>
  <c r="C25" i="65"/>
  <c r="B25" i="65"/>
  <c r="C24" i="65"/>
  <c r="B24" i="65"/>
  <c r="C23" i="65"/>
  <c r="B23" i="65"/>
  <c r="C22" i="65"/>
  <c r="B22" i="65"/>
  <c r="C21" i="65"/>
  <c r="B21" i="65"/>
  <c r="C20" i="65"/>
  <c r="B20" i="65"/>
  <c r="C19" i="65"/>
  <c r="B19" i="65"/>
  <c r="C18" i="65"/>
  <c r="B18" i="65"/>
  <c r="C17" i="65"/>
  <c r="B17" i="65"/>
  <c r="C16" i="65"/>
  <c r="B16" i="65"/>
  <c r="C15" i="65"/>
  <c r="B15" i="65"/>
  <c r="C14" i="65"/>
  <c r="B14" i="65"/>
  <c r="C13" i="65"/>
  <c r="B13" i="65"/>
  <c r="C12" i="65"/>
  <c r="B12" i="65"/>
  <c r="C11" i="65"/>
  <c r="B11" i="65"/>
  <c r="C10" i="65"/>
  <c r="B10" i="65"/>
  <c r="C9" i="65"/>
  <c r="B9" i="65"/>
  <c r="C8" i="65"/>
  <c r="B8" i="65"/>
  <c r="C7" i="65"/>
  <c r="B7" i="65"/>
  <c r="C6" i="65"/>
  <c r="B6" i="65"/>
  <c r="C5" i="65"/>
  <c r="B5" i="65"/>
  <c r="C4" i="65"/>
  <c r="B4" i="65"/>
  <c r="C3" i="65"/>
  <c r="F8" i="81"/>
  <c r="J6" i="81" s="1"/>
  <c r="L11" i="6" s="1"/>
  <c r="F7" i="81"/>
  <c r="H12" i="6" s="1"/>
  <c r="F6" i="81"/>
  <c r="J5" i="81"/>
  <c r="J8" i="81" s="1"/>
  <c r="L13" i="6" s="1"/>
  <c r="Q13" i="68"/>
  <c r="P13" i="68"/>
  <c r="Q12" i="68"/>
  <c r="P12" i="68"/>
  <c r="Q11" i="68"/>
  <c r="P11" i="68"/>
  <c r="Q10" i="68"/>
  <c r="P10" i="68"/>
  <c r="Q9" i="68"/>
  <c r="P9" i="68"/>
  <c r="Q8" i="68"/>
  <c r="P8" i="68"/>
  <c r="Q7" i="68"/>
  <c r="P7" i="68"/>
  <c r="Q6" i="68"/>
  <c r="P6" i="68"/>
  <c r="Q5" i="68"/>
  <c r="P5" i="68"/>
  <c r="Q4" i="68"/>
  <c r="P4" i="68"/>
  <c r="L12" i="6"/>
  <c r="E8" i="6"/>
  <c r="L7" i="6"/>
  <c r="L15" i="6" s="1"/>
  <c r="I5" i="6"/>
  <c r="G5" i="6"/>
  <c r="E5" i="6"/>
  <c r="H24" i="5"/>
  <c r="E17" i="5"/>
  <c r="E14" i="5"/>
  <c r="D10" i="5"/>
  <c r="D9" i="5"/>
  <c r="E8" i="5"/>
  <c r="D8" i="5"/>
  <c r="E7" i="5"/>
  <c r="D7" i="5"/>
  <c r="H3" i="5"/>
  <c r="F3" i="5"/>
  <c r="C15" i="61"/>
  <c r="U13" i="61"/>
  <c r="L13" i="61"/>
  <c r="I13" i="61"/>
  <c r="G13" i="61"/>
  <c r="F13" i="61"/>
  <c r="E13" i="61"/>
  <c r="D13" i="61"/>
  <c r="C13" i="61"/>
  <c r="U12" i="61"/>
  <c r="L12" i="61"/>
  <c r="I12" i="61"/>
  <c r="G12" i="61"/>
  <c r="F12" i="61"/>
  <c r="E12" i="61"/>
  <c r="D12" i="61"/>
  <c r="C12" i="61"/>
  <c r="U11" i="61"/>
  <c r="L11" i="61"/>
  <c r="I11" i="61"/>
  <c r="G11" i="61"/>
  <c r="C11" i="61"/>
  <c r="U10" i="61"/>
  <c r="I10" i="61"/>
  <c r="C10" i="61"/>
  <c r="U9" i="61"/>
  <c r="L9" i="61"/>
  <c r="I9" i="61"/>
  <c r="G9" i="61"/>
  <c r="F9" i="61"/>
  <c r="E9" i="61"/>
  <c r="D9" i="61"/>
  <c r="C9" i="61"/>
  <c r="U8" i="61"/>
  <c r="I8" i="61"/>
  <c r="C8" i="61"/>
  <c r="U7" i="61"/>
  <c r="L7" i="61"/>
  <c r="I7" i="61"/>
  <c r="G7" i="61"/>
  <c r="C7" i="61"/>
  <c r="U6" i="61"/>
  <c r="I6" i="61"/>
  <c r="C6" i="61"/>
  <c r="U5" i="61"/>
  <c r="L5" i="61"/>
  <c r="I5" i="61"/>
  <c r="G5" i="61"/>
  <c r="F5" i="61"/>
  <c r="E5" i="61"/>
  <c r="D5" i="61"/>
  <c r="C5" i="61"/>
  <c r="I4" i="61"/>
  <c r="C4" i="61"/>
  <c r="U4" i="61" s="1"/>
  <c r="K10" i="5" s="1"/>
  <c r="K36" i="5" s="1"/>
  <c r="H15" i="76"/>
  <c r="H14" i="76"/>
  <c r="H13" i="76"/>
  <c r="H12" i="76"/>
  <c r="H11" i="76"/>
  <c r="H10" i="76"/>
  <c r="H9" i="76"/>
  <c r="H7" i="76"/>
  <c r="G7" i="76"/>
  <c r="F7" i="76"/>
  <c r="E7" i="76"/>
  <c r="D5" i="76"/>
  <c r="F4" i="76"/>
  <c r="C14" i="76" s="1"/>
  <c r="E4" i="76"/>
  <c r="D4" i="76"/>
  <c r="H15" i="77"/>
  <c r="H14" i="77"/>
  <c r="H13" i="77"/>
  <c r="H12" i="77"/>
  <c r="H11" i="77"/>
  <c r="H10" i="77"/>
  <c r="H9" i="77"/>
  <c r="H7" i="77"/>
  <c r="G7" i="77"/>
  <c r="F7" i="77"/>
  <c r="E7" i="77"/>
  <c r="D5" i="77"/>
  <c r="F4" i="77"/>
  <c r="C15" i="77" s="1"/>
  <c r="E4" i="77"/>
  <c r="D4" i="77"/>
  <c r="H15" i="78"/>
  <c r="H14" i="78"/>
  <c r="H13" i="78"/>
  <c r="H12" i="78"/>
  <c r="H11" i="78"/>
  <c r="E7" i="78" s="1"/>
  <c r="H10" i="78"/>
  <c r="H9" i="78"/>
  <c r="H7" i="78"/>
  <c r="D5" i="78"/>
  <c r="F4" i="78"/>
  <c r="C13" i="78" s="1"/>
  <c r="E4" i="78"/>
  <c r="D4" i="78"/>
  <c r="H15" i="69"/>
  <c r="H14" i="69"/>
  <c r="H7" i="69" s="1"/>
  <c r="G10" i="61" s="1"/>
  <c r="L10" i="61" s="1"/>
  <c r="H13" i="69"/>
  <c r="H12" i="69"/>
  <c r="H11" i="69"/>
  <c r="H10" i="69"/>
  <c r="H9" i="69"/>
  <c r="D5" i="69"/>
  <c r="F4" i="69"/>
  <c r="C12" i="69" s="1"/>
  <c r="E4" i="69"/>
  <c r="D4" i="69"/>
  <c r="H15" i="70"/>
  <c r="H14" i="70"/>
  <c r="H13" i="70"/>
  <c r="H12" i="70"/>
  <c r="H11" i="70"/>
  <c r="H10" i="70"/>
  <c r="H9" i="70"/>
  <c r="H7" i="70"/>
  <c r="G7" i="70"/>
  <c r="F7" i="70"/>
  <c r="E7" i="70"/>
  <c r="D5" i="70"/>
  <c r="F4" i="70"/>
  <c r="C12" i="70" s="1"/>
  <c r="E4" i="70"/>
  <c r="D4" i="70"/>
  <c r="H15" i="71"/>
  <c r="H14" i="71"/>
  <c r="H7" i="71" s="1"/>
  <c r="G8" i="61" s="1"/>
  <c r="L8" i="61" s="1"/>
  <c r="H13" i="71"/>
  <c r="H12" i="71"/>
  <c r="H11" i="71"/>
  <c r="H10" i="71"/>
  <c r="H9" i="71"/>
  <c r="D5" i="71"/>
  <c r="F4" i="71"/>
  <c r="C10" i="71" s="1"/>
  <c r="E4" i="71"/>
  <c r="D4" i="71"/>
  <c r="H15" i="72"/>
  <c r="H14" i="72"/>
  <c r="H13" i="72"/>
  <c r="H12" i="72"/>
  <c r="H11" i="72"/>
  <c r="H10" i="72"/>
  <c r="H9" i="72"/>
  <c r="H7" i="72"/>
  <c r="E7" i="72"/>
  <c r="D7" i="61" s="1"/>
  <c r="D5" i="72"/>
  <c r="F4" i="72"/>
  <c r="C12" i="72" s="1"/>
  <c r="E4" i="72"/>
  <c r="D4" i="72"/>
  <c r="H15" i="73"/>
  <c r="H14" i="73"/>
  <c r="H13" i="73"/>
  <c r="H12" i="73"/>
  <c r="H11" i="73"/>
  <c r="H10" i="73"/>
  <c r="H9" i="73"/>
  <c r="H7" i="73"/>
  <c r="G6" i="61" s="1"/>
  <c r="E7" i="73"/>
  <c r="D6" i="61" s="1"/>
  <c r="D5" i="73"/>
  <c r="F4" i="73"/>
  <c r="C14" i="73" s="1"/>
  <c r="E4" i="73"/>
  <c r="D4" i="73"/>
  <c r="H15" i="74"/>
  <c r="H14" i="74"/>
  <c r="H13" i="74"/>
  <c r="H12" i="74"/>
  <c r="H11" i="74"/>
  <c r="H10" i="74"/>
  <c r="H9" i="74"/>
  <c r="H7" i="74"/>
  <c r="G7" i="74"/>
  <c r="F7" i="74"/>
  <c r="E7" i="74"/>
  <c r="D5" i="74"/>
  <c r="F4" i="74"/>
  <c r="C11" i="74" s="1"/>
  <c r="E4" i="74"/>
  <c r="D4" i="74"/>
  <c r="H15" i="75"/>
  <c r="H7" i="75" s="1"/>
  <c r="G4" i="61" s="1"/>
  <c r="L4" i="61" s="1"/>
  <c r="H14" i="75"/>
  <c r="H13" i="75"/>
  <c r="H12" i="75"/>
  <c r="H11" i="75"/>
  <c r="H10" i="75"/>
  <c r="H9" i="75"/>
  <c r="D5" i="75"/>
  <c r="F4" i="75"/>
  <c r="C15" i="75" s="1"/>
  <c r="E4" i="75"/>
  <c r="D4" i="75"/>
  <c r="H15" i="3"/>
  <c r="H14" i="3"/>
  <c r="H13" i="3"/>
  <c r="H12" i="3"/>
  <c r="H11" i="3"/>
  <c r="H10" i="3"/>
  <c r="H9" i="3"/>
  <c r="H7" i="3"/>
  <c r="G7" i="3"/>
  <c r="F7" i="3"/>
  <c r="E7" i="3"/>
  <c r="F4" i="3"/>
  <c r="C13" i="3" s="1"/>
  <c r="E17" i="2"/>
  <c r="G5" i="2"/>
  <c r="C9" i="2" s="1"/>
  <c r="C13" i="77" l="1"/>
  <c r="C10" i="77"/>
  <c r="C14" i="72"/>
  <c r="C12" i="78"/>
  <c r="C13" i="73"/>
  <c r="E7" i="69"/>
  <c r="E7" i="71"/>
  <c r="D8" i="61" s="1"/>
  <c r="H4" i="72"/>
  <c r="C15" i="72"/>
  <c r="C12" i="73"/>
  <c r="C10" i="69"/>
  <c r="C9" i="72"/>
  <c r="H4" i="78"/>
  <c r="C14" i="78"/>
  <c r="C9" i="78"/>
  <c r="C9" i="76"/>
  <c r="C11" i="72"/>
  <c r="C15" i="76"/>
  <c r="C10" i="78"/>
  <c r="C13" i="72"/>
  <c r="C11" i="78"/>
  <c r="C12" i="76"/>
  <c r="H4" i="76"/>
  <c r="C13" i="76"/>
  <c r="C15" i="78"/>
  <c r="C11" i="71"/>
  <c r="C10" i="76"/>
  <c r="C12" i="71"/>
  <c r="H4" i="73"/>
  <c r="C10" i="72"/>
  <c r="C13" i="71"/>
  <c r="C14" i="77"/>
  <c r="C15" i="73"/>
  <c r="C10" i="70"/>
  <c r="C15" i="71"/>
  <c r="C9" i="73"/>
  <c r="C11" i="70"/>
  <c r="C11" i="76"/>
  <c r="C10" i="74"/>
  <c r="C9" i="71"/>
  <c r="C12" i="74"/>
  <c r="C13" i="74"/>
  <c r="C13" i="69"/>
  <c r="C14" i="74"/>
  <c r="C10" i="73"/>
  <c r="H4" i="71"/>
  <c r="C14" i="70"/>
  <c r="C11" i="77"/>
  <c r="H4" i="74"/>
  <c r="C13" i="70"/>
  <c r="C14" i="69"/>
  <c r="C9" i="74"/>
  <c r="C15" i="74"/>
  <c r="C14" i="71"/>
  <c r="C9" i="69"/>
  <c r="C15" i="69"/>
  <c r="C11" i="73"/>
  <c r="C9" i="70"/>
  <c r="C15" i="70"/>
  <c r="H4" i="77"/>
  <c r="C12" i="77"/>
  <c r="C11" i="69"/>
  <c r="H4" i="69"/>
  <c r="H4" i="70"/>
  <c r="C9" i="77"/>
  <c r="F7" i="71"/>
  <c r="E8" i="61" s="1"/>
  <c r="G7" i="71"/>
  <c r="F8" i="61" s="1"/>
  <c r="D11" i="61"/>
  <c r="G7" i="78"/>
  <c r="F11" i="61" s="1"/>
  <c r="F7" i="78"/>
  <c r="E11" i="61" s="1"/>
  <c r="G7" i="72"/>
  <c r="F7" i="61" s="1"/>
  <c r="F7" i="72"/>
  <c r="E7" i="61" s="1"/>
  <c r="E7" i="75"/>
  <c r="G15" i="61"/>
  <c r="G13" i="6" s="1"/>
  <c r="L6" i="61"/>
  <c r="F24" i="5"/>
  <c r="F7" i="73"/>
  <c r="E6" i="61" s="1"/>
  <c r="G7" i="73"/>
  <c r="F6" i="61" s="1"/>
  <c r="C9" i="3"/>
  <c r="C11" i="3"/>
  <c r="C14" i="3"/>
  <c r="C15" i="3"/>
  <c r="C10" i="3"/>
  <c r="H4" i="3"/>
  <c r="C12" i="3"/>
  <c r="F5" i="81"/>
  <c r="H10" i="6" s="1"/>
  <c r="L10" i="6"/>
  <c r="H13" i="6"/>
  <c r="C10" i="75"/>
  <c r="C13" i="75"/>
  <c r="C11" i="75"/>
  <c r="C14" i="75"/>
  <c r="C9" i="75"/>
  <c r="H4" i="75"/>
  <c r="C12" i="75"/>
  <c r="R9" i="68"/>
  <c r="H9" i="61" s="1"/>
  <c r="K9" i="61" s="1"/>
  <c r="R4" i="68"/>
  <c r="H4" i="61" s="1"/>
  <c r="R10" i="68"/>
  <c r="H10" i="61" s="1"/>
  <c r="H11" i="6"/>
  <c r="R5" i="68"/>
  <c r="H5" i="61" s="1"/>
  <c r="J5" i="61" s="1"/>
  <c r="R11" i="68"/>
  <c r="H11" i="61" s="1"/>
  <c r="J11" i="61" s="1"/>
  <c r="R6" i="68"/>
  <c r="H6" i="61" s="1"/>
  <c r="K6" i="61" s="1"/>
  <c r="R12" i="68"/>
  <c r="H12" i="61" s="1"/>
  <c r="J12" i="61" s="1"/>
  <c r="R7" i="68"/>
  <c r="H7" i="61" s="1"/>
  <c r="J7" i="61" s="1"/>
  <c r="R13" i="68"/>
  <c r="H13" i="61" s="1"/>
  <c r="R8" i="68"/>
  <c r="H8" i="61" s="1"/>
  <c r="K8" i="61" s="1"/>
  <c r="E15" i="5"/>
  <c r="D10" i="61" l="1"/>
  <c r="G7" i="69"/>
  <c r="F10" i="61" s="1"/>
  <c r="K10" i="61" s="1"/>
  <c r="F7" i="69"/>
  <c r="E10" i="61" s="1"/>
  <c r="D4" i="61"/>
  <c r="D15" i="61" s="1"/>
  <c r="G10" i="6" s="1"/>
  <c r="F7" i="75"/>
  <c r="E4" i="61" s="1"/>
  <c r="J4" i="61" s="1"/>
  <c r="F23" i="5"/>
  <c r="E15" i="61"/>
  <c r="G11" i="6" s="1"/>
  <c r="F22" i="5"/>
  <c r="L15" i="61"/>
  <c r="K11" i="6" s="1"/>
  <c r="K24" i="5"/>
  <c r="J9" i="61"/>
  <c r="M9" i="61" s="1"/>
  <c r="R9" i="61" s="1"/>
  <c r="K11" i="61"/>
  <c r="M11" i="61" s="1"/>
  <c r="O11" i="61" s="1"/>
  <c r="J6" i="61"/>
  <c r="M6" i="61" s="1"/>
  <c r="Q6" i="61" s="1"/>
  <c r="K5" i="61"/>
  <c r="M5" i="61" s="1"/>
  <c r="P5" i="61" s="1"/>
  <c r="J10" i="61"/>
  <c r="J8" i="61"/>
  <c r="M8" i="61" s="1"/>
  <c r="P8" i="61" s="1"/>
  <c r="E16" i="5"/>
  <c r="K7" i="61"/>
  <c r="M7" i="61" s="1"/>
  <c r="N7" i="61" s="1"/>
  <c r="K12" i="61"/>
  <c r="M12" i="61" s="1"/>
  <c r="H23" i="5"/>
  <c r="K13" i="61"/>
  <c r="J13" i="61"/>
  <c r="H22" i="5"/>
  <c r="M10" i="61" l="1"/>
  <c r="P10" i="61" s="1"/>
  <c r="G7" i="75"/>
  <c r="F4" i="61" s="1"/>
  <c r="R6" i="61"/>
  <c r="P6" i="61"/>
  <c r="N6" i="61"/>
  <c r="O6" i="61"/>
  <c r="P11" i="61"/>
  <c r="Q11" i="61"/>
  <c r="Q7" i="61"/>
  <c r="R7" i="61"/>
  <c r="R11" i="61"/>
  <c r="N11" i="61"/>
  <c r="Q5" i="61"/>
  <c r="N5" i="61"/>
  <c r="P7" i="61"/>
  <c r="R5" i="61"/>
  <c r="Q8" i="61"/>
  <c r="N8" i="61"/>
  <c r="O8" i="61"/>
  <c r="O9" i="61"/>
  <c r="O7" i="61"/>
  <c r="R8" i="61"/>
  <c r="N9" i="61"/>
  <c r="P9" i="61"/>
  <c r="O5" i="61"/>
  <c r="Q9" i="61"/>
  <c r="M13" i="61"/>
  <c r="K22" i="5"/>
  <c r="J15" i="61"/>
  <c r="R12" i="61"/>
  <c r="Q12" i="61"/>
  <c r="N12" i="61"/>
  <c r="P12" i="61"/>
  <c r="O12" i="61"/>
  <c r="Q10" i="61" l="1"/>
  <c r="N10" i="61"/>
  <c r="O10" i="61"/>
  <c r="R10" i="61"/>
  <c r="K4" i="61"/>
  <c r="K23" i="5" s="1"/>
  <c r="F15" i="61"/>
  <c r="G12" i="6" s="1"/>
  <c r="S6" i="61"/>
  <c r="T6" i="61" s="1"/>
  <c r="S11" i="61"/>
  <c r="T11" i="61" s="1"/>
  <c r="S5" i="61"/>
  <c r="T5" i="61" s="1"/>
  <c r="S7" i="61"/>
  <c r="T7" i="61" s="1"/>
  <c r="S8" i="61"/>
  <c r="T8" i="61" s="1"/>
  <c r="S9" i="61"/>
  <c r="T9" i="61" s="1"/>
  <c r="S12" i="61"/>
  <c r="T12" i="61" s="1"/>
  <c r="O13" i="61"/>
  <c r="N13" i="61"/>
  <c r="R13" i="61"/>
  <c r="Q13" i="61"/>
  <c r="P13" i="61"/>
  <c r="S10" i="61" l="1"/>
  <c r="T10" i="61" s="1"/>
  <c r="M4" i="61"/>
  <c r="K15" i="61"/>
  <c r="S13" i="61"/>
  <c r="K6" i="5" l="1"/>
  <c r="K26" i="5"/>
  <c r="O4" i="61"/>
  <c r="P4" i="61"/>
  <c r="N4" i="61"/>
  <c r="K29" i="5" s="1"/>
  <c r="R4" i="61"/>
  <c r="Q4" i="61"/>
  <c r="M15" i="61"/>
  <c r="K12" i="6" s="1"/>
  <c r="T13" i="61"/>
  <c r="O15" i="61" l="1"/>
  <c r="K30" i="5"/>
  <c r="Q15" i="61"/>
  <c r="K32" i="5"/>
  <c r="P15" i="61"/>
  <c r="K31" i="5"/>
  <c r="R15" i="61"/>
  <c r="K33" i="5"/>
  <c r="S4" i="61"/>
  <c r="N15" i="61"/>
  <c r="K35" i="5" l="1"/>
  <c r="K7" i="5"/>
  <c r="S15" i="61"/>
  <c r="K10" i="6" s="1"/>
  <c r="T4" i="61"/>
  <c r="T15" i="61" l="1"/>
  <c r="K13" i="6" s="1"/>
  <c r="K9" i="5"/>
  <c r="D36" i="5" a="1"/>
  <c r="D3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EDCC0601-0B16-4C14-8A47-BFAD14FD57FD}">
      <text>
        <r>
          <rPr>
            <b/>
            <sz val="9"/>
            <color indexed="81"/>
            <rFont val="Tahoma"/>
            <family val="2"/>
          </rPr>
          <t>Réservé à l'administration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1A271D73-18C2-4169-9D8A-3866AFE42B1D}">
      <text>
        <r>
          <rPr>
            <b/>
            <sz val="9"/>
            <color indexed="81"/>
            <rFont val="Tahoma"/>
            <family val="2"/>
          </rPr>
          <t>Réservé à l'administration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BBB5D4CE-09AA-445A-9DF5-59971D6E47E2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Reserver à l'administration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A8E87117-F8FE-4C1E-9AD5-329E126B928F}">
      <text>
        <r>
          <rPr>
            <b/>
            <sz val="16"/>
            <color indexed="81"/>
            <rFont val="Arial"/>
            <family val="2"/>
          </rPr>
          <t>Réservé à l'administration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942867F8-5800-4741-B516-01391947B344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Réservé à l'administration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75A56A30-E8FC-483F-82CD-B0B83F9709C3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Réservé à l'administration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1609CA67-AF29-4FD9-96F2-38F3B65B1B50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Réservé à l'administration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93F75E7C-3C6A-4B73-AA0B-D3FB424C544D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Réservé à l'administration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AB68F18B-ADB4-4C9A-AB44-ED1291ECAD7A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Réservé à l'administration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F67AA0BF-6A98-412B-BED0-EF15B18F94FB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Réservé à l'administration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6FA8CF48-9EE6-41D6-8607-558A06B79C85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Réservé à l'administration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H2" authorId="0" shapeId="0" xr:uid="{A87F3204-80A7-4111-B876-400046435175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Réservé
 à l'administration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Wilfried AKPAKA</author>
  </authors>
  <commentList>
    <comment ref="G12" authorId="0" shapeId="0" xr:uid="{AE386E87-6C2F-4086-9F4D-56137365219C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Attention! Peut changer</t>
        </r>
      </text>
    </comment>
    <comment ref="G15" authorId="0" shapeId="0" xr:uid="{125A7182-DCBF-46CF-A204-B623DFB90412}">
      <text>
        <r>
          <rPr>
            <b/>
            <sz val="9"/>
            <color indexed="81"/>
            <rFont val="Tahoma"/>
            <family val="2"/>
          </rPr>
          <t xml:space="preserve">
Attention! Peut changer</t>
        </r>
      </text>
    </comment>
    <comment ref="G18" authorId="0" shapeId="0" xr:uid="{FA0D1C1F-0D64-48DA-880F-5AF06952210C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Le jour du paiement des salaires peut changer
</t>
        </r>
      </text>
    </comment>
    <comment ref="G23" authorId="0" shapeId="0" xr:uid="{53C02B39-DA14-4431-955C-97DD69E9122D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Attention! Peut changer</t>
        </r>
      </text>
    </comment>
    <comment ref="I23" authorId="0" shapeId="0" xr:uid="{B3E3532E-1A1E-4EAD-B153-F73727190164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Attention! Peut changer</t>
        </r>
      </text>
    </comment>
    <comment ref="K23" authorId="0" shapeId="0" xr:uid="{2BE5ECC1-B4DF-4841-8721-704D597A060D}">
      <text>
        <r>
          <rPr>
            <b/>
            <sz val="9"/>
            <color indexed="81"/>
            <rFont val="Tahoma"/>
            <family val="2"/>
          </rPr>
          <t>Wilfried AKPAKA:</t>
        </r>
        <r>
          <rPr>
            <sz val="9"/>
            <color indexed="81"/>
            <rFont val="Tahoma"/>
            <family val="2"/>
          </rPr>
          <t xml:space="preserve">
Attention! Peut changer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<sst xmlns="http://schemas.openxmlformats.org/spreadsheetml/2006/main" count="631" uniqueCount="241">
  <si>
    <t xml:space="preserve"> </t>
  </si>
  <si>
    <t>Heures totales de la semaine de travail</t>
  </si>
  <si>
    <t>Total des heures travaillées</t>
  </si>
  <si>
    <t>Heures de travail</t>
  </si>
  <si>
    <t>Détails de l'employé</t>
  </si>
  <si>
    <t>No Employé</t>
  </si>
  <si>
    <t>Nom</t>
  </si>
  <si>
    <t>Titre du poste</t>
  </si>
  <si>
    <t xml:space="preserve">Période </t>
  </si>
  <si>
    <t>Total Heures normales</t>
  </si>
  <si>
    <t>Total Heures supplémentaires</t>
  </si>
  <si>
    <t>Dates</t>
  </si>
  <si>
    <t>Heures d'arrivée</t>
  </si>
  <si>
    <t>Départ Dîner</t>
  </si>
  <si>
    <t>Retour Dîner</t>
  </si>
  <si>
    <t>Heures de départ</t>
  </si>
  <si>
    <t>Lundi</t>
  </si>
  <si>
    <t>Mardi</t>
  </si>
  <si>
    <t>Mercredi</t>
  </si>
  <si>
    <t>Jeudi</t>
  </si>
  <si>
    <t>Vendredi</t>
  </si>
  <si>
    <t>Samedi</t>
  </si>
  <si>
    <t>Dimanche</t>
  </si>
  <si>
    <t xml:space="preserve">Total prime de garde </t>
  </si>
  <si>
    <t>Au</t>
  </si>
  <si>
    <t>Jours</t>
  </si>
  <si>
    <t>Semaine commençant le</t>
  </si>
  <si>
    <t>Num_employé</t>
  </si>
  <si>
    <t>Prenom</t>
  </si>
  <si>
    <t>Sexe</t>
  </si>
  <si>
    <t>Age</t>
  </si>
  <si>
    <t>Ville</t>
  </si>
  <si>
    <t>Date d'embauche</t>
  </si>
  <si>
    <t>No_civic</t>
  </si>
  <si>
    <t>Rue</t>
  </si>
  <si>
    <t>Code Postal</t>
  </si>
  <si>
    <t>Téléphone</t>
  </si>
  <si>
    <t>Courriel</t>
  </si>
  <si>
    <t>Titre emploi</t>
  </si>
  <si>
    <t>Code impôt</t>
  </si>
  <si>
    <t>Échelon</t>
  </si>
  <si>
    <t>Code d'emploi</t>
  </si>
  <si>
    <t>Taux horaire</t>
  </si>
  <si>
    <t>Bibeau</t>
  </si>
  <si>
    <t>Charbel</t>
  </si>
  <si>
    <t>M</t>
  </si>
  <si>
    <t>Desbiens</t>
  </si>
  <si>
    <t>Jean Cocteau</t>
  </si>
  <si>
    <t>G3V 1K4</t>
  </si>
  <si>
    <t>418 919-5288</t>
  </si>
  <si>
    <t>Charbel_Bibeau@infosolution.com</t>
  </si>
  <si>
    <t>Technicien informatique</t>
  </si>
  <si>
    <t>Gauvin</t>
  </si>
  <si>
    <t>Marcus</t>
  </si>
  <si>
    <t>Alma</t>
  </si>
  <si>
    <t>Georges</t>
  </si>
  <si>
    <t>G5S 4S1</t>
  </si>
  <si>
    <t>418 870-3033</t>
  </si>
  <si>
    <t>Marcus_Gauvin@infosolution.com</t>
  </si>
  <si>
    <t>Joly</t>
  </si>
  <si>
    <t>Justin</t>
  </si>
  <si>
    <t>Saguenay</t>
  </si>
  <si>
    <t>Jarry</t>
  </si>
  <si>
    <t>G8X 5W2</t>
  </si>
  <si>
    <t>418 949-9532</t>
  </si>
  <si>
    <t>Justin_Joly@infosolution.com</t>
  </si>
  <si>
    <t>Lalonde</t>
  </si>
  <si>
    <t>Marie-claude</t>
  </si>
  <si>
    <t>F</t>
  </si>
  <si>
    <t>Saint-Nazaire</t>
  </si>
  <si>
    <t>Champigny</t>
  </si>
  <si>
    <t>G7B 4T1</t>
  </si>
  <si>
    <t>450 977-1714</t>
  </si>
  <si>
    <t>Marie-claude_Lalonde@infosolution.com</t>
  </si>
  <si>
    <t>Beaudet</t>
  </si>
  <si>
    <t>Sofia</t>
  </si>
  <si>
    <t>Fontaine</t>
  </si>
  <si>
    <t>G5R 4D1</t>
  </si>
  <si>
    <t>418 576-2841</t>
  </si>
  <si>
    <t>Sofia_Beaudet@infosolution.com</t>
  </si>
  <si>
    <t>Jean</t>
  </si>
  <si>
    <t>Pierre</t>
  </si>
  <si>
    <t>Saint-Bruno</t>
  </si>
  <si>
    <t>Germaine</t>
  </si>
  <si>
    <t>G8A 1H7</t>
  </si>
  <si>
    <t>418 594-9005</t>
  </si>
  <si>
    <t>Pierre_Jean@infosolution.com</t>
  </si>
  <si>
    <t>Drapeau</t>
  </si>
  <si>
    <t>Phillip</t>
  </si>
  <si>
    <t>Pare</t>
  </si>
  <si>
    <t>G4E 2N8</t>
  </si>
  <si>
    <t>418 367-3051</t>
  </si>
  <si>
    <t>Phillip_Drapeau@infosolution.com</t>
  </si>
  <si>
    <t>Superviseur opération</t>
  </si>
  <si>
    <t>Dallaire</t>
  </si>
  <si>
    <t>Maryline</t>
  </si>
  <si>
    <t>Roberval</t>
  </si>
  <si>
    <t>Forget</t>
  </si>
  <si>
    <t>G9V 8D4</t>
  </si>
  <si>
    <t>418 236-3412</t>
  </si>
  <si>
    <t>Maryline_Dallaire@infosolution.com</t>
  </si>
  <si>
    <t>Adjoint administratif</t>
  </si>
  <si>
    <t>Barrette</t>
  </si>
  <si>
    <t>Timothe</t>
  </si>
  <si>
    <t>Charlevoix</t>
  </si>
  <si>
    <t>G4P 9T9</t>
  </si>
  <si>
    <t>418 384-4624</t>
  </si>
  <si>
    <t>Timothe_Barrette@infosolution.com</t>
  </si>
  <si>
    <t>Technicien administration</t>
  </si>
  <si>
    <t>Cossette</t>
  </si>
  <si>
    <t>Serena</t>
  </si>
  <si>
    <t>Becquet</t>
  </si>
  <si>
    <t>G4J 3N6</t>
  </si>
  <si>
    <t>418 204-3563</t>
  </si>
  <si>
    <t>Serena_Cossette@infosolution.com</t>
  </si>
  <si>
    <t>Représentant commercial</t>
  </si>
  <si>
    <t>Nom &amp; Prénom(s)</t>
  </si>
  <si>
    <t>Période de paie</t>
  </si>
  <si>
    <t>Identification</t>
  </si>
  <si>
    <t>Information des feuilles de temps</t>
  </si>
  <si>
    <t>Information traitement</t>
  </si>
  <si>
    <t>Gains</t>
  </si>
  <si>
    <t>Déductions</t>
  </si>
  <si>
    <t>Dépôt</t>
  </si>
  <si>
    <t>No_employé</t>
  </si>
  <si>
    <t>Total heures semaine</t>
  </si>
  <si>
    <t>Total heures régulières</t>
  </si>
  <si>
    <t>Total heures suppl.</t>
  </si>
  <si>
    <t>Nombre prime</t>
  </si>
  <si>
    <t>Code d'impôt</t>
  </si>
  <si>
    <t>Salaire régulier</t>
  </si>
  <si>
    <t>Salaire temps sup</t>
  </si>
  <si>
    <t>Montant prime</t>
  </si>
  <si>
    <t>Total gains</t>
  </si>
  <si>
    <t>Assurance emploi</t>
  </si>
  <si>
    <t>Impôt fédéral</t>
  </si>
  <si>
    <t>Impôt provincial</t>
  </si>
  <si>
    <t>RQAP</t>
  </si>
  <si>
    <t>RRQ</t>
  </si>
  <si>
    <t>Total déductions</t>
  </si>
  <si>
    <t>Montant déposé</t>
  </si>
  <si>
    <t>Date du dépôt</t>
  </si>
  <si>
    <t>Code emploi</t>
  </si>
  <si>
    <t>FROM</t>
  </si>
  <si>
    <t>LESS THAN</t>
  </si>
  <si>
    <t>Périodes de paie 2025</t>
  </si>
  <si>
    <t>Début</t>
  </si>
  <si>
    <t>Fin</t>
  </si>
  <si>
    <t>No employé</t>
  </si>
  <si>
    <t>Total</t>
  </si>
  <si>
    <t>Titre d'emploi</t>
  </si>
  <si>
    <t>Taux supplémentaire</t>
  </si>
  <si>
    <t>Rémunération prime</t>
  </si>
  <si>
    <t>Dépôt salaire</t>
  </si>
  <si>
    <t>Jrs suivant la période de paie</t>
  </si>
  <si>
    <t>Taux AE</t>
  </si>
  <si>
    <t>Taux RRQ</t>
  </si>
  <si>
    <t>Taux RQAP</t>
  </si>
  <si>
    <t>Information Période de Paie
InfoSolution Inc.</t>
  </si>
  <si>
    <t>No période</t>
  </si>
  <si>
    <t>au</t>
  </si>
  <si>
    <t>Bordereau de paie
InfoSolution inc.</t>
  </si>
  <si>
    <t>Sommaire</t>
  </si>
  <si>
    <t>Retenues</t>
  </si>
  <si>
    <t xml:space="preserve">Gains </t>
  </si>
  <si>
    <t>Traitement</t>
  </si>
  <si>
    <t>Calcul</t>
  </si>
  <si>
    <t>Gain</t>
  </si>
  <si>
    <t>Salaire temps supplémentaire</t>
  </si>
  <si>
    <t>Prime de garde</t>
  </si>
  <si>
    <t>Unités</t>
  </si>
  <si>
    <t>Taux</t>
  </si>
  <si>
    <t>Total ligne</t>
  </si>
  <si>
    <t xml:space="preserve">La somme de </t>
  </si>
  <si>
    <t>sera dépoée dans votre compte le</t>
  </si>
  <si>
    <t>Nom :</t>
  </si>
  <si>
    <t>Prénom :</t>
  </si>
  <si>
    <t>Adresse</t>
  </si>
  <si>
    <t>Date
Naissance :</t>
  </si>
  <si>
    <t>No
Employé :</t>
  </si>
  <si>
    <t>Date
Embauche :</t>
  </si>
  <si>
    <t>Téléphone :</t>
  </si>
  <si>
    <t>Couriel :</t>
  </si>
  <si>
    <t>Code
Emploi :</t>
  </si>
  <si>
    <t>Échelon :</t>
  </si>
  <si>
    <t>Code Impôt :</t>
  </si>
  <si>
    <t>Taux horaire :</t>
  </si>
  <si>
    <t>Sexe :</t>
  </si>
  <si>
    <t>Rue :</t>
  </si>
  <si>
    <t>No _Civic :</t>
  </si>
  <si>
    <t>Ville :</t>
  </si>
  <si>
    <t>Code Postal :</t>
  </si>
  <si>
    <t>Informations Générales</t>
  </si>
  <si>
    <t>Informations Personnelles</t>
  </si>
  <si>
    <t>Salaire à l'embauche</t>
  </si>
  <si>
    <t>FORMULAIRE nouveau salarié
Infosolution inc.</t>
  </si>
  <si>
    <t>Âge :</t>
  </si>
  <si>
    <t>Table Information Salarié
InfoSolution inc.</t>
  </si>
  <si>
    <t xml:space="preserve">Commençant le </t>
  </si>
  <si>
    <t>Titre Emploi</t>
  </si>
  <si>
    <t>Période de Paie</t>
  </si>
  <si>
    <t>Date de dépôt</t>
  </si>
  <si>
    <t>Total Primes</t>
  </si>
  <si>
    <t>Total Charges</t>
  </si>
  <si>
    <t>Total Salaire Payé</t>
  </si>
  <si>
    <t>Tableau de Bord Rémunération
InfoSolution inc.</t>
  </si>
  <si>
    <t>Du</t>
  </si>
  <si>
    <t>Total Heures Travaillées</t>
  </si>
  <si>
    <t>Total Heures Régulierès</t>
  </si>
  <si>
    <t>Nombre Total Heures Supp</t>
  </si>
  <si>
    <t>Total Gains</t>
  </si>
  <si>
    <t>Total Primes Versées</t>
  </si>
  <si>
    <t>Prochaine date de dépôt</t>
  </si>
  <si>
    <t>Prévision période de paie
InfoSolution inc.</t>
  </si>
  <si>
    <t>Heure Trav Max</t>
  </si>
  <si>
    <t>Heure Supp Max/Employ</t>
  </si>
  <si>
    <t>Prime/Employé</t>
  </si>
  <si>
    <t>Charge Max Employé</t>
  </si>
  <si>
    <t>Total Heures Régulières</t>
  </si>
  <si>
    <t>Réel</t>
  </si>
  <si>
    <t>Budget</t>
  </si>
  <si>
    <t>Tableau de Bord InfoSolution Inc</t>
  </si>
  <si>
    <t>Nombre Employés</t>
  </si>
  <si>
    <t xml:space="preserve">Bienvenue dans le système
Gestion de Paie </t>
  </si>
  <si>
    <t>Password</t>
  </si>
  <si>
    <t>Bibeau Charbel</t>
  </si>
  <si>
    <t>Joly Justin</t>
  </si>
  <si>
    <t>Gauvin Marcus</t>
  </si>
  <si>
    <t>Lalonde Marie-Clause</t>
  </si>
  <si>
    <t>Beaudet Sofia</t>
  </si>
  <si>
    <t>Drapeau Phillip</t>
  </si>
  <si>
    <t>Dallaire Maryline</t>
  </si>
  <si>
    <t>Barette Timothe</t>
  </si>
  <si>
    <t>Cossette Serena</t>
  </si>
  <si>
    <t>AKPAKA</t>
  </si>
  <si>
    <t>Kodzo Wilfried</t>
  </si>
  <si>
    <t>418 321-9539</t>
  </si>
  <si>
    <t>Wilfriedakpaka228@gmail.com</t>
  </si>
  <si>
    <t>Avenue Simard</t>
  </si>
  <si>
    <t>G8B 3M2</t>
  </si>
  <si>
    <t>Jean Pierre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</si>
</sst>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6" formatCode="#,##0\ &quot;$&quot;_);[Red]\(#,##0\ &quot;$&quot;\)"/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d/m/yy;@"/>
    <numFmt numFmtId="165" formatCode="0#&quot; &quot;##&quot; &quot;##&quot; &quot;##&quot; &quot;##"/>
    <numFmt numFmtId="166" formatCode="h:mm;@"/>
    <numFmt numFmtId="167" formatCode="yyyy/mm/dd;@"/>
    <numFmt numFmtId="168" formatCode="#,##0.00\ &quot;$&quot;"/>
    <numFmt numFmtId="169" formatCode="0.00;[Red]0.00"/>
    <numFmt numFmtId="170" formatCode="0.000%"/>
    <numFmt numFmtId="171" formatCode="[$-F800]dddd\,\ mmmm\ dd\,\ yyyy"/>
    <numFmt numFmtId="172" formatCode="[&lt;=9999999]###\-####;###\-###\-####"/>
    <numFmt numFmtId="173" formatCode="dd/mm/yyyy"/>
  </numFmts>
  <fonts count="5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2"/>
      <color theme="1"/>
      <name val="Arial"/>
      <family val="2"/>
    </font>
    <font>
      <sz val="8"/>
      <name val="Aptos Narrow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8"/>
      <color theme="1"/>
      <name val="Algerian"/>
      <family val="5"/>
    </font>
    <font>
      <sz val="48"/>
      <color theme="1"/>
      <name val="Algerian"/>
      <family val="5"/>
    </font>
    <font>
      <b/>
      <i/>
      <sz val="12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16"/>
      <color theme="3"/>
      <name val="Arial"/>
      <family val="2"/>
    </font>
    <font>
      <sz val="16"/>
      <color theme="6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1"/>
      <name val="Algerian"/>
      <family val="5"/>
    </font>
    <font>
      <b/>
      <i/>
      <sz val="12"/>
      <color rgb="FFFF0000"/>
      <name val="Arial"/>
      <family val="2"/>
    </font>
    <font>
      <i/>
      <sz val="12"/>
      <color theme="1"/>
      <name val="Arial"/>
      <family val="2"/>
    </font>
    <font>
      <b/>
      <sz val="12"/>
      <color theme="6"/>
      <name val="Arial"/>
      <family val="2"/>
    </font>
    <font>
      <b/>
      <sz val="16"/>
      <color rgb="FF000000"/>
      <name val="Arial"/>
      <family val="2"/>
    </font>
    <font>
      <b/>
      <i/>
      <sz val="14"/>
      <color theme="1"/>
      <name val="Arial"/>
      <family val="2"/>
    </font>
    <font>
      <i/>
      <sz val="13"/>
      <color theme="1"/>
      <name val="Papyrus"/>
      <family val="4"/>
    </font>
    <font>
      <b/>
      <i/>
      <sz val="13"/>
      <color theme="1"/>
      <name val="Papyrus"/>
      <family val="4"/>
    </font>
    <font>
      <b/>
      <i/>
      <sz val="14"/>
      <name val="Arial"/>
      <family val="2"/>
    </font>
    <font>
      <sz val="22"/>
      <color theme="1"/>
      <name val="Algerian"/>
      <family val="5"/>
    </font>
    <font>
      <sz val="24"/>
      <color theme="1"/>
      <name val="Algerian"/>
      <family val="5"/>
    </font>
    <font>
      <i/>
      <sz val="14"/>
      <color theme="1"/>
      <name val="Arial"/>
      <family val="2"/>
    </font>
    <font>
      <sz val="14"/>
      <color theme="1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6"/>
      <color indexed="81"/>
      <name val="Arial"/>
      <family val="2"/>
    </font>
    <font>
      <sz val="12"/>
      <name val="Arial"/>
      <family val="2"/>
    </font>
    <font>
      <sz val="11"/>
      <name val="Aptos Narrow"/>
      <family val="2"/>
      <scheme val="minor"/>
    </font>
    <font>
      <b/>
      <sz val="22"/>
      <color rgb="FF000000"/>
      <name val="Arial"/>
      <family val="2"/>
    </font>
    <font>
      <b/>
      <i/>
      <u/>
      <sz val="14"/>
      <color rgb="FFFF0000"/>
      <name val="Papyrus"/>
      <family val="4"/>
    </font>
    <font>
      <sz val="16"/>
      <color theme="1"/>
      <name val="Algerian"/>
      <family val="5"/>
    </font>
    <font>
      <b/>
      <sz val="16"/>
      <color rgb="FFFF9999"/>
      <name val="Arial"/>
      <family val="2"/>
    </font>
    <font>
      <u/>
      <sz val="11"/>
      <color theme="10"/>
      <name val="Aptos Narrow"/>
      <family val="2"/>
      <scheme val="minor"/>
    </font>
    <font>
      <b/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sz val="11"/>
      <color rgb="FF000000"/>
      <name val="Aptos Narrow"/>
      <family val="2"/>
    </font>
    <font>
      <sz val="16"/>
      <color rgb="FFFF0000"/>
      <name val="Arial Black"/>
      <family val="2"/>
    </font>
    <font>
      <b/>
      <sz val="22"/>
      <color theme="1"/>
      <name val="Arial"/>
      <family val="2"/>
    </font>
    <font>
      <sz val="2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8ED8A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ck">
        <color theme="4"/>
      </bottom>
      <diagonal/>
    </border>
    <border>
      <left style="thin">
        <color indexed="64"/>
      </left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1" applyNumberFormat="0" applyFill="0" applyAlignment="0" applyProtection="0"/>
    <xf numFmtId="164" fontId="1" fillId="0" borderId="0" applyFont="0" applyFill="0" applyBorder="0" applyAlignment="0">
      <alignment horizontal="left"/>
    </xf>
    <xf numFmtId="165" fontId="1" fillId="0" borderId="0" applyFont="0" applyFill="0" applyBorder="0" applyAlignment="0">
      <alignment horizontal="left"/>
    </xf>
    <xf numFmtId="166" fontId="1" fillId="0" borderId="0" applyFont="0" applyFill="0" applyBorder="0" applyAlignment="0">
      <alignment horizontal="left"/>
    </xf>
    <xf numFmtId="4" fontId="1" fillId="0" borderId="0" applyFont="0" applyFill="0" applyBorder="0" applyAlignment="0">
      <alignment horizontal="left"/>
    </xf>
    <xf numFmtId="44" fontId="1" fillId="0" borderId="0" applyFont="0" applyFill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42" fillId="0" borderId="0" applyNumberFormat="0" applyFill="0" applyBorder="0" applyAlignment="0" applyProtection="0"/>
  </cellStyleXfs>
  <cellXfs count="299">
    <xf numFmtId="0" fontId="0" fillId="0" borderId="0" xfId="0"/>
    <xf numFmtId="0" fontId="3" fillId="0" borderId="0" xfId="0" applyFont="1"/>
    <xf numFmtId="2" fontId="3" fillId="0" borderId="0" xfId="0" applyNumberFormat="1" applyFont="1"/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12" fillId="3" borderId="0" xfId="0" applyFont="1" applyFill="1" applyAlignment="1">
      <alignment horizontal="center" vertical="center"/>
    </xf>
    <xf numFmtId="0" fontId="13" fillId="3" borderId="1" xfId="1" applyFont="1" applyFill="1" applyAlignment="1">
      <alignment horizontal="center" vertical="center"/>
    </xf>
    <xf numFmtId="167" fontId="12" fillId="4" borderId="0" xfId="0" applyNumberFormat="1" applyFont="1" applyFill="1" applyAlignment="1">
      <alignment horizontal="center" vertical="center"/>
    </xf>
    <xf numFmtId="0" fontId="12" fillId="3" borderId="0" xfId="0" applyFont="1" applyFill="1"/>
    <xf numFmtId="0" fontId="11" fillId="2" borderId="2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/>
    </xf>
    <xf numFmtId="2" fontId="11" fillId="3" borderId="0" xfId="0" applyNumberFormat="1" applyFont="1" applyFill="1" applyAlignment="1">
      <alignment horizontal="center" vertical="center"/>
    </xf>
    <xf numFmtId="0" fontId="14" fillId="3" borderId="8" xfId="0" applyFont="1" applyFill="1" applyBorder="1" applyAlignment="1">
      <alignment horizontal="left" vertical="center"/>
    </xf>
    <xf numFmtId="167" fontId="14" fillId="3" borderId="8" xfId="0" applyNumberFormat="1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left" vertical="center"/>
    </xf>
    <xf numFmtId="167" fontId="14" fillId="3" borderId="2" xfId="0" applyNumberFormat="1" applyFont="1" applyFill="1" applyBorder="1" applyAlignment="1">
      <alignment horizontal="center" vertical="center"/>
    </xf>
    <xf numFmtId="166" fontId="3" fillId="0" borderId="0" xfId="0" applyNumberFormat="1" applyFont="1"/>
    <xf numFmtId="0" fontId="17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6" fillId="0" borderId="0" xfId="0" applyFont="1"/>
    <xf numFmtId="0" fontId="18" fillId="6" borderId="0" xfId="7" applyNumberFormat="1" applyFont="1" applyAlignment="1">
      <alignment horizontal="center"/>
    </xf>
    <xf numFmtId="168" fontId="7" fillId="6" borderId="0" xfId="7" applyNumberFormat="1"/>
    <xf numFmtId="0" fontId="7" fillId="6" borderId="0" xfId="7"/>
    <xf numFmtId="169" fontId="7" fillId="6" borderId="0" xfId="7" applyNumberFormat="1"/>
    <xf numFmtId="0" fontId="18" fillId="7" borderId="0" xfId="8" applyFont="1" applyAlignment="1">
      <alignment horizontal="center"/>
    </xf>
    <xf numFmtId="168" fontId="7" fillId="7" borderId="0" xfId="8" applyNumberFormat="1"/>
    <xf numFmtId="0" fontId="7" fillId="7" borderId="0" xfId="8"/>
    <xf numFmtId="0" fontId="19" fillId="0" borderId="0" xfId="0" applyFont="1"/>
    <xf numFmtId="0" fontId="11" fillId="2" borderId="3" xfId="2" applyNumberFormat="1" applyFont="1" applyFill="1" applyBorder="1" applyAlignment="1" applyProtection="1">
      <alignment horizontal="left" vertical="center" indent="7"/>
      <protection locked="0"/>
    </xf>
    <xf numFmtId="44" fontId="19" fillId="0" borderId="0" xfId="6" applyFont="1" applyAlignment="1">
      <alignment horizontal="center"/>
    </xf>
    <xf numFmtId="44" fontId="0" fillId="0" borderId="0" xfId="6" applyFont="1"/>
    <xf numFmtId="44" fontId="3" fillId="0" borderId="0" xfId="6" applyFont="1"/>
    <xf numFmtId="14" fontId="11" fillId="0" borderId="0" xfId="6" applyNumberFormat="1" applyFont="1" applyFill="1" applyBorder="1" applyAlignment="1">
      <alignment horizontal="center" vertical="center"/>
    </xf>
    <xf numFmtId="0" fontId="5" fillId="0" borderId="10" xfId="0" applyFont="1" applyBorder="1"/>
    <xf numFmtId="0" fontId="5" fillId="2" borderId="2" xfId="0" applyFont="1" applyFill="1" applyBorder="1" applyAlignment="1">
      <alignment horizontal="center" vertical="center"/>
    </xf>
    <xf numFmtId="44" fontId="5" fillId="2" borderId="2" xfId="6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8" fontId="3" fillId="2" borderId="2" xfId="6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2" fontId="12" fillId="2" borderId="2" xfId="0" applyNumberFormat="1" applyFont="1" applyFill="1" applyBorder="1" applyAlignment="1">
      <alignment horizontal="center" vertical="center"/>
    </xf>
    <xf numFmtId="2" fontId="12" fillId="2" borderId="9" xfId="0" applyNumberFormat="1" applyFont="1" applyFill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0" fontId="31" fillId="0" borderId="23" xfId="0" applyFont="1" applyBorder="1"/>
    <xf numFmtId="0" fontId="31" fillId="0" borderId="0" xfId="0" applyFont="1"/>
    <xf numFmtId="0" fontId="31" fillId="3" borderId="16" xfId="0" applyFont="1" applyFill="1" applyBorder="1" applyAlignment="1">
      <alignment vertical="top"/>
    </xf>
    <xf numFmtId="0" fontId="25" fillId="3" borderId="0" xfId="0" applyFont="1" applyFill="1" applyAlignment="1">
      <alignment vertical="top" wrapText="1"/>
    </xf>
    <xf numFmtId="0" fontId="31" fillId="3" borderId="0" xfId="0" applyFont="1" applyFill="1" applyAlignment="1">
      <alignment vertical="top"/>
    </xf>
    <xf numFmtId="0" fontId="25" fillId="3" borderId="0" xfId="0" applyFont="1" applyFill="1" applyAlignment="1">
      <alignment horizontal="left" vertical="top" wrapText="1"/>
    </xf>
    <xf numFmtId="0" fontId="31" fillId="0" borderId="23" xfId="0" applyFont="1" applyBorder="1" applyAlignment="1">
      <alignment vertical="top"/>
    </xf>
    <xf numFmtId="0" fontId="31" fillId="0" borderId="0" xfId="0" applyFont="1" applyAlignment="1">
      <alignment vertical="top"/>
    </xf>
    <xf numFmtId="0" fontId="31" fillId="3" borderId="16" xfId="0" applyFont="1" applyFill="1" applyBorder="1"/>
    <xf numFmtId="22" fontId="31" fillId="3" borderId="21" xfId="0" applyNumberFormat="1" applyFont="1" applyFill="1" applyBorder="1"/>
    <xf numFmtId="0" fontId="32" fillId="3" borderId="14" xfId="0" applyFont="1" applyFill="1" applyBorder="1" applyAlignment="1">
      <alignment horizontal="center" vertical="center"/>
    </xf>
    <xf numFmtId="0" fontId="31" fillId="3" borderId="21" xfId="0" applyFont="1" applyFill="1" applyBorder="1"/>
    <xf numFmtId="0" fontId="31" fillId="3" borderId="23" xfId="0" applyFont="1" applyFill="1" applyBorder="1"/>
    <xf numFmtId="0" fontId="25" fillId="3" borderId="16" xfId="0" applyFont="1" applyFill="1" applyBorder="1" applyAlignment="1">
      <alignment vertical="center"/>
    </xf>
    <xf numFmtId="0" fontId="25" fillId="3" borderId="19" xfId="0" applyFont="1" applyFill="1" applyBorder="1" applyAlignment="1">
      <alignment vertical="center"/>
    </xf>
    <xf numFmtId="14" fontId="25" fillId="3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5" fillId="3" borderId="27" xfId="0" applyFont="1" applyFill="1" applyBorder="1" applyAlignment="1">
      <alignment vertical="center"/>
    </xf>
    <xf numFmtId="0" fontId="25" fillId="0" borderId="0" xfId="0" applyFont="1" applyAlignment="1">
      <alignment vertical="center"/>
    </xf>
    <xf numFmtId="0" fontId="31" fillId="3" borderId="28" xfId="0" applyFont="1" applyFill="1" applyBorder="1"/>
    <xf numFmtId="0" fontId="25" fillId="3" borderId="20" xfId="0" applyFont="1" applyFill="1" applyBorder="1" applyAlignment="1">
      <alignment vertical="center"/>
    </xf>
    <xf numFmtId="0" fontId="31" fillId="3" borderId="0" xfId="0" applyFont="1" applyFill="1"/>
    <xf numFmtId="0" fontId="31" fillId="3" borderId="27" xfId="0" applyFont="1" applyFill="1" applyBorder="1"/>
    <xf numFmtId="0" fontId="25" fillId="3" borderId="0" xfId="0" applyFont="1" applyFill="1" applyAlignment="1">
      <alignment vertical="center" wrapText="1"/>
    </xf>
    <xf numFmtId="0" fontId="25" fillId="3" borderId="17" xfId="0" applyFont="1" applyFill="1" applyBorder="1" applyAlignment="1">
      <alignment vertical="center"/>
    </xf>
    <xf numFmtId="0" fontId="31" fillId="3" borderId="30" xfId="0" applyFont="1" applyFill="1" applyBorder="1" applyAlignment="1">
      <alignment horizontal="center" vertical="center"/>
    </xf>
    <xf numFmtId="0" fontId="31" fillId="3" borderId="20" xfId="0" applyFont="1" applyFill="1" applyBorder="1"/>
    <xf numFmtId="0" fontId="31" fillId="3" borderId="29" xfId="0" applyFont="1" applyFill="1" applyBorder="1"/>
    <xf numFmtId="0" fontId="31" fillId="0" borderId="20" xfId="0" applyFont="1" applyBorder="1"/>
    <xf numFmtId="44" fontId="12" fillId="2" borderId="2" xfId="6" applyFont="1" applyFill="1" applyBorder="1" applyAlignment="1">
      <alignment horizontal="center" vertical="center"/>
    </xf>
    <xf numFmtId="44" fontId="12" fillId="2" borderId="9" xfId="6" applyFont="1" applyFill="1" applyBorder="1" applyAlignment="1">
      <alignment horizontal="center" vertical="center"/>
    </xf>
    <xf numFmtId="44" fontId="11" fillId="2" borderId="2" xfId="6" applyFont="1" applyFill="1" applyBorder="1" applyAlignment="1">
      <alignment horizontal="center" vertical="center"/>
    </xf>
    <xf numFmtId="0" fontId="11" fillId="2" borderId="2" xfId="6" applyNumberFormat="1" applyFont="1" applyFill="1" applyBorder="1" applyAlignment="1">
      <alignment horizontal="center" vertical="center" wrapText="1"/>
    </xf>
    <xf numFmtId="14" fontId="12" fillId="2" borderId="2" xfId="6" applyNumberFormat="1" applyFont="1" applyFill="1" applyBorder="1" applyAlignment="1">
      <alignment horizontal="center" vertical="center"/>
    </xf>
    <xf numFmtId="0" fontId="33" fillId="2" borderId="8" xfId="0" applyFont="1" applyFill="1" applyBorder="1" applyAlignment="1">
      <alignment horizontal="center" vertical="center"/>
    </xf>
    <xf numFmtId="0" fontId="33" fillId="2" borderId="9" xfId="0" applyFont="1" applyFill="1" applyBorder="1" applyAlignment="1">
      <alignment horizontal="center" vertical="center"/>
    </xf>
    <xf numFmtId="167" fontId="34" fillId="4" borderId="0" xfId="0" applyNumberFormat="1" applyFont="1" applyFill="1" applyAlignment="1">
      <alignment horizontal="center" vertical="center"/>
    </xf>
    <xf numFmtId="166" fontId="34" fillId="3" borderId="9" xfId="0" applyNumberFormat="1" applyFont="1" applyFill="1" applyBorder="1" applyAlignment="1">
      <alignment horizontal="center" vertical="center"/>
    </xf>
    <xf numFmtId="166" fontId="34" fillId="3" borderId="2" xfId="0" applyNumberFormat="1" applyFont="1" applyFill="1" applyBorder="1" applyAlignment="1">
      <alignment horizontal="center" vertical="center"/>
    </xf>
    <xf numFmtId="0" fontId="12" fillId="0" borderId="0" xfId="0" applyFont="1"/>
    <xf numFmtId="2" fontId="12" fillId="0" borderId="0" xfId="0" applyNumberFormat="1" applyFont="1"/>
    <xf numFmtId="22" fontId="31" fillId="0" borderId="0" xfId="0" applyNumberFormat="1" applyFont="1"/>
    <xf numFmtId="22" fontId="25" fillId="3" borderId="19" xfId="0" applyNumberFormat="1" applyFont="1" applyFill="1" applyBorder="1" applyAlignment="1">
      <alignment vertical="center"/>
    </xf>
    <xf numFmtId="0" fontId="11" fillId="0" borderId="0" xfId="0" applyFont="1"/>
    <xf numFmtId="0" fontId="5" fillId="0" borderId="0" xfId="0" applyFont="1"/>
    <xf numFmtId="166" fontId="5" fillId="0" borderId="0" xfId="0" applyNumberFormat="1" applyFont="1"/>
    <xf numFmtId="0" fontId="11" fillId="2" borderId="3" xfId="2" applyNumberFormat="1" applyFont="1" applyFill="1" applyBorder="1" applyAlignment="1">
      <alignment horizontal="left" vertical="center" indent="7"/>
    </xf>
    <xf numFmtId="0" fontId="36" fillId="0" borderId="0" xfId="0" applyFont="1"/>
    <xf numFmtId="166" fontId="36" fillId="0" borderId="0" xfId="0" applyNumberFormat="1" applyFont="1"/>
    <xf numFmtId="0" fontId="37" fillId="0" borderId="0" xfId="0" applyFont="1"/>
    <xf numFmtId="0" fontId="32" fillId="3" borderId="14" xfId="0" applyFont="1" applyFill="1" applyBorder="1" applyAlignment="1" applyProtection="1">
      <alignment horizontal="center" vertical="center"/>
      <protection locked="0"/>
    </xf>
    <xf numFmtId="0" fontId="32" fillId="3" borderId="22" xfId="0" applyFont="1" applyFill="1" applyBorder="1" applyAlignment="1" applyProtection="1">
      <alignment horizontal="center" vertical="center"/>
      <protection locked="0"/>
    </xf>
    <xf numFmtId="0" fontId="32" fillId="3" borderId="14" xfId="0" applyFont="1" applyFill="1" applyBorder="1" applyAlignment="1" applyProtection="1">
      <alignment horizontal="left" vertical="center"/>
      <protection locked="0"/>
    </xf>
    <xf numFmtId="0" fontId="32" fillId="3" borderId="22" xfId="0" applyFont="1" applyFill="1" applyBorder="1" applyAlignment="1" applyProtection="1">
      <alignment horizontal="left" vertical="center"/>
      <protection locked="0"/>
    </xf>
    <xf numFmtId="172" fontId="32" fillId="3" borderId="22" xfId="0" applyNumberFormat="1" applyFont="1" applyFill="1" applyBorder="1" applyAlignment="1" applyProtection="1">
      <alignment horizontal="center" vertical="center"/>
      <protection locked="0"/>
    </xf>
    <xf numFmtId="14" fontId="31" fillId="3" borderId="24" xfId="0" applyNumberFormat="1" applyFont="1" applyFill="1" applyBorder="1" applyAlignment="1" applyProtection="1">
      <alignment horizontal="center" vertical="center"/>
      <protection locked="0"/>
    </xf>
    <xf numFmtId="14" fontId="12" fillId="2" borderId="9" xfId="6" applyNumberFormat="1" applyFont="1" applyFill="1" applyBorder="1" applyAlignment="1">
      <alignment horizontal="center" vertical="center"/>
    </xf>
    <xf numFmtId="44" fontId="11" fillId="2" borderId="33" xfId="6" applyFont="1" applyFill="1" applyBorder="1" applyAlignment="1">
      <alignment horizontal="center" vertical="center"/>
    </xf>
    <xf numFmtId="2" fontId="12" fillId="2" borderId="8" xfId="0" applyNumberFormat="1" applyFont="1" applyFill="1" applyBorder="1" applyAlignment="1">
      <alignment horizontal="center" vertical="center"/>
    </xf>
    <xf numFmtId="44" fontId="12" fillId="2" borderId="3" xfId="6" applyFont="1" applyFill="1" applyBorder="1" applyAlignment="1">
      <alignment horizontal="center" vertical="center"/>
    </xf>
    <xf numFmtId="0" fontId="11" fillId="4" borderId="2" xfId="6" applyNumberFormat="1" applyFont="1" applyFill="1" applyBorder="1" applyAlignment="1">
      <alignment horizontal="center" vertical="center" wrapText="1"/>
    </xf>
    <xf numFmtId="44" fontId="12" fillId="4" borderId="2" xfId="6" applyFont="1" applyFill="1" applyBorder="1" applyAlignment="1">
      <alignment horizontal="center" vertical="center"/>
    </xf>
    <xf numFmtId="44" fontId="12" fillId="4" borderId="9" xfId="6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 wrapText="1"/>
    </xf>
    <xf numFmtId="44" fontId="12" fillId="4" borderId="2" xfId="0" applyNumberFormat="1" applyFont="1" applyFill="1" applyBorder="1" applyAlignment="1">
      <alignment horizontal="left" vertical="center" indent="3"/>
    </xf>
    <xf numFmtId="0" fontId="12" fillId="4" borderId="2" xfId="0" applyFont="1" applyFill="1" applyBorder="1" applyAlignment="1">
      <alignment horizontal="center" vertical="center"/>
    </xf>
    <xf numFmtId="44" fontId="12" fillId="4" borderId="9" xfId="0" applyNumberFormat="1" applyFont="1" applyFill="1" applyBorder="1" applyAlignment="1">
      <alignment horizontal="left" vertical="center" indent="3"/>
    </xf>
    <xf numFmtId="0" fontId="12" fillId="4" borderId="9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/>
    </xf>
    <xf numFmtId="0" fontId="32" fillId="0" borderId="0" xfId="0" applyFont="1"/>
    <xf numFmtId="0" fontId="3" fillId="4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2" fillId="5" borderId="0" xfId="0" applyFont="1" applyFill="1"/>
    <xf numFmtId="0" fontId="12" fillId="5" borderId="0" xfId="0" applyFont="1" applyFill="1" applyAlignment="1">
      <alignment horizontal="center"/>
    </xf>
    <xf numFmtId="0" fontId="12" fillId="5" borderId="0" xfId="0" applyFont="1" applyFill="1" applyAlignment="1">
      <alignment horizontal="left" vertical="center"/>
    </xf>
    <xf numFmtId="2" fontId="12" fillId="5" borderId="0" xfId="0" applyNumberFormat="1" applyFont="1" applyFill="1" applyAlignment="1">
      <alignment horizontal="right"/>
    </xf>
    <xf numFmtId="2" fontId="12" fillId="5" borderId="0" xfId="0" applyNumberFormat="1" applyFont="1" applyFill="1" applyAlignment="1">
      <alignment horizontal="right" vertical="center"/>
    </xf>
    <xf numFmtId="44" fontId="12" fillId="5" borderId="0" xfId="0" applyNumberFormat="1" applyFont="1" applyFill="1" applyAlignment="1">
      <alignment horizontal="center" vertical="center"/>
    </xf>
    <xf numFmtId="0" fontId="11" fillId="5" borderId="0" xfId="0" applyFont="1" applyFill="1"/>
    <xf numFmtId="2" fontId="11" fillId="5" borderId="0" xfId="0" applyNumberFormat="1" applyFont="1" applyFill="1" applyAlignment="1">
      <alignment horizontal="left" vertical="center"/>
    </xf>
    <xf numFmtId="44" fontId="12" fillId="0" borderId="0" xfId="6" applyFont="1"/>
    <xf numFmtId="44" fontId="12" fillId="5" borderId="0" xfId="0" applyNumberFormat="1" applyFont="1" applyFill="1" applyAlignment="1">
      <alignment vertical="center"/>
    </xf>
    <xf numFmtId="14" fontId="41" fillId="5" borderId="0" xfId="0" applyNumberFormat="1" applyFont="1" applyFill="1" applyAlignment="1">
      <alignment horizontal="right" vertical="center"/>
    </xf>
    <xf numFmtId="14" fontId="12" fillId="3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vertical="center"/>
    </xf>
    <xf numFmtId="14" fontId="41" fillId="5" borderId="0" xfId="0" applyNumberFormat="1" applyFont="1" applyFill="1"/>
    <xf numFmtId="0" fontId="12" fillId="5" borderId="0" xfId="0" applyFont="1" applyFill="1" applyAlignment="1">
      <alignment horizontal="right"/>
    </xf>
    <xf numFmtId="0" fontId="12" fillId="5" borderId="0" xfId="0" applyFont="1" applyFill="1" applyAlignment="1">
      <alignment horizontal="left"/>
    </xf>
    <xf numFmtId="0" fontId="11" fillId="5" borderId="0" xfId="0" applyFont="1" applyFill="1" applyAlignment="1">
      <alignment horizontal="right"/>
    </xf>
    <xf numFmtId="0" fontId="42" fillId="5" borderId="0" xfId="9" applyFill="1"/>
    <xf numFmtId="0" fontId="0" fillId="5" borderId="0" xfId="0" applyFill="1"/>
    <xf numFmtId="0" fontId="12" fillId="0" borderId="0" xfId="0" applyFont="1" applyAlignment="1">
      <alignment vertical="center"/>
    </xf>
    <xf numFmtId="0" fontId="44" fillId="5" borderId="0" xfId="0" applyFont="1" applyFill="1" applyAlignment="1">
      <alignment vertical="center"/>
    </xf>
    <xf numFmtId="0" fontId="5" fillId="0" borderId="0" xfId="0" applyFont="1" applyAlignment="1">
      <alignment horizontal="center"/>
    </xf>
    <xf numFmtId="0" fontId="3" fillId="0" borderId="10" xfId="0" applyFont="1" applyBorder="1"/>
    <xf numFmtId="0" fontId="45" fillId="0" borderId="0" xfId="0" applyFont="1" applyAlignment="1">
      <alignment horizontal="center"/>
    </xf>
    <xf numFmtId="0" fontId="32" fillId="0" borderId="10" xfId="0" applyFont="1" applyBorder="1"/>
    <xf numFmtId="0" fontId="45" fillId="0" borderId="10" xfId="0" applyFont="1" applyBorder="1"/>
    <xf numFmtId="14" fontId="3" fillId="0" borderId="10" xfId="0" applyNumberFormat="1" applyFont="1" applyBorder="1"/>
    <xf numFmtId="0" fontId="3" fillId="0" borderId="0" xfId="0" applyFont="1" applyAlignment="1">
      <alignment horizontal="center"/>
    </xf>
    <xf numFmtId="44" fontId="3" fillId="0" borderId="0" xfId="6" applyFont="1" applyAlignment="1">
      <alignment horizontal="center"/>
    </xf>
    <xf numFmtId="0" fontId="5" fillId="0" borderId="2" xfId="0" applyFont="1" applyBorder="1"/>
    <xf numFmtId="0" fontId="5" fillId="0" borderId="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44" fontId="3" fillId="0" borderId="2" xfId="6" applyFont="1" applyBorder="1" applyAlignment="1">
      <alignment horizontal="center" vertical="center"/>
    </xf>
    <xf numFmtId="0" fontId="5" fillId="0" borderId="10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6" fontId="3" fillId="0" borderId="10" xfId="0" applyNumberFormat="1" applyFont="1" applyBorder="1" applyAlignment="1">
      <alignment horizontal="center" vertical="center"/>
    </xf>
    <xf numFmtId="44" fontId="3" fillId="0" borderId="10" xfId="6" applyFont="1" applyBorder="1" applyAlignment="1">
      <alignment horizontal="center"/>
    </xf>
    <xf numFmtId="44" fontId="3" fillId="0" borderId="2" xfId="6" applyFont="1" applyBorder="1" applyAlignment="1">
      <alignment horizontal="center"/>
    </xf>
    <xf numFmtId="10" fontId="3" fillId="0" borderId="10" xfId="0" applyNumberFormat="1" applyFont="1" applyBorder="1" applyAlignment="1">
      <alignment horizontal="center" vertical="center"/>
    </xf>
    <xf numFmtId="170" fontId="3" fillId="0" borderId="10" xfId="0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8" fontId="3" fillId="0" borderId="0" xfId="6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4" fontId="5" fillId="0" borderId="0" xfId="6" applyFont="1" applyFill="1" applyBorder="1" applyAlignment="1">
      <alignment horizontal="center" vertical="center"/>
    </xf>
    <xf numFmtId="44" fontId="45" fillId="3" borderId="22" xfId="6" applyFont="1" applyFill="1" applyBorder="1"/>
    <xf numFmtId="22" fontId="19" fillId="0" borderId="0" xfId="0" applyNumberFormat="1" applyFont="1"/>
    <xf numFmtId="7" fontId="19" fillId="0" borderId="0" xfId="6" applyNumberFormat="1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14" fontId="3" fillId="2" borderId="2" xfId="0" applyNumberFormat="1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168" fontId="3" fillId="2" borderId="2" xfId="6" applyNumberFormat="1" applyFont="1" applyFill="1" applyBorder="1" applyAlignment="1" applyProtection="1">
      <alignment horizontal="center" vertical="center"/>
      <protection locked="0"/>
    </xf>
    <xf numFmtId="0" fontId="31" fillId="3" borderId="2" xfId="0" applyFont="1" applyFill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 vertical="center"/>
      <protection locked="0"/>
    </xf>
    <xf numFmtId="0" fontId="48" fillId="5" borderId="0" xfId="0" applyFont="1" applyFill="1" applyAlignment="1">
      <alignment vertical="center"/>
    </xf>
    <xf numFmtId="0" fontId="49" fillId="5" borderId="0" xfId="0" applyFont="1" applyFill="1"/>
    <xf numFmtId="2" fontId="34" fillId="5" borderId="0" xfId="0" applyNumberFormat="1" applyFont="1" applyFill="1" applyAlignment="1">
      <alignment horizontal="right"/>
    </xf>
    <xf numFmtId="166" fontId="34" fillId="5" borderId="8" xfId="0" applyNumberFormat="1" applyFont="1" applyFill="1" applyBorder="1" applyAlignment="1" applyProtection="1">
      <alignment horizontal="center" vertical="center"/>
      <protection locked="0"/>
    </xf>
    <xf numFmtId="166" fontId="34" fillId="5" borderId="9" xfId="0" applyNumberFormat="1" applyFont="1" applyFill="1" applyBorder="1" applyAlignment="1">
      <alignment horizontal="center" vertical="center"/>
    </xf>
    <xf numFmtId="166" fontId="34" fillId="5" borderId="7" xfId="0" applyNumberFormat="1" applyFont="1" applyFill="1" applyBorder="1" applyAlignment="1" applyProtection="1">
      <alignment horizontal="center" vertical="center"/>
      <protection locked="0"/>
    </xf>
    <xf numFmtId="166" fontId="34" fillId="5" borderId="4" xfId="0" applyNumberFormat="1" applyFont="1" applyFill="1" applyBorder="1" applyAlignment="1" applyProtection="1">
      <alignment horizontal="center" vertical="center"/>
      <protection locked="0"/>
    </xf>
    <xf numFmtId="166" fontId="34" fillId="5" borderId="2" xfId="0" applyNumberFormat="1" applyFont="1" applyFill="1" applyBorder="1" applyAlignment="1">
      <alignment horizontal="center" vertical="center"/>
    </xf>
    <xf numFmtId="0" fontId="3" fillId="5" borderId="34" xfId="0" applyFont="1" applyFill="1" applyBorder="1"/>
    <xf numFmtId="0" fontId="3" fillId="5" borderId="36" xfId="0" applyFont="1" applyFill="1" applyBorder="1"/>
    <xf numFmtId="0" fontId="3" fillId="5" borderId="37" xfId="0" applyFont="1" applyFill="1" applyBorder="1"/>
    <xf numFmtId="0" fontId="3" fillId="5" borderId="0" xfId="0" applyFont="1" applyFill="1"/>
    <xf numFmtId="0" fontId="23" fillId="5" borderId="18" xfId="0" applyFont="1" applyFill="1" applyBorder="1" applyAlignment="1" applyProtection="1">
      <alignment horizontal="center" vertical="center"/>
      <protection locked="0"/>
    </xf>
    <xf numFmtId="0" fontId="22" fillId="5" borderId="0" xfId="0" applyFont="1" applyFill="1" applyAlignment="1">
      <alignment horizontal="center" vertical="center"/>
    </xf>
    <xf numFmtId="14" fontId="21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38" xfId="0" applyFont="1" applyFill="1" applyBorder="1"/>
    <xf numFmtId="0" fontId="3" fillId="5" borderId="20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5" fillId="5" borderId="42" xfId="0" applyFont="1" applyFill="1" applyBorder="1"/>
    <xf numFmtId="0" fontId="23" fillId="5" borderId="18" xfId="0" applyFont="1" applyFill="1" applyBorder="1" applyAlignment="1" applyProtection="1">
      <alignment horizontal="center"/>
      <protection locked="0"/>
    </xf>
    <xf numFmtId="0" fontId="3" fillId="5" borderId="43" xfId="0" applyFont="1" applyFill="1" applyBorder="1"/>
    <xf numFmtId="0" fontId="3" fillId="5" borderId="42" xfId="0" applyFont="1" applyFill="1" applyBorder="1"/>
    <xf numFmtId="44" fontId="22" fillId="5" borderId="43" xfId="0" applyNumberFormat="1" applyFont="1" applyFill="1" applyBorder="1"/>
    <xf numFmtId="0" fontId="3" fillId="5" borderId="0" xfId="0" applyFont="1" applyFill="1" applyAlignment="1">
      <alignment horizontal="left"/>
    </xf>
    <xf numFmtId="2" fontId="3" fillId="5" borderId="0" xfId="0" applyNumberFormat="1" applyFont="1" applyFill="1" applyAlignment="1">
      <alignment horizontal="left"/>
    </xf>
    <xf numFmtId="0" fontId="3" fillId="5" borderId="27" xfId="0" applyFont="1" applyFill="1" applyBorder="1"/>
    <xf numFmtId="44" fontId="10" fillId="5" borderId="44" xfId="6" applyFont="1" applyFill="1" applyBorder="1" applyAlignment="1">
      <alignment vertical="center"/>
    </xf>
    <xf numFmtId="0" fontId="3" fillId="5" borderId="13" xfId="0" applyFont="1" applyFill="1" applyBorder="1"/>
    <xf numFmtId="0" fontId="3" fillId="5" borderId="6" xfId="0" applyFont="1" applyFill="1" applyBorder="1"/>
    <xf numFmtId="0" fontId="3" fillId="5" borderId="46" xfId="0" applyFont="1" applyFill="1" applyBorder="1"/>
    <xf numFmtId="44" fontId="3" fillId="5" borderId="0" xfId="6" applyFont="1" applyFill="1" applyBorder="1" applyAlignment="1">
      <alignment horizontal="center" vertical="top"/>
    </xf>
    <xf numFmtId="44" fontId="3" fillId="5" borderId="43" xfId="6" applyFont="1" applyFill="1" applyBorder="1" applyAlignment="1">
      <alignment horizontal="center" vertical="top"/>
    </xf>
    <xf numFmtId="0" fontId="5" fillId="5" borderId="13" xfId="0" applyFont="1" applyFill="1" applyBorder="1"/>
    <xf numFmtId="0" fontId="5" fillId="5" borderId="0" xfId="0" applyFont="1" applyFill="1" applyAlignment="1">
      <alignment horizontal="center" vertical="center"/>
    </xf>
    <xf numFmtId="0" fontId="5" fillId="5" borderId="47" xfId="0" applyFont="1" applyFill="1" applyBorder="1"/>
    <xf numFmtId="0" fontId="3" fillId="5" borderId="48" xfId="0" applyFont="1" applyFill="1" applyBorder="1"/>
    <xf numFmtId="0" fontId="5" fillId="5" borderId="48" xfId="0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horizontal="center" vertical="center"/>
    </xf>
    <xf numFmtId="2" fontId="3" fillId="5" borderId="0" xfId="0" applyNumberFormat="1" applyFont="1" applyFill="1" applyAlignment="1">
      <alignment vertical="center"/>
    </xf>
    <xf numFmtId="44" fontId="3" fillId="5" borderId="0" xfId="6" applyFont="1" applyFill="1" applyBorder="1"/>
    <xf numFmtId="44" fontId="3" fillId="5" borderId="43" xfId="6" applyFont="1" applyFill="1" applyBorder="1" applyAlignment="1">
      <alignment horizontal="center" vertical="center"/>
    </xf>
    <xf numFmtId="44" fontId="5" fillId="5" borderId="44" xfId="6" applyFont="1" applyFill="1" applyBorder="1"/>
    <xf numFmtId="44" fontId="3" fillId="5" borderId="43" xfId="6" applyFont="1" applyFill="1" applyBorder="1"/>
    <xf numFmtId="44" fontId="5" fillId="5" borderId="50" xfId="6" applyFont="1" applyFill="1" applyBorder="1"/>
    <xf numFmtId="0" fontId="3" fillId="5" borderId="39" xfId="0" applyFont="1" applyFill="1" applyBorder="1"/>
    <xf numFmtId="0" fontId="3" fillId="5" borderId="40" xfId="0" applyFont="1" applyFill="1" applyBorder="1"/>
    <xf numFmtId="0" fontId="3" fillId="5" borderId="41" xfId="0" applyFont="1" applyFill="1" applyBorder="1"/>
    <xf numFmtId="0" fontId="26" fillId="5" borderId="6" xfId="6" applyNumberFormat="1" applyFont="1" applyFill="1" applyBorder="1" applyAlignment="1">
      <alignment vertical="center"/>
    </xf>
    <xf numFmtId="171" fontId="27" fillId="5" borderId="6" xfId="6" applyNumberFormat="1" applyFont="1" applyFill="1" applyBorder="1" applyAlignment="1">
      <alignment horizontal="center" vertical="center"/>
    </xf>
    <xf numFmtId="173" fontId="32" fillId="3" borderId="14" xfId="0" applyNumberFormat="1" applyFont="1" applyFill="1" applyBorder="1" applyAlignment="1" applyProtection="1">
      <alignment horizontal="center" vertical="center"/>
      <protection locked="0"/>
    </xf>
    <xf numFmtId="0" fontId="48" fillId="5" borderId="0" xfId="0" applyFont="1" applyFill="1" applyAlignment="1">
      <alignment horizontal="center" vertical="center" wrapText="1"/>
    </xf>
    <xf numFmtId="0" fontId="29" fillId="3" borderId="14" xfId="0" applyFont="1" applyFill="1" applyBorder="1" applyAlignment="1">
      <alignment horizontal="center" vertical="center" wrapText="1"/>
    </xf>
    <xf numFmtId="0" fontId="29" fillId="3" borderId="15" xfId="0" applyFont="1" applyFill="1" applyBorder="1" applyAlignment="1">
      <alignment horizontal="center" vertical="center" wrapText="1"/>
    </xf>
    <xf numFmtId="0" fontId="28" fillId="2" borderId="32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8" fillId="2" borderId="1" xfId="1" applyFont="1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8" fillId="2" borderId="31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8" fillId="2" borderId="32" xfId="1" applyFont="1" applyFill="1" applyBorder="1" applyAlignment="1">
      <alignment horizontal="center" vertical="center"/>
    </xf>
    <xf numFmtId="0" fontId="28" fillId="2" borderId="1" xfId="1" applyFont="1" applyFill="1" applyAlignment="1">
      <alignment horizontal="center" vertical="center"/>
    </xf>
    <xf numFmtId="0" fontId="28" fillId="2" borderId="31" xfId="1" applyFont="1" applyFill="1" applyBorder="1" applyAlignment="1">
      <alignment horizontal="center" vertical="center"/>
    </xf>
    <xf numFmtId="0" fontId="42" fillId="3" borderId="22" xfId="9" applyFill="1" applyBorder="1" applyAlignment="1" applyProtection="1">
      <alignment horizontal="left" vertical="center"/>
      <protection locked="0"/>
    </xf>
    <xf numFmtId="0" fontId="32" fillId="3" borderId="25" xfId="0" applyFont="1" applyFill="1" applyBorder="1" applyAlignment="1" applyProtection="1">
      <alignment horizontal="left" vertical="center"/>
      <protection locked="0"/>
    </xf>
    <xf numFmtId="0" fontId="32" fillId="3" borderId="26" xfId="0" applyFont="1" applyFill="1" applyBorder="1" applyAlignment="1" applyProtection="1">
      <alignment horizontal="left" vertical="center"/>
      <protection locked="0"/>
    </xf>
    <xf numFmtId="0" fontId="9" fillId="5" borderId="6" xfId="0" applyFont="1" applyFill="1" applyBorder="1" applyAlignment="1">
      <alignment horizontal="center" vertical="top"/>
    </xf>
    <xf numFmtId="0" fontId="9" fillId="5" borderId="0" xfId="0" applyFont="1" applyFill="1" applyAlignment="1">
      <alignment horizontal="center" vertical="top"/>
    </xf>
    <xf numFmtId="0" fontId="11" fillId="2" borderId="4" xfId="2" applyNumberFormat="1" applyFont="1" applyFill="1" applyBorder="1" applyAlignment="1">
      <alignment horizontal="center" vertical="center"/>
    </xf>
    <xf numFmtId="0" fontId="11" fillId="2" borderId="7" xfId="2" applyNumberFormat="1" applyFont="1" applyFill="1" applyBorder="1" applyAlignment="1">
      <alignment horizontal="center" vertical="center"/>
    </xf>
    <xf numFmtId="0" fontId="11" fillId="2" borderId="3" xfId="2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left" vertical="center" indent="3"/>
    </xf>
    <xf numFmtId="0" fontId="13" fillId="0" borderId="1" xfId="1" applyFont="1" applyAlignment="1" applyProtection="1">
      <alignment horizontal="center" vertical="center"/>
      <protection locked="0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left" vertical="center" indent="3"/>
    </xf>
    <xf numFmtId="0" fontId="12" fillId="3" borderId="6" xfId="0" applyFont="1" applyFill="1" applyBorder="1" applyAlignment="1">
      <alignment horizontal="left" vertical="center" indent="3"/>
    </xf>
    <xf numFmtId="0" fontId="11" fillId="3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2" fontId="11" fillId="3" borderId="5" xfId="0" applyNumberFormat="1" applyFont="1" applyFill="1" applyBorder="1" applyAlignment="1">
      <alignment horizontal="center" vertical="center"/>
    </xf>
    <xf numFmtId="0" fontId="13" fillId="0" borderId="1" xfId="1" applyFont="1" applyAlignment="1" applyProtection="1">
      <alignment horizontal="center" vertical="center"/>
    </xf>
    <xf numFmtId="0" fontId="33" fillId="2" borderId="4" xfId="0" applyFont="1" applyFill="1" applyBorder="1" applyAlignment="1">
      <alignment horizontal="center" vertical="center" wrapText="1"/>
    </xf>
    <xf numFmtId="0" fontId="33" fillId="2" borderId="7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44" fontId="11" fillId="4" borderId="13" xfId="0" applyNumberFormat="1" applyFont="1" applyFill="1" applyBorder="1" applyAlignment="1">
      <alignment horizontal="center" vertical="center"/>
    </xf>
    <xf numFmtId="44" fontId="11" fillId="4" borderId="3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2" xfId="6" applyNumberFormat="1" applyFont="1" applyFill="1" applyBorder="1" applyAlignment="1">
      <alignment horizontal="center" vertical="center"/>
    </xf>
    <xf numFmtId="0" fontId="11" fillId="2" borderId="2" xfId="6" applyNumberFormat="1" applyFont="1" applyFill="1" applyBorder="1" applyAlignment="1">
      <alignment horizontal="center" vertical="center"/>
    </xf>
    <xf numFmtId="0" fontId="39" fillId="5" borderId="6" xfId="6" applyNumberFormat="1" applyFont="1" applyFill="1" applyBorder="1" applyAlignment="1">
      <alignment horizontal="center" vertical="center" wrapText="1"/>
    </xf>
    <xf numFmtId="14" fontId="21" fillId="5" borderId="45" xfId="6" applyNumberFormat="1" applyFont="1" applyFill="1" applyBorder="1" applyAlignment="1">
      <alignment horizontal="right" vertical="center"/>
    </xf>
    <xf numFmtId="14" fontId="21" fillId="5" borderId="46" xfId="6" applyNumberFormat="1" applyFont="1" applyFill="1" applyBorder="1" applyAlignment="1">
      <alignment horizontal="right" vertical="center"/>
    </xf>
    <xf numFmtId="0" fontId="3" fillId="5" borderId="42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42" xfId="0" applyFont="1" applyFill="1" applyBorder="1" applyAlignment="1">
      <alignment horizontal="left"/>
    </xf>
    <xf numFmtId="0" fontId="3" fillId="5" borderId="0" xfId="0" applyFont="1" applyFill="1" applyAlignment="1">
      <alignment horizontal="left"/>
    </xf>
    <xf numFmtId="0" fontId="5" fillId="5" borderId="6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3" fillId="5" borderId="0" xfId="0" applyFont="1" applyFill="1" applyAlignment="1">
      <alignment horizontal="center" vertical="top"/>
    </xf>
    <xf numFmtId="0" fontId="3" fillId="5" borderId="43" xfId="0" applyFont="1" applyFill="1" applyBorder="1" applyAlignment="1">
      <alignment horizontal="center" vertical="top"/>
    </xf>
    <xf numFmtId="0" fontId="3" fillId="5" borderId="6" xfId="0" applyFont="1" applyFill="1" applyBorder="1" applyAlignment="1">
      <alignment horizontal="center" vertical="top"/>
    </xf>
    <xf numFmtId="0" fontId="3" fillId="5" borderId="46" xfId="0" applyFont="1" applyFill="1" applyBorder="1" applyAlignment="1">
      <alignment horizontal="center" vertical="top"/>
    </xf>
    <xf numFmtId="0" fontId="5" fillId="5" borderId="0" xfId="0" applyFont="1" applyFill="1" applyAlignment="1">
      <alignment horizontal="center"/>
    </xf>
    <xf numFmtId="0" fontId="26" fillId="5" borderId="6" xfId="6" applyNumberFormat="1" applyFont="1" applyFill="1" applyBorder="1" applyAlignment="1">
      <alignment horizontal="center" vertical="center"/>
    </xf>
    <xf numFmtId="0" fontId="5" fillId="5" borderId="37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8" xfId="0" applyFont="1" applyFill="1" applyBorder="1" applyAlignment="1">
      <alignment horizontal="center" vertical="center"/>
    </xf>
    <xf numFmtId="0" fontId="5" fillId="5" borderId="49" xfId="0" applyFont="1" applyFill="1" applyBorder="1" applyAlignment="1">
      <alignment horizontal="center" vertical="center"/>
    </xf>
    <xf numFmtId="0" fontId="20" fillId="5" borderId="35" xfId="0" applyFont="1" applyFill="1" applyBorder="1" applyAlignment="1">
      <alignment horizontal="center" vertical="center" wrapText="1"/>
    </xf>
    <xf numFmtId="0" fontId="11" fillId="5" borderId="0" xfId="0" applyFont="1" applyFill="1" applyAlignment="1">
      <alignment horizontal="left"/>
    </xf>
    <xf numFmtId="0" fontId="40" fillId="5" borderId="0" xfId="0" applyFont="1" applyFill="1" applyAlignment="1">
      <alignment horizontal="center" vertical="center" wrapText="1"/>
    </xf>
    <xf numFmtId="0" fontId="40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/>
    </xf>
    <xf numFmtId="0" fontId="45" fillId="5" borderId="0" xfId="0" applyFont="1" applyFill="1" applyAlignment="1">
      <alignment horizontal="center" vertical="center"/>
    </xf>
    <xf numFmtId="0" fontId="30" fillId="0" borderId="6" xfId="0" applyFont="1" applyBorder="1" applyAlignment="1">
      <alignment horizontal="center" vertical="center" wrapText="1"/>
    </xf>
    <xf numFmtId="0" fontId="30" fillId="0" borderId="6" xfId="0" applyFont="1" applyBorder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3" fillId="0" borderId="10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10">
    <cellStyle name="Accent1" xfId="7" builtinId="29"/>
    <cellStyle name="Accent2" xfId="8" builtinId="33"/>
    <cellStyle name="Date" xfId="2" xr:uid="{FCC50762-FB88-4281-BA67-B6C1CCD11780}"/>
    <cellStyle name="Heure" xfId="4" xr:uid="{B723BB7C-4731-4237-898C-E45253803BA3}"/>
    <cellStyle name="Heures" xfId="5" xr:uid="{A85FE54E-4AD7-4456-BC05-F4118E2D28AE}"/>
    <cellStyle name="Lien hypertexte" xfId="9" builtinId="8"/>
    <cellStyle name="Monétaire" xfId="6" builtinId="4"/>
    <cellStyle name="Normal" xfId="0" builtinId="0"/>
    <cellStyle name="Téléphone" xfId="3" xr:uid="{C0F4BF0C-DE15-46E8-A53C-3E7128004BDA}"/>
    <cellStyle name="Titre 1" xfId="1" builtinId="16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8ED8A7"/>
      </font>
    </dxf>
    <dxf>
      <font>
        <b/>
        <i val="0"/>
        <color rgb="FF8ED8A7"/>
      </font>
    </dxf>
    <dxf>
      <font>
        <b/>
        <i val="0"/>
        <color rgb="FF8ED8A7"/>
      </font>
    </dxf>
    <dxf>
      <font>
        <b/>
        <i val="0"/>
        <color rgb="FF8ED8A7"/>
      </font>
    </dxf>
  </dxfs>
  <tableStyles count="2" defaultTableStyle="TableStyleMedium2" defaultPivotStyle="PivotStyleLight16">
    <tableStyle name="Invisible" pivot="0" table="0" count="0" xr9:uid="{2E7F75F4-EE49-4FD5-AD90-02C21FF60E96}"/>
    <tableStyle name="Style de tableau 1" pivot="0" count="0" xr9:uid="{2F55E091-F225-49A4-A4DB-E906B8AC8809}"/>
  </tableStyles>
  <colors>
    <mruColors>
      <color rgb="FF8ED8A7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'Tableau de Bord Rémunération'!$E$5</c:f>
          <c:strCache>
            <c:ptCount val="1"/>
            <c:pt idx="0">
              <c:v>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'Tableau de Bord Rémunération'!$G$9</c:f>
              <c:strCache>
                <c:ptCount val="1"/>
                <c:pt idx="0">
                  <c:v>Réel</c:v>
                </c:pt>
              </c:strCache>
            </c:strRef>
          </c:tx>
          <c:spPr>
            <a:solidFill>
              <a:srgbClr val="8ED8A7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'Tableau de Bord Rémunération'!$C$10:$C$13</c:f>
              <c:strCache>
                <c:ptCount val="4"/>
                <c:pt idx="0">
                  <c:v>Total Heures Travaillées</c:v>
                </c:pt>
                <c:pt idx="1">
                  <c:v>Total Heures Régulierès</c:v>
                </c:pt>
                <c:pt idx="2">
                  <c:v>Nombre Total Heures Supp</c:v>
                </c:pt>
                <c:pt idx="3">
                  <c:v>Total Primes</c:v>
                </c:pt>
              </c:strCache>
            </c:strRef>
          </c:cat>
          <c:val>
            <c:numRef>
              <c:f>'Tableau de Bord Rémunération'!$G$10:$G$13</c:f>
              <c:numCache>
                <c:formatCode>0.00</c:formatCode>
                <c:ptCount val="4"/>
                <c:pt idx="0">
                  <c:v>383.5</c:v>
                </c:pt>
                <c:pt idx="1">
                  <c:v>382.25</c:v>
                </c:pt>
                <c:pt idx="2">
                  <c:v>1.25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8E-44B0-9A01-324CF0E22DA3}"/>
            </c:ext>
          </c:extLst>
        </c:ser>
        <c:ser>
          <c:idx val="4"/>
          <c:order val="4"/>
          <c:tx>
            <c:strRef>
              <c:f>'Tableau de Bord Rémunération'!$H$9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FF9999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'Tableau de Bord Rémunération'!$C$10:$C$13</c:f>
              <c:strCache>
                <c:ptCount val="4"/>
                <c:pt idx="0">
                  <c:v>Total Heures Travaillées</c:v>
                </c:pt>
                <c:pt idx="1">
                  <c:v>Total Heures Régulierès</c:v>
                </c:pt>
                <c:pt idx="2">
                  <c:v>Nombre Total Heures Supp</c:v>
                </c:pt>
                <c:pt idx="3">
                  <c:v>Total Primes</c:v>
                </c:pt>
              </c:strCache>
            </c:strRef>
          </c:cat>
          <c:val>
            <c:numRef>
              <c:f>'Tableau de Bord Rémunération'!$H$10:$H$13</c:f>
              <c:numCache>
                <c:formatCode>0.00</c:formatCode>
                <c:ptCount val="4"/>
                <c:pt idx="0">
                  <c:v>495</c:v>
                </c:pt>
                <c:pt idx="1">
                  <c:v>440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8E-44B0-9A01-324CF0E22D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52371904"/>
        <c:axId val="12523887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'Tableau de Bord Rémunération'!$D$9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defRPr>
                      </a:pPr>
                      <a:endParaRPr lang="fr-F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'Tableau de Bord Rémunération'!$C$10:$C$13</c15:sqref>
                        </c15:formulaRef>
                      </c:ext>
                    </c:extLst>
                    <c:strCache>
                      <c:ptCount val="4"/>
                      <c:pt idx="0">
                        <c:v>Total Heures Travaillées</c:v>
                      </c:pt>
                      <c:pt idx="1">
                        <c:v>Total Heures Régulierès</c:v>
                      </c:pt>
                      <c:pt idx="2">
                        <c:v>Nombre Total Heures Supp</c:v>
                      </c:pt>
                      <c:pt idx="3">
                        <c:v>Total Primes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'Tableau de Bord Rémunération'!$D$10:$D$13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F8E-44B0-9A01-324CF0E22DA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'Tableau de Bord Rémunération'!$E$9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defRPr>
                      </a:pPr>
                      <a:endParaRPr lang="fr-F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'Tableau de Bord Rémunération'!$C$10:$C$13</c15:sqref>
                        </c15:formulaRef>
                      </c:ext>
                    </c:extLst>
                    <c:strCache>
                      <c:ptCount val="4"/>
                      <c:pt idx="0">
                        <c:v>Total Heures Travaillées</c:v>
                      </c:pt>
                      <c:pt idx="1">
                        <c:v>Total Heures Régulierès</c:v>
                      </c:pt>
                      <c:pt idx="2">
                        <c:v>Nombre Total Heures Supp</c:v>
                      </c:pt>
                      <c:pt idx="3">
                        <c:v>Total Primes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'Tableau de Bord Rémunération'!$E$10:$E$13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F8E-44B0-9A01-324CF0E22DA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'Tableau de Bord Rémunération'!$F$9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defRPr>
                      </a:pPr>
                      <a:endParaRPr lang="fr-F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'Tableau de Bord Rémunération'!$C$10:$C$13</c15:sqref>
                        </c15:formulaRef>
                      </c:ext>
                    </c:extLst>
                    <c:strCache>
                      <c:ptCount val="4"/>
                      <c:pt idx="0">
                        <c:v>Total Heures Travaillées</c:v>
                      </c:pt>
                      <c:pt idx="1">
                        <c:v>Total Heures Régulierès</c:v>
                      </c:pt>
                      <c:pt idx="2">
                        <c:v>Nombre Total Heures Supp</c:v>
                      </c:pt>
                      <c:pt idx="3">
                        <c:v>Total Primes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'Tableau de Bord Rémunération'!$F$10:$F$13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F8E-44B0-9A01-324CF0E22DA3}"/>
                  </c:ext>
                </c:extLst>
              </c15:ser>
            </c15:filteredBarSeries>
          </c:ext>
        </c:extLst>
      </c:barChart>
      <c:catAx>
        <c:axId val="125237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252388704"/>
        <c:crosses val="autoZero"/>
        <c:auto val="1"/>
        <c:lblAlgn val="ctr"/>
        <c:lblOffset val="100"/>
        <c:noMultiLvlLbl val="0"/>
      </c:catAx>
      <c:valAx>
        <c:axId val="125238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25237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soft" dir="t">
        <a:rot lat="0" lon="0" rev="0"/>
      </a:lightRig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'Tableau de Bord Rémunération'!$E$5</c:f>
          <c:strCache>
            <c:ptCount val="1"/>
            <c:pt idx="0">
              <c:v>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'Tableau de Bord Rémunération'!$K$9</c:f>
              <c:strCache>
                <c:ptCount val="1"/>
                <c:pt idx="0">
                  <c:v>Réel</c:v>
                </c:pt>
              </c:strCache>
            </c:strRef>
          </c:tx>
          <c:spPr>
            <a:solidFill>
              <a:srgbClr val="8ED8A7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'Tableau de Bord Rémunération'!$J$10:$J$13</c:f>
              <c:strCache>
                <c:ptCount val="4"/>
                <c:pt idx="0">
                  <c:v>Total Charges</c:v>
                </c:pt>
                <c:pt idx="1">
                  <c:v>Total Primes Versées</c:v>
                </c:pt>
                <c:pt idx="2">
                  <c:v>Total Gains</c:v>
                </c:pt>
                <c:pt idx="3">
                  <c:v>Total Salaire Payé</c:v>
                </c:pt>
              </c:strCache>
            </c:strRef>
          </c:cat>
          <c:val>
            <c:numRef>
              <c:f>'Tableau de Bord Rémunération'!$K$10:$K$13</c:f>
              <c:numCache>
                <c:formatCode>_("$"* #,##0.00_);_("$"* \(#,##0.00\);_("$"* "-"??_);_(@_)</c:formatCode>
                <c:ptCount val="4"/>
                <c:pt idx="0">
                  <c:v>1820.5243124999997</c:v>
                </c:pt>
                <c:pt idx="1">
                  <c:v>100</c:v>
                </c:pt>
                <c:pt idx="2">
                  <c:v>9865.625</c:v>
                </c:pt>
                <c:pt idx="3">
                  <c:v>8045.1006874999994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24-467B-8135-BE0F1E50BEB0}"/>
            </c:ext>
          </c:extLst>
        </c:ser>
        <c:ser>
          <c:idx val="1"/>
          <c:order val="1"/>
          <c:tx>
            <c:strRef>
              <c:f>'Tableau de Bord Rémunération'!$L$9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FF9999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'Tableau de Bord Rémunération'!$J$10:$J$13</c:f>
              <c:strCache>
                <c:ptCount val="4"/>
                <c:pt idx="0">
                  <c:v>Total Charges</c:v>
                </c:pt>
                <c:pt idx="1">
                  <c:v>Total Primes Versées</c:v>
                </c:pt>
                <c:pt idx="2">
                  <c:v>Total Gains</c:v>
                </c:pt>
                <c:pt idx="3">
                  <c:v>Total Salaire Payé</c:v>
                </c:pt>
              </c:strCache>
            </c:strRef>
          </c:cat>
          <c:val>
            <c:numRef>
              <c:f>'Tableau de Bord Rémunération'!$L$10:$L$13</c:f>
              <c:numCache>
                <c:formatCode>_("$"* #,##0.00_);_("$"* \(#,##0.00\);_("$"* "-"??_);_(@_)</c:formatCode>
                <c:ptCount val="4"/>
                <c:pt idx="0">
                  <c:v>3300</c:v>
                </c:pt>
                <c:pt idx="1">
                  <c:v>1100</c:v>
                </c:pt>
                <c:pt idx="2">
                  <c:v>20000</c:v>
                </c:pt>
                <c:pt idx="3">
                  <c:v>16700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24-467B-8135-BE0F1E50BE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52393504"/>
        <c:axId val="1252393984"/>
      </c:barChart>
      <c:catAx>
        <c:axId val="125239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252393984"/>
        <c:crosses val="autoZero"/>
        <c:auto val="1"/>
        <c:lblAlgn val="ctr"/>
        <c:lblOffset val="100"/>
        <c:noMultiLvlLbl val="0"/>
      </c:catAx>
      <c:valAx>
        <c:axId val="125239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25239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noFill/>
      <a:prstDash val="dash"/>
      <a:round/>
    </a:ln>
    <a:effectLst/>
    <a:scene3d>
      <a:camera prst="orthographicFront"/>
      <a:lightRig rig="soft" dir="t">
        <a:rot lat="0" lon="0" rev="0"/>
      </a:lightRig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 sz="16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Spin" dx="26" fmlaLink="$H$2" max="52" min="1" page="10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Spin" dx="26" fmlaLink="$D$3" max="50" min="1" page="10" val="11"/>
</file>

<file path=xl/ctrlProps/ctrlProp34.xml><?xml version="1.0" encoding="utf-8"?>
<formControlPr xmlns="http://schemas.microsoft.com/office/spreadsheetml/2009/9/main" objectType="Spin" dx="26" fmlaLink="$H$2" max="52" min="1" page="10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Spin" dx="26" fmlaLink="$D$3" max="50" min="1" page="10"/>
</file>

<file path=xl/ctrlProps/ctrlProp37.xml><?xml version="1.0" encoding="utf-8"?>
<formControlPr xmlns="http://schemas.microsoft.com/office/spreadsheetml/2009/9/main" objectType="Spin" dx="22" fmlaLink="$H$2" max="52" min="1" page="10"/>
</file>

<file path=xl/ctrlProps/ctrlProp38.xml><?xml version="1.0" encoding="utf-8"?>
<formControlPr xmlns="http://schemas.microsoft.com/office/spreadsheetml/2009/9/main" objectType="Spin" dx="26" fmlaLink="$H$2" max="52" min="1" page="10"/>
</file>

<file path=xl/ctrlProps/ctrlProp39.xml><?xml version="1.0" encoding="utf-8"?>
<formControlPr xmlns="http://schemas.microsoft.com/office/spreadsheetml/2009/9/main" objectType="Spin" dx="26" fmlaLink="$H$2" max="52" min="1" page="10"/>
</file>

<file path=xl/ctrlProps/ctrlProp40.xml><?xml version="1.0" encoding="utf-8"?>
<formControlPr xmlns="http://schemas.microsoft.com/office/spreadsheetml/2009/9/main" objectType="Spin" dx="26" fmlaLink="$H$2" max="52" min="1" page="10"/>
</file>

<file path=xl/ctrlProps/ctrlProp41.xml><?xml version="1.0" encoding="utf-8"?>
<formControlPr xmlns="http://schemas.microsoft.com/office/spreadsheetml/2009/9/main" objectType="Spin" dx="26" fmlaLink="$H$2" max="52" min="1" page="10"/>
</file>

<file path=xl/ctrlProps/ctrlProp42.xml><?xml version="1.0" encoding="utf-8"?>
<formControlPr xmlns="http://schemas.microsoft.com/office/spreadsheetml/2009/9/main" objectType="Spin" dx="26" fmlaLink="$H$2" max="52" min="1" page="10"/>
</file>

<file path=xl/ctrlProps/ctrlProp43.xml><?xml version="1.0" encoding="utf-8"?>
<formControlPr xmlns="http://schemas.microsoft.com/office/spreadsheetml/2009/9/main" objectType="Spin" dx="26" fmlaLink="$H$2" max="52" min="1" page="10"/>
</file>

<file path=xl/ctrlProps/ctrlProp44.xml><?xml version="1.0" encoding="utf-8"?>
<formControlPr xmlns="http://schemas.microsoft.com/office/spreadsheetml/2009/9/main" objectType="Spin" dx="26" fmlaLink="$H$2" max="52" min="1" page="10"/>
</file>

<file path=xl/ctrlProps/ctrlProp45.xml><?xml version="1.0" encoding="utf-8"?>
<formControlPr xmlns="http://schemas.microsoft.com/office/spreadsheetml/2009/9/main" objectType="Spin" dx="26" fmlaLink="$H$2" max="52" min="1" page="10"/>
</file>

<file path=xl/ctrlProps/ctrlProp46.xml><?xml version="1.0" encoding="utf-8"?>
<formControlPr xmlns="http://schemas.microsoft.com/office/spreadsheetml/2009/9/main" objectType="Spin" dx="26" fmlaLink="$H$2" max="52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jfif"/><Relationship Id="rId7" Type="http://schemas.openxmlformats.org/officeDocument/2006/relationships/customXml" Target="../ink/ink1.xml"/><Relationship Id="rId2" Type="http://schemas.openxmlformats.org/officeDocument/2006/relationships/hyperlink" Target="#'Portail Administratif'!A1"/><Relationship Id="rId1" Type="http://schemas.openxmlformats.org/officeDocument/2006/relationships/image" Target="../media/image1.png"/><Relationship Id="rId6" Type="http://schemas.openxmlformats.org/officeDocument/2006/relationships/hyperlink" Target="#'Portail Employ&#233;'!A1"/><Relationship Id="rId11" Type="http://schemas.openxmlformats.org/officeDocument/2006/relationships/hyperlink" Target="#'Portail Maintenance'!A1"/><Relationship Id="rId5" Type="http://schemas.openxmlformats.org/officeDocument/2006/relationships/image" Target="../media/image4.svg"/><Relationship Id="rId10" Type="http://schemas.openxmlformats.org/officeDocument/2006/relationships/image" Target="../media/image5.png"/><Relationship Id="rId4" Type="http://schemas.openxmlformats.org/officeDocument/2006/relationships/image" Target="../media/image3.png"/><Relationship Id="rId9" Type="http://schemas.openxmlformats.org/officeDocument/2006/relationships/customXml" Target="../ink/ink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Table Info P&#233;riode Paie'!A1"/><Relationship Id="rId7" Type="http://schemas.openxmlformats.org/officeDocument/2006/relationships/image" Target="../media/image2.jfif"/><Relationship Id="rId2" Type="http://schemas.openxmlformats.org/officeDocument/2006/relationships/hyperlink" Target="#'Formulaire Nouvel Employ&#233; '!A1"/><Relationship Id="rId1" Type="http://schemas.openxmlformats.org/officeDocument/2006/relationships/image" Target="../media/image5.jpeg"/><Relationship Id="rId6" Type="http://schemas.openxmlformats.org/officeDocument/2006/relationships/hyperlink" Target="#T_info_salari&#233;s!A1"/><Relationship Id="rId5" Type="http://schemas.openxmlformats.org/officeDocument/2006/relationships/hyperlink" Target="#'Tableau de Bord R&#233;mun&#233;ration'!A1"/><Relationship Id="rId10" Type="http://schemas.openxmlformats.org/officeDocument/2006/relationships/hyperlink" Target="#'Portail Entr&#233;e'!A1"/><Relationship Id="rId4" Type="http://schemas.openxmlformats.org/officeDocument/2006/relationships/hyperlink" Target="#'Bordereau de Paie'!A1"/><Relationship Id="rId9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Dallaire Maryline'!A1"/><Relationship Id="rId13" Type="http://schemas.openxmlformats.org/officeDocument/2006/relationships/image" Target="../media/image3.png"/><Relationship Id="rId3" Type="http://schemas.openxmlformats.org/officeDocument/2006/relationships/hyperlink" Target="#'Bibeau Charbel'!A1"/><Relationship Id="rId7" Type="http://schemas.openxmlformats.org/officeDocument/2006/relationships/hyperlink" Target="#'Drapeau Phillip'!A1"/><Relationship Id="rId12" Type="http://schemas.openxmlformats.org/officeDocument/2006/relationships/image" Target="../media/image2.jfif"/><Relationship Id="rId2" Type="http://schemas.openxmlformats.org/officeDocument/2006/relationships/hyperlink" Target="#'Gauvin Marcus'!A1"/><Relationship Id="rId16" Type="http://schemas.openxmlformats.org/officeDocument/2006/relationships/hyperlink" Target="#'Portail Employ&#233;'!A1"/><Relationship Id="rId1" Type="http://schemas.openxmlformats.org/officeDocument/2006/relationships/image" Target="../media/image6.jpeg"/><Relationship Id="rId6" Type="http://schemas.openxmlformats.org/officeDocument/2006/relationships/hyperlink" Target="#'Jean Pierre'!A1"/><Relationship Id="rId11" Type="http://schemas.openxmlformats.org/officeDocument/2006/relationships/hyperlink" Target="#'Cossette Serena'!A1"/><Relationship Id="rId5" Type="http://schemas.openxmlformats.org/officeDocument/2006/relationships/hyperlink" Target="#'Lalonde Marie-Clause'!A1"/><Relationship Id="rId15" Type="http://schemas.openxmlformats.org/officeDocument/2006/relationships/hyperlink" Target="#'Portail Entr&#233;e'!A1"/><Relationship Id="rId10" Type="http://schemas.openxmlformats.org/officeDocument/2006/relationships/hyperlink" Target="#'Beaudet Sofia'!A1"/><Relationship Id="rId4" Type="http://schemas.openxmlformats.org/officeDocument/2006/relationships/hyperlink" Target="#'Joly Justin'!A1"/><Relationship Id="rId9" Type="http://schemas.openxmlformats.org/officeDocument/2006/relationships/hyperlink" Target="#'Barette Timothe'!A1"/><Relationship Id="rId14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'Portail Entr&#233;e'!A1"/><Relationship Id="rId3" Type="http://schemas.openxmlformats.org/officeDocument/2006/relationships/hyperlink" Target="#'Budget S.'!A1"/><Relationship Id="rId7" Type="http://schemas.openxmlformats.org/officeDocument/2006/relationships/image" Target="../media/image2.jfif"/><Relationship Id="rId12" Type="http://schemas.openxmlformats.org/officeDocument/2006/relationships/hyperlink" Target="#'PROV 26PP'!A1"/><Relationship Id="rId2" Type="http://schemas.microsoft.com/office/2007/relationships/hdphoto" Target="../media/hdphoto1.wdp"/><Relationship Id="rId1" Type="http://schemas.openxmlformats.org/officeDocument/2006/relationships/image" Target="../media/image7.png"/><Relationship Id="rId6" Type="http://schemas.openxmlformats.org/officeDocument/2006/relationships/hyperlink" Target="#'Table taux horaire'!A1"/><Relationship Id="rId11" Type="http://schemas.openxmlformats.org/officeDocument/2006/relationships/hyperlink" Target="#'Feuille de Temps (Mod&#232;le)'!A1"/><Relationship Id="rId5" Type="http://schemas.openxmlformats.org/officeDocument/2006/relationships/hyperlink" Target="#T_info_salari&#233;s!A1"/><Relationship Id="rId10" Type="http://schemas.openxmlformats.org/officeDocument/2006/relationships/hyperlink" Target="#'Liste d&#233;roulante'!A1"/><Relationship Id="rId4" Type="http://schemas.openxmlformats.org/officeDocument/2006/relationships/hyperlink" Target="#'FED 26PP'!A1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Portail Administratif'!A1"/><Relationship Id="rId1" Type="http://schemas.openxmlformats.org/officeDocument/2006/relationships/hyperlink" Target="#'Portail Entr&#233;e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Portail Maintenance'!A1"/><Relationship Id="rId1" Type="http://schemas.openxmlformats.org/officeDocument/2006/relationships/hyperlink" Target="#'Portail Entr&#233;e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Portail Maintenance'!A1"/><Relationship Id="rId1" Type="http://schemas.openxmlformats.org/officeDocument/2006/relationships/hyperlink" Target="#'Portail Entr&#233;e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Portail Employ&#233;'!A1"/><Relationship Id="rId1" Type="http://schemas.openxmlformats.org/officeDocument/2006/relationships/hyperlink" Target="#'Portail Entr&#233;e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Portail Employ&#233;'!A1"/><Relationship Id="rId1" Type="http://schemas.openxmlformats.org/officeDocument/2006/relationships/hyperlink" Target="#'Portail Entr&#233;e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'Portail Employ&#233;'!A1"/><Relationship Id="rId1" Type="http://schemas.openxmlformats.org/officeDocument/2006/relationships/hyperlink" Target="#'Portail Entr&#233;e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'Portail Employ&#233;'!A1"/><Relationship Id="rId1" Type="http://schemas.openxmlformats.org/officeDocument/2006/relationships/hyperlink" Target="#'Portail Entr&#233;e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Portail Employ&#233;'!A1"/><Relationship Id="rId1" Type="http://schemas.openxmlformats.org/officeDocument/2006/relationships/hyperlink" Target="#'Portail Entr&#233;e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Portail Employ&#233;'!A1"/><Relationship Id="rId1" Type="http://schemas.openxmlformats.org/officeDocument/2006/relationships/hyperlink" Target="#'Portail Entr&#233;e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'Portail Employ&#233;'!A1"/><Relationship Id="rId1" Type="http://schemas.openxmlformats.org/officeDocument/2006/relationships/hyperlink" Target="#'Portail Entr&#233;e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'Portail Employ&#233;'!A1"/><Relationship Id="rId1" Type="http://schemas.openxmlformats.org/officeDocument/2006/relationships/hyperlink" Target="#'Portail Entr&#233;e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'Portail Employ&#233;'!A1"/><Relationship Id="rId1" Type="http://schemas.openxmlformats.org/officeDocument/2006/relationships/hyperlink" Target="#'Portail Entr&#233;e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'Portail Employ&#233;'!A1"/><Relationship Id="rId1" Type="http://schemas.openxmlformats.org/officeDocument/2006/relationships/hyperlink" Target="#'Portail Entr&#233;e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'Portail Administratif'!A1"/><Relationship Id="rId1" Type="http://schemas.openxmlformats.org/officeDocument/2006/relationships/hyperlink" Target="#'Portail Entr&#233;e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Portail Administratif'!A1"/><Relationship Id="rId2" Type="http://schemas.openxmlformats.org/officeDocument/2006/relationships/hyperlink" Target="#'Portail Entr&#233;e'!A1"/><Relationship Id="rId1" Type="http://schemas.openxmlformats.org/officeDocument/2006/relationships/image" Target="../media/image8.jpeg"/><Relationship Id="rId5" Type="http://schemas.microsoft.com/office/2007/relationships/hdphoto" Target="../media/hdphoto2.wdp"/><Relationship Id="rId4" Type="http://schemas.openxmlformats.org/officeDocument/2006/relationships/image" Target="../media/image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'Portail Entr&#233;e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hyperlink" Target="#'Portail Administratif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'Portail Maintenance'!A1"/><Relationship Id="rId2" Type="http://schemas.openxmlformats.org/officeDocument/2006/relationships/hyperlink" Target="#'Portail Administratif'!A1"/><Relationship Id="rId1" Type="http://schemas.openxmlformats.org/officeDocument/2006/relationships/hyperlink" Target="#'Portail Entr&#233;e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'Portail Maintenance'!A1"/><Relationship Id="rId1" Type="http://schemas.openxmlformats.org/officeDocument/2006/relationships/hyperlink" Target="#'Portail Entr&#233;e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'Portail Maintenance'!A1"/><Relationship Id="rId1" Type="http://schemas.openxmlformats.org/officeDocument/2006/relationships/hyperlink" Target="#'Portail Entr&#233;e'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'Portail Entr&#233;e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'Portail Maintenance'!A1"/><Relationship Id="rId1" Type="http://schemas.openxmlformats.org/officeDocument/2006/relationships/hyperlink" Target="#'Portail Entr&#233;e'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'Portail Maintenance'!A1"/><Relationship Id="rId1" Type="http://schemas.openxmlformats.org/officeDocument/2006/relationships/hyperlink" Target="#'Portail Entr&#233;e'!A1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hyperlink" Target="#'Portail Maintenance'!A1"/><Relationship Id="rId1" Type="http://schemas.openxmlformats.org/officeDocument/2006/relationships/hyperlink" Target="#'Portail Entr&#233;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32</xdr:col>
      <xdr:colOff>168088</xdr:colOff>
      <xdr:row>49</xdr:row>
      <xdr:rowOff>82177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741856E-32EE-FDBC-D3D9-3F0879EA4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</a:blip>
        <a:stretch>
          <a:fillRect/>
        </a:stretch>
      </xdr:blipFill>
      <xdr:spPr>
        <a:xfrm>
          <a:off x="0" y="0"/>
          <a:ext cx="24193500" cy="9562353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oneCellAnchor>
    <xdr:from>
      <xdr:col>5</xdr:col>
      <xdr:colOff>634567</xdr:colOff>
      <xdr:row>13</xdr:row>
      <xdr:rowOff>96128</xdr:rowOff>
    </xdr:from>
    <xdr:ext cx="3695700" cy="1200150"/>
    <xdr:sp macro="[0]!AfficherFeuilleAvecMotDePasse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44135E-A110-0DD2-A5F5-5A670A5ACC58}"/>
            </a:ext>
          </a:extLst>
        </xdr:cNvPr>
        <xdr:cNvSpPr/>
      </xdr:nvSpPr>
      <xdr:spPr>
        <a:xfrm>
          <a:off x="4396942" y="2763128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Portail </a:t>
          </a:r>
          <a:r>
            <a:rPr lang="fr-CA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Administratif </a:t>
          </a:r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6</xdr:col>
      <xdr:colOff>116684</xdr:colOff>
      <xdr:row>1</xdr:row>
      <xdr:rowOff>11906</xdr:rowOff>
    </xdr:from>
    <xdr:ext cx="11825286" cy="160972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21F1E28-B884-4157-8572-7D42E54DF0CA}"/>
            </a:ext>
          </a:extLst>
        </xdr:cNvPr>
        <xdr:cNvSpPr/>
      </xdr:nvSpPr>
      <xdr:spPr>
        <a:xfrm>
          <a:off x="4642964" y="194786"/>
          <a:ext cx="11825286" cy="1609725"/>
        </a:xfrm>
        <a:prstGeom prst="rect">
          <a:avLst/>
        </a:prstGeom>
        <a:solidFill>
          <a:srgbClr val="8ED8A7"/>
        </a:soli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 anchor="t">
          <a:noAutofit/>
        </a:bodyPr>
        <a:lstStyle/>
        <a:p>
          <a:pPr algn="ctr"/>
          <a:r>
            <a:rPr lang="fr-FR" sz="4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INFO</a:t>
          </a:r>
          <a:r>
            <a:rPr lang="fr-FR" sz="4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SOLUTION INC</a:t>
          </a:r>
        </a:p>
        <a:p>
          <a:pPr algn="ctr"/>
          <a:r>
            <a:rPr lang="fr-FR" sz="4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Système de gestion de paie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fr-FR" sz="4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lgerian" panose="04020705040A02060702" pitchFamily="82" charset="0"/>
          </a:endParaRPr>
        </a:p>
      </xdr:txBody>
    </xdr:sp>
    <xdr:clientData/>
  </xdr:oneCellAnchor>
  <xdr:twoCellAnchor editAs="oneCell">
    <xdr:from>
      <xdr:col>6</xdr:col>
      <xdr:colOff>157977</xdr:colOff>
      <xdr:row>1</xdr:row>
      <xdr:rowOff>63339</xdr:rowOff>
    </xdr:from>
    <xdr:to>
      <xdr:col>8</xdr:col>
      <xdr:colOff>390387</xdr:colOff>
      <xdr:row>9</xdr:row>
      <xdr:rowOff>65046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86991A71-4B8A-4655-A96C-F5E74E876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2435" y="246953"/>
          <a:ext cx="1747229" cy="1470623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 prst="slope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583406</xdr:colOff>
      <xdr:row>0</xdr:row>
      <xdr:rowOff>95250</xdr:rowOff>
    </xdr:from>
    <xdr:to>
      <xdr:col>4</xdr:col>
      <xdr:colOff>119064</xdr:colOff>
      <xdr:row>10</xdr:row>
      <xdr:rowOff>116681</xdr:rowOff>
    </xdr:to>
    <xdr:pic>
      <xdr:nvPicPr>
        <xdr:cNvPr id="20" name="Graphique 19" descr="Porte ouverte avec un remplissage uni">
          <a:extLst>
            <a:ext uri="{FF2B5EF4-FFF2-40B4-BE49-F238E27FC236}">
              <a16:creationId xmlns:a16="http://schemas.microsoft.com/office/drawing/2014/main" id="{FF8D169E-CF41-4A3E-84FA-ECFA0E707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337786" y="95250"/>
          <a:ext cx="1798798" cy="1850231"/>
        </a:xfrm>
        <a:prstGeom prst="rect">
          <a:avLst/>
        </a:prstGeom>
        <a:ln>
          <a:noFill/>
        </a:ln>
        <a:effectLst>
          <a:glow rad="63500">
            <a:schemeClr val="accent3">
              <a:satMod val="175000"/>
              <a:alpha val="40000"/>
            </a:schemeClr>
          </a:glow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</xdr:pic>
    <xdr:clientData/>
  </xdr:twoCellAnchor>
  <xdr:twoCellAnchor>
    <xdr:from>
      <xdr:col>2</xdr:col>
      <xdr:colOff>60960</xdr:colOff>
      <xdr:row>13</xdr:row>
      <xdr:rowOff>79320</xdr:rowOff>
    </xdr:from>
    <xdr:to>
      <xdr:col>3</xdr:col>
      <xdr:colOff>354743</xdr:colOff>
      <xdr:row>18</xdr:row>
      <xdr:rowOff>125224</xdr:rowOff>
    </xdr:to>
    <xdr:sp macro="" textlink="">
      <xdr:nvSpPr>
        <xdr:cNvPr id="22" name="Étoile : 4 branches 21">
          <a:extLst>
            <a:ext uri="{FF2B5EF4-FFF2-40B4-BE49-F238E27FC236}">
              <a16:creationId xmlns:a16="http://schemas.microsoft.com/office/drawing/2014/main" id="{C6AE730D-4C91-8D41-553D-1796D2AC916B}"/>
            </a:ext>
          </a:extLst>
        </xdr:cNvPr>
        <xdr:cNvSpPr/>
      </xdr:nvSpPr>
      <xdr:spPr>
        <a:xfrm>
          <a:off x="1569720" y="2769180"/>
          <a:ext cx="1048163" cy="960304"/>
        </a:xfrm>
        <a:prstGeom prst="star4">
          <a:avLst/>
        </a:prstGeom>
        <a:solidFill>
          <a:srgbClr val="8ED8A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twoCellAnchor>
  <xdr:oneCellAnchor>
    <xdr:from>
      <xdr:col>17</xdr:col>
      <xdr:colOff>272259</xdr:colOff>
      <xdr:row>13</xdr:row>
      <xdr:rowOff>55075</xdr:rowOff>
    </xdr:from>
    <xdr:ext cx="3695700" cy="1200150"/>
    <xdr:sp macro="" textlink="">
      <xdr:nvSpPr>
        <xdr:cNvPr id="23" name="Rectangle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8643F97-BFCB-2E35-C420-CD748CE5CC7E}"/>
            </a:ext>
          </a:extLst>
        </xdr:cNvPr>
        <xdr:cNvSpPr/>
      </xdr:nvSpPr>
      <xdr:spPr>
        <a:xfrm>
          <a:off x="12758042" y="2878147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 editAs="oneCell">
    <xdr:from>
      <xdr:col>1</xdr:col>
      <xdr:colOff>45540</xdr:colOff>
      <xdr:row>11</xdr:row>
      <xdr:rowOff>98640</xdr:rowOff>
    </xdr:from>
    <xdr:to>
      <xdr:col>3</xdr:col>
      <xdr:colOff>281700</xdr:colOff>
      <xdr:row>11</xdr:row>
      <xdr:rowOff>259560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7" name="Encre 26">
              <a:extLst>
                <a:ext uri="{FF2B5EF4-FFF2-40B4-BE49-F238E27FC236}">
                  <a16:creationId xmlns:a16="http://schemas.microsoft.com/office/drawing/2014/main" id="{86DAE3CA-BDBB-45EA-E457-E5A9369F08B1}"/>
                </a:ext>
              </a:extLst>
            </xdr14:cNvPr>
            <xdr14:cNvContentPartPr/>
          </xdr14:nvContentPartPr>
          <xdr14:nvPr macro=""/>
          <xdr14:xfrm>
            <a:off x="799920" y="2110320"/>
            <a:ext cx="1744920" cy="160920"/>
          </xdr14:xfrm>
        </xdr:contentPart>
      </mc:Choice>
      <mc:Fallback xmlns="">
        <xdr:pic>
          <xdr:nvPicPr>
            <xdr:cNvPr id="27" name="Encre 26">
              <a:extLst>
                <a:ext uri="{FF2B5EF4-FFF2-40B4-BE49-F238E27FC236}">
                  <a16:creationId xmlns:a16="http://schemas.microsoft.com/office/drawing/2014/main" id="{86DAE3CA-BDBB-45EA-E457-E5A9369F08B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45920" y="2002320"/>
              <a:ext cx="1852560" cy="37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606730</xdr:colOff>
      <xdr:row>11</xdr:row>
      <xdr:rowOff>161425</xdr:rowOff>
    </xdr:from>
    <xdr:to>
      <xdr:col>5</xdr:col>
      <xdr:colOff>291352</xdr:colOff>
      <xdr:row>12</xdr:row>
      <xdr:rowOff>76059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4D86C966-5A88-319A-963A-ABC94CC4332D}"/>
                </a:ext>
              </a:extLst>
            </xdr14:cNvPr>
            <xdr14:cNvContentPartPr/>
          </xdr14:nvContentPartPr>
          <xdr14:nvPr macro=""/>
          <xdr14:xfrm>
            <a:off x="606730" y="2133660"/>
            <a:ext cx="3438593" cy="788693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4D86C966-5A88-319A-963A-ABC94CC4332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92000" y="1941840"/>
              <a:ext cx="2939400" cy="10101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11</xdr:col>
      <xdr:colOff>407818</xdr:colOff>
      <xdr:row>20</xdr:row>
      <xdr:rowOff>120858</xdr:rowOff>
    </xdr:from>
    <xdr:ext cx="3695700" cy="1200150"/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56130B6-28DD-8391-6D13-38451EE485B9}"/>
            </a:ext>
          </a:extLst>
        </xdr:cNvPr>
        <xdr:cNvSpPr/>
      </xdr:nvSpPr>
      <xdr:spPr>
        <a:xfrm>
          <a:off x="8486854" y="4309563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Portail Maintenance</a:t>
          </a:r>
        </a:p>
      </xdr:txBody>
    </xdr:sp>
    <xdr:clientData/>
  </xdr:oneCellAnchor>
  <xdr:twoCellAnchor editAs="oneCell">
    <xdr:from>
      <xdr:col>19</xdr:col>
      <xdr:colOff>410894</xdr:colOff>
      <xdr:row>1</xdr:row>
      <xdr:rowOff>75250</xdr:rowOff>
    </xdr:from>
    <xdr:to>
      <xdr:col>21</xdr:col>
      <xdr:colOff>625685</xdr:colOff>
      <xdr:row>9</xdr:row>
      <xdr:rowOff>57380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73638FE2-3DA2-5D6F-626A-353984DC8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82065" y="260307"/>
          <a:ext cx="1717020" cy="146258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 prst="slope"/>
          <a:contourClr>
            <a:srgbClr val="FFFFFF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17</xdr:row>
          <xdr:rowOff>144780</xdr:rowOff>
        </xdr:from>
        <xdr:to>
          <xdr:col>9</xdr:col>
          <xdr:colOff>655320</xdr:colOff>
          <xdr:row>19</xdr:row>
          <xdr:rowOff>76200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0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25</xdr:row>
          <xdr:rowOff>7620</xdr:rowOff>
        </xdr:from>
        <xdr:to>
          <xdr:col>15</xdr:col>
          <xdr:colOff>472440</xdr:colOff>
          <xdr:row>26</xdr:row>
          <xdr:rowOff>144780</xdr:rowOff>
        </xdr:to>
        <xdr:sp macro="" textlink="">
          <xdr:nvSpPr>
            <xdr:cNvPr id="90118" name="Button 6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0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266700</xdr:colOff>
          <xdr:row>17</xdr:row>
          <xdr:rowOff>137160</xdr:rowOff>
        </xdr:from>
        <xdr:to>
          <xdr:col>21</xdr:col>
          <xdr:colOff>419100</xdr:colOff>
          <xdr:row>19</xdr:row>
          <xdr:rowOff>68580</xdr:rowOff>
        </xdr:to>
        <xdr:sp macro="" textlink="">
          <xdr:nvSpPr>
            <xdr:cNvPr id="90119" name="Button 7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00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38</xdr:col>
      <xdr:colOff>381000</xdr:colOff>
      <xdr:row>57</xdr:row>
      <xdr:rowOff>87086</xdr:rowOff>
    </xdr:to>
    <xdr:pic>
      <xdr:nvPicPr>
        <xdr:cNvPr id="5" name="Image 4" descr="Boost Efficiency and Profits With Document Workflow Management">
          <a:extLst>
            <a:ext uri="{FF2B5EF4-FFF2-40B4-BE49-F238E27FC236}">
              <a16:creationId xmlns:a16="http://schemas.microsoft.com/office/drawing/2014/main" id="{0D9F5179-7FB0-A471-D495-B9EBDC6DC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911176" cy="1030685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116684</xdr:colOff>
      <xdr:row>1</xdr:row>
      <xdr:rowOff>11906</xdr:rowOff>
    </xdr:from>
    <xdr:ext cx="11825286" cy="160972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81AECFD-CEFF-1783-7F56-791AEAE4E357}"/>
            </a:ext>
          </a:extLst>
        </xdr:cNvPr>
        <xdr:cNvSpPr/>
      </xdr:nvSpPr>
      <xdr:spPr>
        <a:xfrm>
          <a:off x="5117309" y="190500"/>
          <a:ext cx="11825286" cy="1609725"/>
        </a:xfrm>
        <a:prstGeom prst="rect">
          <a:avLst/>
        </a:prstGeom>
        <a:solidFill>
          <a:srgbClr val="8ED8A7"/>
        </a:soli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 anchor="t">
          <a:noAutofit/>
        </a:bodyPr>
        <a:lstStyle/>
        <a:p>
          <a:pPr algn="ctr"/>
          <a:r>
            <a:rPr lang="fr-FR" sz="4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INFO</a:t>
          </a:r>
          <a:r>
            <a:rPr lang="fr-FR" sz="4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SOLUTION INC</a:t>
          </a:r>
        </a:p>
        <a:p>
          <a:pPr algn="ctr"/>
          <a:r>
            <a:rPr lang="fr-FR" sz="4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Système de gestion de paie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fr-FR" sz="4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lgerian" panose="04020705040A02060702" pitchFamily="82" charset="0"/>
          </a:endParaRPr>
        </a:p>
      </xdr:txBody>
    </xdr:sp>
    <xdr:clientData/>
  </xdr:oneCellAnchor>
  <xdr:twoCellAnchor editAs="oneCell">
    <xdr:from>
      <xdr:col>11</xdr:col>
      <xdr:colOff>102277</xdr:colOff>
      <xdr:row>12</xdr:row>
      <xdr:rowOff>165212</xdr:rowOff>
    </xdr:from>
    <xdr:to>
      <xdr:col>16</xdr:col>
      <xdr:colOff>31792</xdr:colOff>
      <xdr:row>19</xdr:row>
      <xdr:rowOff>102347</xdr:rowOff>
    </xdr:to>
    <xdr:sp macro="" textlink="">
      <xdr:nvSpPr>
        <xdr:cNvPr id="33" name="Rectangle 3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9D1BF4-1898-48CA-92A0-B063864970C6}"/>
            </a:ext>
          </a:extLst>
        </xdr:cNvPr>
        <xdr:cNvSpPr/>
      </xdr:nvSpPr>
      <xdr:spPr>
        <a:xfrm>
          <a:off x="8184920" y="2451212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Formulaire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Nouvel Employé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262759</xdr:colOff>
      <xdr:row>23</xdr:row>
      <xdr:rowOff>168895</xdr:rowOff>
    </xdr:from>
    <xdr:ext cx="3695700" cy="1200150"/>
    <xdr:sp macro="" textlink="">
      <xdr:nvSpPr>
        <xdr:cNvPr id="34" name="Rectangle 3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1975355-27E6-4D91-9EE9-992AC787F368}"/>
            </a:ext>
          </a:extLst>
        </xdr:cNvPr>
        <xdr:cNvSpPr/>
      </xdr:nvSpPr>
      <xdr:spPr>
        <a:xfrm>
          <a:off x="3199634" y="4504754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Table Info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Période</a:t>
          </a:r>
          <a:r>
            <a:rPr lang="fr-FR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Paie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113676</xdr:colOff>
      <xdr:row>23</xdr:row>
      <xdr:rowOff>156372</xdr:rowOff>
    </xdr:from>
    <xdr:ext cx="3695700" cy="1200150"/>
    <xdr:sp macro="" textlink="">
      <xdr:nvSpPr>
        <xdr:cNvPr id="35" name="Rectangle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EC8558C-F27E-406F-8ACE-B19215C54C0C}"/>
            </a:ext>
          </a:extLst>
        </xdr:cNvPr>
        <xdr:cNvSpPr/>
      </xdr:nvSpPr>
      <xdr:spPr>
        <a:xfrm>
          <a:off x="8190082" y="4492231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Bordereau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Paie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18</xdr:col>
      <xdr:colOff>514664</xdr:colOff>
      <xdr:row>24</xdr:row>
      <xdr:rowOff>22054</xdr:rowOff>
    </xdr:from>
    <xdr:ext cx="3695700" cy="1200150"/>
    <xdr:sp macro="" textlink="">
      <xdr:nvSpPr>
        <xdr:cNvPr id="36" name="Rectangle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5B2E048-12D0-46BE-A971-17334085359A}"/>
            </a:ext>
          </a:extLst>
        </xdr:cNvPr>
        <xdr:cNvSpPr/>
      </xdr:nvSpPr>
      <xdr:spPr>
        <a:xfrm>
          <a:off x="13730602" y="4546429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Tableau de Bord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Rémunération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156915</xdr:colOff>
      <xdr:row>35</xdr:row>
      <xdr:rowOff>75069</xdr:rowOff>
    </xdr:from>
    <xdr:ext cx="3695700" cy="1200150"/>
    <xdr:sp macro="" textlink="">
      <xdr:nvSpPr>
        <xdr:cNvPr id="43" name="Rectangle 4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FF29230-6BF1-46DF-9747-4FDAEB4039F6}"/>
            </a:ext>
          </a:extLst>
        </xdr:cNvPr>
        <xdr:cNvSpPr/>
      </xdr:nvSpPr>
      <xdr:spPr>
        <a:xfrm>
          <a:off x="8233321" y="6673116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Table Info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Salarié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6</xdr:col>
      <xdr:colOff>151494</xdr:colOff>
      <xdr:row>1</xdr:row>
      <xdr:rowOff>76200</xdr:rowOff>
    </xdr:from>
    <xdr:to>
      <xdr:col>8</xdr:col>
      <xdr:colOff>391524</xdr:colOff>
      <xdr:row>9</xdr:row>
      <xdr:rowOff>135890</xdr:rowOff>
    </xdr:to>
    <xdr:pic>
      <xdr:nvPicPr>
        <xdr:cNvPr id="47" name="Image 46">
          <a:extLst>
            <a:ext uri="{FF2B5EF4-FFF2-40B4-BE49-F238E27FC236}">
              <a16:creationId xmlns:a16="http://schemas.microsoft.com/office/drawing/2014/main" id="{B6B8204B-0403-7CB9-AABE-12EFE8A03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6344" y="257175"/>
          <a:ext cx="1744980" cy="150749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 prst="slope"/>
          <a:contourClr>
            <a:srgbClr val="FFFFFF"/>
          </a:contourClr>
        </a:sp3d>
      </xdr:spPr>
    </xdr:pic>
    <xdr:clientData/>
  </xdr:twoCellAnchor>
  <xdr:twoCellAnchor editAs="oneCell">
    <xdr:from>
      <xdr:col>19</xdr:col>
      <xdr:colOff>490695</xdr:colOff>
      <xdr:row>1</xdr:row>
      <xdr:rowOff>50318</xdr:rowOff>
    </xdr:from>
    <xdr:to>
      <xdr:col>21</xdr:col>
      <xdr:colOff>676570</xdr:colOff>
      <xdr:row>9</xdr:row>
      <xdr:rowOff>127000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D69B7890-1683-490C-87CF-D42D1C1FC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27395" y="228118"/>
          <a:ext cx="1684475" cy="1499082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 prst="slope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583406</xdr:colOff>
      <xdr:row>0</xdr:row>
      <xdr:rowOff>95250</xdr:rowOff>
    </xdr:from>
    <xdr:to>
      <xdr:col>4</xdr:col>
      <xdr:colOff>119064</xdr:colOff>
      <xdr:row>10</xdr:row>
      <xdr:rowOff>116681</xdr:rowOff>
    </xdr:to>
    <xdr:pic>
      <xdr:nvPicPr>
        <xdr:cNvPr id="57" name="Graphique 56" descr="Porte ouverte avec un remplissage uni">
          <a:extLst>
            <a:ext uri="{FF2B5EF4-FFF2-40B4-BE49-F238E27FC236}">
              <a16:creationId xmlns:a16="http://schemas.microsoft.com/office/drawing/2014/main" id="{E164A910-E563-D59A-6B18-7E45357C4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16844" y="95250"/>
          <a:ext cx="2035970" cy="1807369"/>
        </a:xfrm>
        <a:prstGeom prst="rect">
          <a:avLst/>
        </a:prstGeom>
        <a:ln>
          <a:noFill/>
        </a:ln>
        <a:effectLst>
          <a:glow rad="63500">
            <a:schemeClr val="accent3">
              <a:satMod val="175000"/>
              <a:alpha val="40000"/>
            </a:schemeClr>
          </a:glow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</xdr:pic>
    <xdr:clientData/>
  </xdr:twoCellAnchor>
  <xdr:oneCellAnchor>
    <xdr:from>
      <xdr:col>23</xdr:col>
      <xdr:colOff>137583</xdr:colOff>
      <xdr:row>1</xdr:row>
      <xdr:rowOff>95250</xdr:rowOff>
    </xdr:from>
    <xdr:ext cx="2405063" cy="904876"/>
    <xdr:sp macro="" textlink="">
      <xdr:nvSpPr>
        <xdr:cNvPr id="3" name="Rectangle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5B3CC42-EC36-49E6-A4B1-144765393E9B}"/>
            </a:ext>
          </a:extLst>
        </xdr:cNvPr>
        <xdr:cNvSpPr/>
      </xdr:nvSpPr>
      <xdr:spPr>
        <a:xfrm>
          <a:off x="16933333" y="28575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25</xdr:col>
      <xdr:colOff>524933</xdr:colOff>
      <xdr:row>1</xdr:row>
      <xdr:rowOff>104774</xdr:rowOff>
    </xdr:from>
    <xdr:to>
      <xdr:col>26</xdr:col>
      <xdr:colOff>199495</xdr:colOff>
      <xdr:row>4</xdr:row>
      <xdr:rowOff>92868</xdr:rowOff>
    </xdr:to>
    <xdr:sp macro="" textlink="">
      <xdr:nvSpPr>
        <xdr:cNvPr id="4" name="Flèche : courbe vers le bas 3">
          <a:extLst>
            <a:ext uri="{FF2B5EF4-FFF2-40B4-BE49-F238E27FC236}">
              <a16:creationId xmlns:a16="http://schemas.microsoft.com/office/drawing/2014/main" id="{B6E47DE7-BA2C-4FDC-A6E3-07AF76D04888}"/>
            </a:ext>
          </a:extLst>
        </xdr:cNvPr>
        <xdr:cNvSpPr/>
      </xdr:nvSpPr>
      <xdr:spPr>
        <a:xfrm rot="2972123">
          <a:off x="18703792" y="372665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17</xdr:row>
          <xdr:rowOff>38100</xdr:rowOff>
        </xdr:from>
        <xdr:to>
          <xdr:col>14</xdr:col>
          <xdr:colOff>579120</xdr:colOff>
          <xdr:row>19</xdr:row>
          <xdr:rowOff>53340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02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28</xdr:row>
          <xdr:rowOff>30480</xdr:rowOff>
        </xdr:from>
        <xdr:to>
          <xdr:col>8</xdr:col>
          <xdr:colOff>7620</xdr:colOff>
          <xdr:row>30</xdr:row>
          <xdr:rowOff>45720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02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28</xdr:row>
          <xdr:rowOff>30480</xdr:rowOff>
        </xdr:from>
        <xdr:to>
          <xdr:col>14</xdr:col>
          <xdr:colOff>640080</xdr:colOff>
          <xdr:row>30</xdr:row>
          <xdr:rowOff>45720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02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411480</xdr:colOff>
          <xdr:row>39</xdr:row>
          <xdr:rowOff>114300</xdr:rowOff>
        </xdr:from>
        <xdr:to>
          <xdr:col>14</xdr:col>
          <xdr:colOff>685800</xdr:colOff>
          <xdr:row>41</xdr:row>
          <xdr:rowOff>137160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02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28</xdr:row>
          <xdr:rowOff>68580</xdr:rowOff>
        </xdr:from>
        <xdr:to>
          <xdr:col>22</xdr:col>
          <xdr:colOff>342900</xdr:colOff>
          <xdr:row>30</xdr:row>
          <xdr:rowOff>83820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2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34</xdr:col>
      <xdr:colOff>284135</xdr:colOff>
      <xdr:row>55</xdr:row>
      <xdr:rowOff>51661</xdr:rowOff>
    </xdr:to>
    <xdr:pic>
      <xdr:nvPicPr>
        <xdr:cNvPr id="22" name="Image 21" descr="Comment compter les heures de travail ? Salaires et Emploi">
          <a:extLst>
            <a:ext uri="{FF2B5EF4-FFF2-40B4-BE49-F238E27FC236}">
              <a16:creationId xmlns:a16="http://schemas.microsoft.com/office/drawing/2014/main" id="{0D5ECB76-CE9E-AD60-8358-1C21AA4C4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8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753016" cy="999640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116684</xdr:colOff>
      <xdr:row>1</xdr:row>
      <xdr:rowOff>11906</xdr:rowOff>
    </xdr:from>
    <xdr:ext cx="11825286" cy="160972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C532F8D-ED59-4765-850C-DDB8ED88B75D}"/>
            </a:ext>
          </a:extLst>
        </xdr:cNvPr>
        <xdr:cNvSpPr/>
      </xdr:nvSpPr>
      <xdr:spPr>
        <a:xfrm>
          <a:off x="4642964" y="194786"/>
          <a:ext cx="11825286" cy="1609725"/>
        </a:xfrm>
        <a:prstGeom prst="rect">
          <a:avLst/>
        </a:prstGeom>
        <a:solidFill>
          <a:srgbClr val="8ED8A7"/>
        </a:soli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 anchor="t">
          <a:noAutofit/>
        </a:bodyPr>
        <a:lstStyle/>
        <a:p>
          <a:pPr algn="ctr"/>
          <a:r>
            <a:rPr lang="fr-FR" sz="4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INFO</a:t>
          </a:r>
          <a:r>
            <a:rPr lang="fr-FR" sz="4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SOLUTION INC</a:t>
          </a:r>
        </a:p>
        <a:p>
          <a:pPr algn="ctr"/>
          <a:r>
            <a:rPr lang="fr-FR" sz="4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Système de gestion de paie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fr-FR" sz="4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lgerian" panose="04020705040A02060702" pitchFamily="82" charset="0"/>
          </a:endParaRPr>
        </a:p>
      </xdr:txBody>
    </xdr:sp>
    <xdr:clientData/>
  </xdr:oneCellAnchor>
  <xdr:oneCellAnchor>
    <xdr:from>
      <xdr:col>3</xdr:col>
      <xdr:colOff>226218</xdr:colOff>
      <xdr:row>20</xdr:row>
      <xdr:rowOff>95249</xdr:rowOff>
    </xdr:from>
    <xdr:ext cx="3695700" cy="1200150"/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8EA6C54-34A7-4C05-BD24-177044EA1580}"/>
            </a:ext>
          </a:extLst>
        </xdr:cNvPr>
        <xdr:cNvSpPr/>
      </xdr:nvSpPr>
      <xdr:spPr>
        <a:xfrm>
          <a:off x="2440781" y="3905249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Gauvin Marcus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Num_2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12</xdr:col>
      <xdr:colOff>631032</xdr:colOff>
      <xdr:row>11</xdr:row>
      <xdr:rowOff>119063</xdr:rowOff>
    </xdr:from>
    <xdr:ext cx="3695700" cy="1200150"/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6A9F55-4A19-449F-BC5D-52C916EC8BC1}"/>
            </a:ext>
          </a:extLst>
        </xdr:cNvPr>
        <xdr:cNvSpPr/>
      </xdr:nvSpPr>
      <xdr:spPr>
        <a:xfrm>
          <a:off x="9489282" y="2214563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Bibeau Charbel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Num_1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9</xdr:col>
      <xdr:colOff>381000</xdr:colOff>
      <xdr:row>20</xdr:row>
      <xdr:rowOff>130969</xdr:rowOff>
    </xdr:from>
    <xdr:ext cx="3695700" cy="1200150"/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9C836-8C92-4444-BC0C-CF1858717E12}"/>
            </a:ext>
          </a:extLst>
        </xdr:cNvPr>
        <xdr:cNvSpPr/>
      </xdr:nvSpPr>
      <xdr:spPr>
        <a:xfrm>
          <a:off x="7024688" y="3940969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Joly</a:t>
          </a:r>
          <a:r>
            <a:rPr lang="fr-FR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Justin</a:t>
          </a:r>
        </a:p>
        <a:p>
          <a:pPr algn="ctr"/>
          <a:r>
            <a:rPr lang="fr-FR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Num_3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15</xdr:col>
      <xdr:colOff>690563</xdr:colOff>
      <xdr:row>20</xdr:row>
      <xdr:rowOff>142876</xdr:rowOff>
    </xdr:from>
    <xdr:ext cx="3695700" cy="1200150"/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BB8D79-7E37-41EE-99A4-5AD730908991}"/>
            </a:ext>
          </a:extLst>
        </xdr:cNvPr>
        <xdr:cNvSpPr/>
      </xdr:nvSpPr>
      <xdr:spPr>
        <a:xfrm>
          <a:off x="11763376" y="3952876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Lalonde Marie-Clause</a:t>
          </a:r>
          <a:b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Num_4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190499</xdr:colOff>
      <xdr:row>29</xdr:row>
      <xdr:rowOff>59529</xdr:rowOff>
    </xdr:from>
    <xdr:ext cx="3695700" cy="1200150"/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C933E0D-3B3E-49E1-9CE4-0918559EBFC5}"/>
            </a:ext>
          </a:extLst>
        </xdr:cNvPr>
        <xdr:cNvSpPr/>
      </xdr:nvSpPr>
      <xdr:spPr>
        <a:xfrm>
          <a:off x="2405062" y="5584029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Jean Pierre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Num_6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9</xdr:col>
      <xdr:colOff>369093</xdr:colOff>
      <xdr:row>29</xdr:row>
      <xdr:rowOff>95248</xdr:rowOff>
    </xdr:from>
    <xdr:ext cx="3695700" cy="1200150"/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364988-1740-4C01-A820-E400C15D0DD6}"/>
            </a:ext>
          </a:extLst>
        </xdr:cNvPr>
        <xdr:cNvSpPr/>
      </xdr:nvSpPr>
      <xdr:spPr>
        <a:xfrm>
          <a:off x="7012781" y="5619748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Drapeau Phillip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Num_7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15</xdr:col>
      <xdr:colOff>723900</xdr:colOff>
      <xdr:row>29</xdr:row>
      <xdr:rowOff>142874</xdr:rowOff>
    </xdr:from>
    <xdr:ext cx="3695700" cy="1200150"/>
    <xdr:sp macro="" textlink="">
      <xdr:nvSpPr>
        <xdr:cNvPr id="9" name="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A3A0B7E-CB86-4C75-9D69-7ECD58C07482}"/>
            </a:ext>
          </a:extLst>
        </xdr:cNvPr>
        <xdr:cNvSpPr/>
      </xdr:nvSpPr>
      <xdr:spPr>
        <a:xfrm>
          <a:off x="11796713" y="5667374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Dallaire</a:t>
          </a:r>
          <a:r>
            <a:rPr lang="fr-FR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Maryline</a:t>
          </a:r>
        </a:p>
        <a:p>
          <a:pPr algn="ctr"/>
          <a:r>
            <a:rPr lang="fr-FR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Num_8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22</xdr:col>
      <xdr:colOff>250032</xdr:colOff>
      <xdr:row>29</xdr:row>
      <xdr:rowOff>154781</xdr:rowOff>
    </xdr:from>
    <xdr:ext cx="3695700" cy="1200150"/>
    <xdr:sp macro="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7A58FFB-7D06-44E2-B808-13B843122E51}"/>
            </a:ext>
          </a:extLst>
        </xdr:cNvPr>
        <xdr:cNvSpPr/>
      </xdr:nvSpPr>
      <xdr:spPr>
        <a:xfrm>
          <a:off x="16490157" y="5679281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Barette Timothe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Num_9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22</xdr:col>
      <xdr:colOff>178595</xdr:colOff>
      <xdr:row>20</xdr:row>
      <xdr:rowOff>107157</xdr:rowOff>
    </xdr:from>
    <xdr:ext cx="3695700" cy="1200150"/>
    <xdr:sp macro="" textlink="">
      <xdr:nvSpPr>
        <xdr:cNvPr id="15" name="Rectangle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D385BFA-4469-4DF8-97AE-094FBBE08379}"/>
            </a:ext>
          </a:extLst>
        </xdr:cNvPr>
        <xdr:cNvSpPr/>
      </xdr:nvSpPr>
      <xdr:spPr>
        <a:xfrm>
          <a:off x="16418720" y="3917157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Beaudet Sofia</a:t>
          </a:r>
          <a:b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Num_5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12</xdr:col>
      <xdr:colOff>583410</xdr:colOff>
      <xdr:row>38</xdr:row>
      <xdr:rowOff>59530</xdr:rowOff>
    </xdr:from>
    <xdr:ext cx="3695700" cy="1200150"/>
    <xdr:sp macro="" textlink="">
      <xdr:nvSpPr>
        <xdr:cNvPr id="16" name="Rectangle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D21A3E3-3029-4443-8C9C-A1333C279721}"/>
            </a:ext>
          </a:extLst>
        </xdr:cNvPr>
        <xdr:cNvSpPr/>
      </xdr:nvSpPr>
      <xdr:spPr>
        <a:xfrm>
          <a:off x="9441660" y="7298530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Cossette Serena</a:t>
          </a:r>
          <a:b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Num_10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6</xdr:col>
      <xdr:colOff>209418</xdr:colOff>
      <xdr:row>1</xdr:row>
      <xdr:rowOff>80895</xdr:rowOff>
    </xdr:from>
    <xdr:to>
      <xdr:col>8</xdr:col>
      <xdr:colOff>447543</xdr:colOff>
      <xdr:row>9</xdr:row>
      <xdr:rowOff>33271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2D171D40-12AC-46AE-AAED-6DE18EEE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8689" y="266054"/>
          <a:ext cx="1747882" cy="143364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 prst="slope"/>
          <a:contourClr>
            <a:srgbClr val="FFFFFF"/>
          </a:contourClr>
        </a:sp3d>
      </xdr:spPr>
    </xdr:pic>
    <xdr:clientData/>
  </xdr:twoCellAnchor>
  <xdr:twoCellAnchor editAs="oneCell">
    <xdr:from>
      <xdr:col>19</xdr:col>
      <xdr:colOff>348915</xdr:colOff>
      <xdr:row>1</xdr:row>
      <xdr:rowOff>59128</xdr:rowOff>
    </xdr:from>
    <xdr:to>
      <xdr:col>21</xdr:col>
      <xdr:colOff>556017</xdr:colOff>
      <xdr:row>9</xdr:row>
      <xdr:rowOff>66542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EBD18D5-3674-4C1A-B0E5-4B474506C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1607" y="244287"/>
          <a:ext cx="1716859" cy="148868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 prst="slope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583406</xdr:colOff>
      <xdr:row>0</xdr:row>
      <xdr:rowOff>95250</xdr:rowOff>
    </xdr:from>
    <xdr:to>
      <xdr:col>4</xdr:col>
      <xdr:colOff>119064</xdr:colOff>
      <xdr:row>10</xdr:row>
      <xdr:rowOff>116681</xdr:rowOff>
    </xdr:to>
    <xdr:pic>
      <xdr:nvPicPr>
        <xdr:cNvPr id="20" name="Graphique 19" descr="Porte ouverte avec un remplissage uni">
          <a:extLst>
            <a:ext uri="{FF2B5EF4-FFF2-40B4-BE49-F238E27FC236}">
              <a16:creationId xmlns:a16="http://schemas.microsoft.com/office/drawing/2014/main" id="{A7133F92-FE21-4BBA-BF1D-1FB3BD62C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337786" y="95250"/>
          <a:ext cx="1798798" cy="1850231"/>
        </a:xfrm>
        <a:prstGeom prst="rect">
          <a:avLst/>
        </a:prstGeom>
        <a:ln>
          <a:noFill/>
        </a:ln>
        <a:effectLst>
          <a:glow rad="63500">
            <a:schemeClr val="accent3">
              <a:satMod val="175000"/>
              <a:alpha val="40000"/>
            </a:schemeClr>
          </a:glow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</xdr:pic>
    <xdr:clientData/>
  </xdr:twoCellAnchor>
  <xdr:oneCellAnchor>
    <xdr:from>
      <xdr:col>23</xdr:col>
      <xdr:colOff>428625</xdr:colOff>
      <xdr:row>1</xdr:row>
      <xdr:rowOff>154781</xdr:rowOff>
    </xdr:from>
    <xdr:ext cx="2405063" cy="904876"/>
    <xdr:sp macro="" textlink="">
      <xdr:nvSpPr>
        <xdr:cNvPr id="11" name="Rectangle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3CE493A-CD95-4AF6-A238-46D373511EC7}"/>
            </a:ext>
          </a:extLst>
        </xdr:cNvPr>
        <xdr:cNvSpPr/>
      </xdr:nvSpPr>
      <xdr:spPr>
        <a:xfrm>
          <a:off x="17406938" y="345281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26</xdr:col>
      <xdr:colOff>61913</xdr:colOff>
      <xdr:row>1</xdr:row>
      <xdr:rowOff>164305</xdr:rowOff>
    </xdr:from>
    <xdr:to>
      <xdr:col>26</xdr:col>
      <xdr:colOff>466725</xdr:colOff>
      <xdr:row>4</xdr:row>
      <xdr:rowOff>152399</xdr:rowOff>
    </xdr:to>
    <xdr:sp macro="" textlink="">
      <xdr:nvSpPr>
        <xdr:cNvPr id="12" name="Flèche : courbe vers le bas 11">
          <a:extLst>
            <a:ext uri="{FF2B5EF4-FFF2-40B4-BE49-F238E27FC236}">
              <a16:creationId xmlns:a16="http://schemas.microsoft.com/office/drawing/2014/main" id="{1099519E-AAB5-4850-9FA4-DDB2D23B9F29}"/>
            </a:ext>
          </a:extLst>
        </xdr:cNvPr>
        <xdr:cNvSpPr/>
      </xdr:nvSpPr>
      <xdr:spPr>
        <a:xfrm rot="2972123">
          <a:off x="19177397" y="432196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15</xdr:row>
          <xdr:rowOff>160020</xdr:rowOff>
        </xdr:from>
        <xdr:to>
          <xdr:col>16</xdr:col>
          <xdr:colOff>426720</xdr:colOff>
          <xdr:row>17</xdr:row>
          <xdr:rowOff>175260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3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563880</xdr:colOff>
          <xdr:row>33</xdr:row>
          <xdr:rowOff>144780</xdr:rowOff>
        </xdr:from>
        <xdr:to>
          <xdr:col>13</xdr:col>
          <xdr:colOff>83820</xdr:colOff>
          <xdr:row>35</xdr:row>
          <xdr:rowOff>160020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3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33</xdr:row>
          <xdr:rowOff>114300</xdr:rowOff>
        </xdr:from>
        <xdr:to>
          <xdr:col>7</xdr:col>
          <xdr:colOff>15240</xdr:colOff>
          <xdr:row>35</xdr:row>
          <xdr:rowOff>129540</xdr:rowOff>
        </xdr:to>
        <xdr:sp macro="" textlink="">
          <xdr:nvSpPr>
            <xdr:cNvPr id="92163" name="Button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3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525780</xdr:colOff>
          <xdr:row>24</xdr:row>
          <xdr:rowOff>182880</xdr:rowOff>
        </xdr:from>
        <xdr:to>
          <xdr:col>13</xdr:col>
          <xdr:colOff>45720</xdr:colOff>
          <xdr:row>27</xdr:row>
          <xdr:rowOff>15240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3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487680</xdr:colOff>
          <xdr:row>34</xdr:row>
          <xdr:rowOff>15240</xdr:rowOff>
        </xdr:from>
        <xdr:to>
          <xdr:col>26</xdr:col>
          <xdr:colOff>7620</xdr:colOff>
          <xdr:row>36</xdr:row>
          <xdr:rowOff>30480</xdr:rowOff>
        </xdr:to>
        <xdr:sp macro="" textlink="">
          <xdr:nvSpPr>
            <xdr:cNvPr id="92165" name="Button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3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42</xdr:row>
          <xdr:rowOff>114300</xdr:rowOff>
        </xdr:from>
        <xdr:to>
          <xdr:col>16</xdr:col>
          <xdr:colOff>350520</xdr:colOff>
          <xdr:row>44</xdr:row>
          <xdr:rowOff>129540</xdr:rowOff>
        </xdr:to>
        <xdr:sp macro="" textlink="">
          <xdr:nvSpPr>
            <xdr:cNvPr id="92166" name="Button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3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274320</xdr:colOff>
          <xdr:row>25</xdr:row>
          <xdr:rowOff>15240</xdr:rowOff>
        </xdr:from>
        <xdr:to>
          <xdr:col>19</xdr:col>
          <xdr:colOff>548640</xdr:colOff>
          <xdr:row>27</xdr:row>
          <xdr:rowOff>30480</xdr:rowOff>
        </xdr:to>
        <xdr:sp macro="" textlink="">
          <xdr:nvSpPr>
            <xdr:cNvPr id="92167" name="Button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3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449580</xdr:colOff>
          <xdr:row>24</xdr:row>
          <xdr:rowOff>144780</xdr:rowOff>
        </xdr:from>
        <xdr:to>
          <xdr:col>6</xdr:col>
          <xdr:colOff>723900</xdr:colOff>
          <xdr:row>26</xdr:row>
          <xdr:rowOff>160020</xdr:rowOff>
        </xdr:to>
        <xdr:sp macro="" textlink="">
          <xdr:nvSpPr>
            <xdr:cNvPr id="92168" name="Button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3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426720</xdr:colOff>
          <xdr:row>24</xdr:row>
          <xdr:rowOff>152400</xdr:rowOff>
        </xdr:from>
        <xdr:to>
          <xdr:col>25</xdr:col>
          <xdr:colOff>701040</xdr:colOff>
          <xdr:row>26</xdr:row>
          <xdr:rowOff>167640</xdr:rowOff>
        </xdr:to>
        <xdr:sp macro="" textlink="">
          <xdr:nvSpPr>
            <xdr:cNvPr id="92169" name="Button 9" hidden="1">
              <a:extLst>
                <a:ext uri="{63B3BB69-23CF-44E3-9099-C40C66FF867C}">
                  <a14:compatExt spid="_x0000_s92169"/>
                </a:ext>
                <a:ext uri="{FF2B5EF4-FFF2-40B4-BE49-F238E27FC236}">
                  <a16:creationId xmlns:a16="http://schemas.microsoft.com/office/drawing/2014/main" id="{00000000-0008-0000-0300-00000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335280</xdr:colOff>
          <xdr:row>34</xdr:row>
          <xdr:rowOff>38100</xdr:rowOff>
        </xdr:from>
        <xdr:to>
          <xdr:col>19</xdr:col>
          <xdr:colOff>609600</xdr:colOff>
          <xdr:row>36</xdr:row>
          <xdr:rowOff>53340</xdr:rowOff>
        </xdr:to>
        <xdr:sp macro="" textlink="">
          <xdr:nvSpPr>
            <xdr:cNvPr id="92170" name="Button 10" hidden="1">
              <a:extLst>
                <a:ext uri="{63B3BB69-23CF-44E3-9099-C40C66FF867C}">
                  <a14:compatExt spid="_x0000_s92170"/>
                </a:ext>
                <a:ext uri="{FF2B5EF4-FFF2-40B4-BE49-F238E27FC236}">
                  <a16:creationId xmlns:a16="http://schemas.microsoft.com/office/drawing/2014/main" id="{00000000-0008-0000-0300-00000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466725</xdr:colOff>
      <xdr:row>8</xdr:row>
      <xdr:rowOff>104775</xdr:rowOff>
    </xdr:from>
    <xdr:ext cx="2409826" cy="876300"/>
    <xdr:sp macro="" textlink="">
      <xdr:nvSpPr>
        <xdr:cNvPr id="14" name="Rectangle 1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1E0F01F-71F9-4A4C-84B5-466109A9807A}"/>
            </a:ext>
          </a:extLst>
        </xdr:cNvPr>
        <xdr:cNvSpPr/>
      </xdr:nvSpPr>
      <xdr:spPr>
        <a:xfrm>
          <a:off x="17773650" y="1552575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26</xdr:col>
      <xdr:colOff>209550</xdr:colOff>
      <xdr:row>8</xdr:row>
      <xdr:rowOff>76200</xdr:rowOff>
    </xdr:from>
    <xdr:to>
      <xdr:col>26</xdr:col>
      <xdr:colOff>614362</xdr:colOff>
      <xdr:row>11</xdr:row>
      <xdr:rowOff>64294</xdr:rowOff>
    </xdr:to>
    <xdr:sp macro="" textlink="">
      <xdr:nvSpPr>
        <xdr:cNvPr id="17" name="Flèche : courbe vers le bas 16">
          <a:extLst>
            <a:ext uri="{FF2B5EF4-FFF2-40B4-BE49-F238E27FC236}">
              <a16:creationId xmlns:a16="http://schemas.microsoft.com/office/drawing/2014/main" id="{F926622A-40CC-4693-8159-FA5324638AA9}"/>
            </a:ext>
          </a:extLst>
        </xdr:cNvPr>
        <xdr:cNvSpPr/>
      </xdr:nvSpPr>
      <xdr:spPr>
        <a:xfrm rot="2972123">
          <a:off x="19710796" y="1587104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324190</xdr:colOff>
      <xdr:row>12</xdr:row>
      <xdr:rowOff>74713</xdr:rowOff>
    </xdr:from>
    <xdr:ext cx="2307250" cy="1012407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27FD62E1-FF2B-38ED-0533-6FA3DE9858BC}"/>
            </a:ext>
          </a:extLst>
        </xdr:cNvPr>
        <xdr:cNvSpPr/>
      </xdr:nvSpPr>
      <xdr:spPr>
        <a:xfrm>
          <a:off x="1076030" y="2269273"/>
          <a:ext cx="2307250" cy="1012407"/>
        </a:xfrm>
        <a:prstGeom prst="rect">
          <a:avLst/>
        </a:prstGeom>
        <a:solidFill>
          <a:srgbClr val="8ED8A7"/>
        </a:solidFill>
        <a:scene3d>
          <a:camera prst="orthographicFront"/>
          <a:lightRig rig="threePt" dir="t"/>
        </a:scene3d>
        <a:sp3d>
          <a:bevelT prst="relaxedInset"/>
        </a:sp3d>
      </xdr:spPr>
      <xdr:txBody>
        <a:bodyPr wrap="square" lIns="91440" tIns="45720" rIns="91440" bIns="45720">
          <a:spAutoFit/>
        </a:bodyPr>
        <a:lstStyle/>
        <a:p>
          <a:pPr algn="ctr"/>
          <a:endParaRPr lang="fr-CA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388620</xdr:colOff>
          <xdr:row>12</xdr:row>
          <xdr:rowOff>167640</xdr:rowOff>
        </xdr:from>
        <xdr:to>
          <xdr:col>4</xdr:col>
          <xdr:colOff>297180</xdr:colOff>
          <xdr:row>17</xdr:row>
          <xdr:rowOff>68580</xdr:rowOff>
        </xdr:to>
        <xdr:sp macro="" textlink="">
          <xdr:nvSpPr>
            <xdr:cNvPr id="92171" name="Button 11" hidden="1">
              <a:extLst>
                <a:ext uri="{63B3BB69-23CF-44E3-9099-C40C66FF867C}">
                  <a14:compatExt spid="_x0000_s92171"/>
                </a:ext>
                <a:ext uri="{FF2B5EF4-FFF2-40B4-BE49-F238E27FC236}">
                  <a16:creationId xmlns:a16="http://schemas.microsoft.com/office/drawing/2014/main" id="{00000000-0008-0000-0300-00000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Créer Mot Passe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233680</xdr:colOff>
      <xdr:row>15</xdr:row>
      <xdr:rowOff>172720</xdr:rowOff>
    </xdr:from>
    <xdr:ext cx="184731" cy="264560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A5405B7C-3595-C1BA-0B33-31317DA5F01C}"/>
            </a:ext>
          </a:extLst>
        </xdr:cNvPr>
        <xdr:cNvSpPr txBox="1"/>
      </xdr:nvSpPr>
      <xdr:spPr>
        <a:xfrm>
          <a:off x="8503920" y="291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33</xdr:col>
      <xdr:colOff>571500</xdr:colOff>
      <xdr:row>57</xdr:row>
      <xdr:rowOff>152400</xdr:rowOff>
    </xdr:to>
    <xdr:pic>
      <xdr:nvPicPr>
        <xdr:cNvPr id="4" name="Image 3" descr="Maintenance Informatique Des Entreprises : Tout Ce Que Vous Devez ...">
          <a:extLst>
            <a:ext uri="{FF2B5EF4-FFF2-40B4-BE49-F238E27FC236}">
              <a16:creationId xmlns:a16="http://schemas.microsoft.com/office/drawing/2014/main" id="{076630A1-F6B2-4FA9-164B-8DD2F77034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298400" cy="10287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116684</xdr:colOff>
      <xdr:row>1</xdr:row>
      <xdr:rowOff>11906</xdr:rowOff>
    </xdr:from>
    <xdr:ext cx="11825286" cy="160972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1596C6D-A609-478C-931A-2084DC44FF25}"/>
            </a:ext>
          </a:extLst>
        </xdr:cNvPr>
        <xdr:cNvSpPr/>
      </xdr:nvSpPr>
      <xdr:spPr>
        <a:xfrm>
          <a:off x="4642964" y="194786"/>
          <a:ext cx="11825286" cy="1609725"/>
        </a:xfrm>
        <a:prstGeom prst="rect">
          <a:avLst/>
        </a:prstGeom>
        <a:solidFill>
          <a:srgbClr val="8ED8A7"/>
        </a:soli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 anchor="t">
          <a:noAutofit/>
        </a:bodyPr>
        <a:lstStyle/>
        <a:p>
          <a:pPr algn="ctr"/>
          <a:r>
            <a:rPr lang="fr-FR" sz="4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INFO</a:t>
          </a:r>
          <a:r>
            <a:rPr lang="fr-FR" sz="4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SOLUTION INC</a:t>
          </a:r>
        </a:p>
        <a:p>
          <a:pPr algn="ctr"/>
          <a:r>
            <a:rPr lang="fr-FR" sz="4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Système de gestion de paie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fr-FR" sz="4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lgerian" panose="04020705040A02060702" pitchFamily="82" charset="0"/>
          </a:endParaRPr>
        </a:p>
      </xdr:txBody>
    </xdr:sp>
    <xdr:clientData/>
  </xdr:oneCellAnchor>
  <xdr:oneCellAnchor>
    <xdr:from>
      <xdr:col>3</xdr:col>
      <xdr:colOff>371340</xdr:colOff>
      <xdr:row>24</xdr:row>
      <xdr:rowOff>185558</xdr:rowOff>
    </xdr:from>
    <xdr:ext cx="3695700" cy="1200150"/>
    <xdr:sp macro="" textlink="">
      <xdr:nvSpPr>
        <xdr:cNvPr id="12" name="Rectangl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E52C10-A597-4ABC-8345-77E9F49B1B5A}"/>
            </a:ext>
          </a:extLst>
        </xdr:cNvPr>
        <xdr:cNvSpPr/>
      </xdr:nvSpPr>
      <xdr:spPr>
        <a:xfrm>
          <a:off x="2581859" y="4930086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Budget Prévisionel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Salaire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19</xdr:col>
      <xdr:colOff>314678</xdr:colOff>
      <xdr:row>25</xdr:row>
      <xdr:rowOff>60715</xdr:rowOff>
    </xdr:from>
    <xdr:ext cx="3695700" cy="1200150"/>
    <xdr:sp macro="" textlink="">
      <xdr:nvSpPr>
        <xdr:cNvPr id="13" name="Rectangle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D2F74D-46A7-4209-B018-BFD6144BADF2}"/>
            </a:ext>
          </a:extLst>
        </xdr:cNvPr>
        <xdr:cNvSpPr/>
      </xdr:nvSpPr>
      <xdr:spPr>
        <a:xfrm>
          <a:off x="14189428" y="4823215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Table</a:t>
          </a:r>
          <a:r>
            <a:rPr lang="fr-FR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Impôt</a:t>
          </a:r>
        </a:p>
        <a:p>
          <a:pPr algn="ctr"/>
          <a:r>
            <a:rPr lang="fr-FR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Fédéral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181065</xdr:colOff>
      <xdr:row>13</xdr:row>
      <xdr:rowOff>197463</xdr:rowOff>
    </xdr:from>
    <xdr:ext cx="3695700" cy="1200150"/>
    <xdr:sp macro="" textlink="">
      <xdr:nvSpPr>
        <xdr:cNvPr id="14" name="Rectangle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5603A39-4476-4508-9ECF-9D3388410F51}"/>
            </a:ext>
          </a:extLst>
        </xdr:cNvPr>
        <xdr:cNvSpPr/>
      </xdr:nvSpPr>
      <xdr:spPr>
        <a:xfrm>
          <a:off x="8286301" y="2767416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Table</a:t>
          </a:r>
          <a:r>
            <a:rPr lang="fr-FR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ctr"/>
          <a:r>
            <a:rPr lang="fr-FR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I</a:t>
          </a:r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nfo_salariés</a:t>
          </a:r>
          <a:b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</a:br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467413</xdr:colOff>
      <xdr:row>13</xdr:row>
      <xdr:rowOff>176948</xdr:rowOff>
    </xdr:from>
    <xdr:ext cx="3695700" cy="1200150"/>
    <xdr:sp macro="" textlink="">
      <xdr:nvSpPr>
        <xdr:cNvPr id="17" name="Rectangl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3BBA699-722E-4D70-B2B7-A3BDE6662CFE}"/>
            </a:ext>
          </a:extLst>
        </xdr:cNvPr>
        <xdr:cNvSpPr/>
      </xdr:nvSpPr>
      <xdr:spPr>
        <a:xfrm>
          <a:off x="2658163" y="2653448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Table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Taux</a:t>
          </a:r>
          <a:r>
            <a:rPr lang="fr-FR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horaire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6</xdr:col>
      <xdr:colOff>160042</xdr:colOff>
      <xdr:row>1</xdr:row>
      <xdr:rowOff>17356</xdr:rowOff>
    </xdr:from>
    <xdr:to>
      <xdr:col>8</xdr:col>
      <xdr:colOff>407692</xdr:colOff>
      <xdr:row>9</xdr:row>
      <xdr:rowOff>139258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7B868274-DFF3-432C-8880-A962E9A3F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8542" y="197273"/>
          <a:ext cx="1750483" cy="156123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 prst="slope"/>
          <a:contourClr>
            <a:srgbClr val="FFFFFF"/>
          </a:contourClr>
        </a:sp3d>
      </xdr:spPr>
    </xdr:pic>
    <xdr:clientData/>
  </xdr:twoCellAnchor>
  <xdr:twoCellAnchor editAs="oneCell">
    <xdr:from>
      <xdr:col>19</xdr:col>
      <xdr:colOff>489342</xdr:colOff>
      <xdr:row>1</xdr:row>
      <xdr:rowOff>13170</xdr:rowOff>
    </xdr:from>
    <xdr:to>
      <xdr:col>21</xdr:col>
      <xdr:colOff>657076</xdr:colOff>
      <xdr:row>9</xdr:row>
      <xdr:rowOff>107738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684734D9-84C5-424C-BAC8-19699A089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26042" y="190970"/>
          <a:ext cx="1666334" cy="1516968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 prst="slope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583406</xdr:colOff>
      <xdr:row>0</xdr:row>
      <xdr:rowOff>95250</xdr:rowOff>
    </xdr:from>
    <xdr:to>
      <xdr:col>4</xdr:col>
      <xdr:colOff>119064</xdr:colOff>
      <xdr:row>10</xdr:row>
      <xdr:rowOff>116681</xdr:rowOff>
    </xdr:to>
    <xdr:pic>
      <xdr:nvPicPr>
        <xdr:cNvPr id="20" name="Graphique 19" descr="Porte ouverte avec un remplissage uni">
          <a:extLst>
            <a:ext uri="{FF2B5EF4-FFF2-40B4-BE49-F238E27FC236}">
              <a16:creationId xmlns:a16="http://schemas.microsoft.com/office/drawing/2014/main" id="{CBC0DDDE-ADD8-47AA-B3A8-C8AFAB639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37786" y="95250"/>
          <a:ext cx="1798798" cy="1850231"/>
        </a:xfrm>
        <a:prstGeom prst="rect">
          <a:avLst/>
        </a:prstGeom>
        <a:ln>
          <a:noFill/>
        </a:ln>
        <a:effectLst>
          <a:glow rad="63500">
            <a:schemeClr val="accent3">
              <a:satMod val="175000"/>
              <a:alpha val="40000"/>
            </a:schemeClr>
          </a:glow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</xdr:pic>
    <xdr:clientData/>
  </xdr:twoCellAnchor>
  <xdr:oneCellAnchor>
    <xdr:from>
      <xdr:col>19</xdr:col>
      <xdr:colOff>255746</xdr:colOff>
      <xdr:row>14</xdr:row>
      <xdr:rowOff>28779</xdr:rowOff>
    </xdr:from>
    <xdr:ext cx="3695700" cy="1200150"/>
    <xdr:sp macro="" textlink="">
      <xdr:nvSpPr>
        <xdr:cNvPr id="3" name="Rectangle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A885A81-CB3E-0B6A-0B14-D213DA6E1CF5}"/>
            </a:ext>
          </a:extLst>
        </xdr:cNvPr>
        <xdr:cNvSpPr/>
      </xdr:nvSpPr>
      <xdr:spPr>
        <a:xfrm>
          <a:off x="14130496" y="2695779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Liste 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Déroulante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19</xdr:col>
      <xdr:colOff>427651</xdr:colOff>
      <xdr:row>36</xdr:row>
      <xdr:rowOff>12680</xdr:rowOff>
    </xdr:from>
    <xdr:ext cx="3695700" cy="1200150"/>
    <xdr:sp macro="" textlink="">
      <xdr:nvSpPr>
        <xdr:cNvPr id="5" name="Rectangle 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2762094-E676-AA92-46C8-6BDB0AED9DD0}"/>
            </a:ext>
          </a:extLst>
        </xdr:cNvPr>
        <xdr:cNvSpPr/>
      </xdr:nvSpPr>
      <xdr:spPr>
        <a:xfrm>
          <a:off x="14302401" y="6870680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Feuille de Temps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Modèle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152483</xdr:colOff>
      <xdr:row>25</xdr:row>
      <xdr:rowOff>171428</xdr:rowOff>
    </xdr:from>
    <xdr:ext cx="3695700" cy="1200150"/>
    <xdr:sp macro="" textlink="">
      <xdr:nvSpPr>
        <xdr:cNvPr id="6" name="Rectangle 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9EF895D-2B02-6017-4CD3-41CB4FE8B33F}"/>
            </a:ext>
          </a:extLst>
        </xdr:cNvPr>
        <xdr:cNvSpPr/>
      </xdr:nvSpPr>
      <xdr:spPr>
        <a:xfrm>
          <a:off x="8185233" y="4933928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Table Impôt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Provincial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311234</xdr:colOff>
      <xdr:row>35</xdr:row>
      <xdr:rowOff>160847</xdr:rowOff>
    </xdr:from>
    <xdr:ext cx="3695700" cy="1200150"/>
    <xdr:sp macro="" textlink="">
      <xdr:nvSpPr>
        <xdr:cNvPr id="10" name="Rectangle 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AAEF701-E7A3-34D6-98A0-4A681C45F6EE}"/>
            </a:ext>
          </a:extLst>
        </xdr:cNvPr>
        <xdr:cNvSpPr/>
      </xdr:nvSpPr>
      <xdr:spPr>
        <a:xfrm>
          <a:off x="2501984" y="6828347"/>
          <a:ext cx="3695700" cy="120015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Période</a:t>
          </a:r>
        </a:p>
        <a:p>
          <a:pPr algn="ctr"/>
          <a:r>
            <a:rPr lang="fr-F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Paie</a:t>
          </a:r>
        </a:p>
        <a:p>
          <a:pPr algn="ctr"/>
          <a:endParaRPr lang="fr-F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23</xdr:col>
      <xdr:colOff>441380</xdr:colOff>
      <xdr:row>1</xdr:row>
      <xdr:rowOff>78370</xdr:rowOff>
    </xdr:from>
    <xdr:ext cx="2405063" cy="904876"/>
    <xdr:sp macro="" textlink="">
      <xdr:nvSpPr>
        <xdr:cNvPr id="15" name="Rectangle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DC4DB95-C187-425A-B1CA-3353E479665B}"/>
            </a:ext>
          </a:extLst>
        </xdr:cNvPr>
        <xdr:cNvSpPr/>
      </xdr:nvSpPr>
      <xdr:spPr>
        <a:xfrm>
          <a:off x="17237130" y="26887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26</xdr:col>
      <xdr:colOff>98480</xdr:colOff>
      <xdr:row>1</xdr:row>
      <xdr:rowOff>87894</xdr:rowOff>
    </xdr:from>
    <xdr:to>
      <xdr:col>26</xdr:col>
      <xdr:colOff>503292</xdr:colOff>
      <xdr:row>4</xdr:row>
      <xdr:rowOff>75988</xdr:rowOff>
    </xdr:to>
    <xdr:sp macro="" textlink="">
      <xdr:nvSpPr>
        <xdr:cNvPr id="16" name="Flèche : courbe vers le bas 15">
          <a:extLst>
            <a:ext uri="{FF2B5EF4-FFF2-40B4-BE49-F238E27FC236}">
              <a16:creationId xmlns:a16="http://schemas.microsoft.com/office/drawing/2014/main" id="{F2EC7E1B-A239-4CC7-85C6-8717F2F64B8C}"/>
            </a:ext>
          </a:extLst>
        </xdr:cNvPr>
        <xdr:cNvSpPr/>
      </xdr:nvSpPr>
      <xdr:spPr>
        <a:xfrm rot="2972123">
          <a:off x="19007589" y="355785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548640</xdr:colOff>
          <xdr:row>18</xdr:row>
          <xdr:rowOff>0</xdr:rowOff>
        </xdr:from>
        <xdr:to>
          <xdr:col>15</xdr:col>
          <xdr:colOff>68580</xdr:colOff>
          <xdr:row>20</xdr:row>
          <xdr:rowOff>22860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04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403860</xdr:colOff>
          <xdr:row>29</xdr:row>
          <xdr:rowOff>182880</xdr:rowOff>
        </xdr:from>
        <xdr:to>
          <xdr:col>14</xdr:col>
          <xdr:colOff>685800</xdr:colOff>
          <xdr:row>32</xdr:row>
          <xdr:rowOff>15240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04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40</xdr:row>
          <xdr:rowOff>15240</xdr:rowOff>
        </xdr:from>
        <xdr:to>
          <xdr:col>23</xdr:col>
          <xdr:colOff>274320</xdr:colOff>
          <xdr:row>42</xdr:row>
          <xdr:rowOff>30480</xdr:rowOff>
        </xdr:to>
        <xdr:sp macro="" textlink="">
          <xdr:nvSpPr>
            <xdr:cNvPr id="93189" name="Button 5" hidden="1">
              <a:extLst>
                <a:ext uri="{63B3BB69-23CF-44E3-9099-C40C66FF867C}">
                  <a14:compatExt spid="_x0000_s93189"/>
                </a:ext>
                <a:ext uri="{FF2B5EF4-FFF2-40B4-BE49-F238E27FC236}">
                  <a16:creationId xmlns:a16="http://schemas.microsoft.com/office/drawing/2014/main" id="{00000000-0008-0000-0400-00000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510540</xdr:colOff>
          <xdr:row>18</xdr:row>
          <xdr:rowOff>60960</xdr:rowOff>
        </xdr:from>
        <xdr:to>
          <xdr:col>23</xdr:col>
          <xdr:colOff>38100</xdr:colOff>
          <xdr:row>20</xdr:row>
          <xdr:rowOff>76200</xdr:rowOff>
        </xdr:to>
        <xdr:sp macro="" textlink="">
          <xdr:nvSpPr>
            <xdr:cNvPr id="93190" name="Button 6" hidden="1">
              <a:extLst>
                <a:ext uri="{63B3BB69-23CF-44E3-9099-C40C66FF867C}">
                  <a14:compatExt spid="_x0000_s93190"/>
                </a:ext>
                <a:ext uri="{FF2B5EF4-FFF2-40B4-BE49-F238E27FC236}">
                  <a16:creationId xmlns:a16="http://schemas.microsoft.com/office/drawing/2014/main" id="{00000000-0008-0000-0400-00000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39</xdr:row>
          <xdr:rowOff>167640</xdr:rowOff>
        </xdr:from>
        <xdr:to>
          <xdr:col>7</xdr:col>
          <xdr:colOff>114300</xdr:colOff>
          <xdr:row>42</xdr:row>
          <xdr:rowOff>0</xdr:rowOff>
        </xdr:to>
        <xdr:sp macro="" textlink="">
          <xdr:nvSpPr>
            <xdr:cNvPr id="93191" name="Button 7" hidden="1">
              <a:extLst>
                <a:ext uri="{63B3BB69-23CF-44E3-9099-C40C66FF867C}">
                  <a14:compatExt spid="_x0000_s93191"/>
                </a:ext>
                <a:ext uri="{FF2B5EF4-FFF2-40B4-BE49-F238E27FC236}">
                  <a16:creationId xmlns:a16="http://schemas.microsoft.com/office/drawing/2014/main" id="{00000000-0008-0000-0400-00000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678180</xdr:colOff>
          <xdr:row>18</xdr:row>
          <xdr:rowOff>53340</xdr:rowOff>
        </xdr:from>
        <xdr:to>
          <xdr:col>7</xdr:col>
          <xdr:colOff>198120</xdr:colOff>
          <xdr:row>20</xdr:row>
          <xdr:rowOff>60960</xdr:rowOff>
        </xdr:to>
        <xdr:sp macro="" textlink="">
          <xdr:nvSpPr>
            <xdr:cNvPr id="93192" name="Button 8" hidden="1">
              <a:extLst>
                <a:ext uri="{63B3BB69-23CF-44E3-9099-C40C66FF867C}">
                  <a14:compatExt spid="_x0000_s93192"/>
                </a:ext>
                <a:ext uri="{FF2B5EF4-FFF2-40B4-BE49-F238E27FC236}">
                  <a16:creationId xmlns:a16="http://schemas.microsoft.com/office/drawing/2014/main" id="{00000000-0008-0000-0400-00000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29</xdr:row>
          <xdr:rowOff>15240</xdr:rowOff>
        </xdr:from>
        <xdr:to>
          <xdr:col>7</xdr:col>
          <xdr:colOff>144780</xdr:colOff>
          <xdr:row>31</xdr:row>
          <xdr:rowOff>30480</xdr:rowOff>
        </xdr:to>
        <xdr:sp macro="" textlink="">
          <xdr:nvSpPr>
            <xdr:cNvPr id="93193" name="Button 9" hidden="1">
              <a:extLst>
                <a:ext uri="{63B3BB69-23CF-44E3-9099-C40C66FF867C}">
                  <a14:compatExt spid="_x0000_s93193"/>
                </a:ext>
                <a:ext uri="{FF2B5EF4-FFF2-40B4-BE49-F238E27FC236}">
                  <a16:creationId xmlns:a16="http://schemas.microsoft.com/office/drawing/2014/main" id="{00000000-0008-0000-0400-00000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632460</xdr:colOff>
          <xdr:row>29</xdr:row>
          <xdr:rowOff>76200</xdr:rowOff>
        </xdr:from>
        <xdr:to>
          <xdr:col>23</xdr:col>
          <xdr:colOff>160020</xdr:colOff>
          <xdr:row>31</xdr:row>
          <xdr:rowOff>91440</xdr:rowOff>
        </xdr:to>
        <xdr:sp macro="" textlink="">
          <xdr:nvSpPr>
            <xdr:cNvPr id="93195" name="Button 11" hidden="1">
              <a:extLst>
                <a:ext uri="{63B3BB69-23CF-44E3-9099-C40C66FF867C}">
                  <a14:compatExt spid="_x0000_s93195"/>
                </a:ext>
                <a:ext uri="{FF2B5EF4-FFF2-40B4-BE49-F238E27FC236}">
                  <a16:creationId xmlns:a16="http://schemas.microsoft.com/office/drawing/2014/main" id="{00000000-0008-0000-0400-00000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FF0000"/>
                  </a:solidFill>
                  <a:latin typeface="Arial Black"/>
                </a:rPr>
                <a:t>Accedez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1112520</xdr:colOff>
          <xdr:row>3</xdr:row>
          <xdr:rowOff>182880</xdr:rowOff>
        </xdr:from>
        <xdr:to>
          <xdr:col>2</xdr:col>
          <xdr:colOff>1752600</xdr:colOff>
          <xdr:row>3</xdr:row>
          <xdr:rowOff>388620</xdr:rowOff>
        </xdr:to>
        <xdr:sp macro="" textlink="">
          <xdr:nvSpPr>
            <xdr:cNvPr id="88083" name="Button 19" hidden="1">
              <a:extLst>
                <a:ext uri="{63B3BB69-23CF-44E3-9099-C40C66FF867C}">
                  <a14:compatExt spid="_x0000_s88083"/>
                </a:ext>
                <a:ext uri="{FF2B5EF4-FFF2-40B4-BE49-F238E27FC236}">
                  <a16:creationId xmlns:a16="http://schemas.microsoft.com/office/drawing/2014/main" id="{00000000-0008-0000-0500-00001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769620</xdr:colOff>
          <xdr:row>21</xdr:row>
          <xdr:rowOff>274320</xdr:rowOff>
        </xdr:from>
        <xdr:to>
          <xdr:col>7</xdr:col>
          <xdr:colOff>388620</xdr:colOff>
          <xdr:row>24</xdr:row>
          <xdr:rowOff>22860</xdr:rowOff>
        </xdr:to>
        <xdr:sp macro="" textlink="">
          <xdr:nvSpPr>
            <xdr:cNvPr id="88086" name="Button 22" hidden="1">
              <a:extLst>
                <a:ext uri="{63B3BB69-23CF-44E3-9099-C40C66FF867C}">
                  <a14:compatExt spid="_x0000_s88086"/>
                </a:ext>
                <a:ext uri="{FF2B5EF4-FFF2-40B4-BE49-F238E27FC236}">
                  <a16:creationId xmlns:a16="http://schemas.microsoft.com/office/drawing/2014/main" id="{00000000-0008-0000-0500-00001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21</xdr:row>
          <xdr:rowOff>274320</xdr:rowOff>
        </xdr:from>
        <xdr:to>
          <xdr:col>6</xdr:col>
          <xdr:colOff>579120</xdr:colOff>
          <xdr:row>24</xdr:row>
          <xdr:rowOff>30480</xdr:rowOff>
        </xdr:to>
        <xdr:sp macro="" textlink="">
          <xdr:nvSpPr>
            <xdr:cNvPr id="88088" name="Button 24" hidden="1">
              <a:extLst>
                <a:ext uri="{63B3BB69-23CF-44E3-9099-C40C66FF867C}">
                  <a14:compatExt spid="_x0000_s88088"/>
                </a:ext>
                <a:ext uri="{FF2B5EF4-FFF2-40B4-BE49-F238E27FC236}">
                  <a16:creationId xmlns:a16="http://schemas.microsoft.com/office/drawing/2014/main" id="{00000000-0008-0000-0500-00001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CA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9</xdr:col>
      <xdr:colOff>523875</xdr:colOff>
      <xdr:row>1</xdr:row>
      <xdr:rowOff>130968</xdr:rowOff>
    </xdr:from>
    <xdr:ext cx="2405063" cy="904876"/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D7950A-FD9E-40BD-BA59-521FA3045933}"/>
            </a:ext>
          </a:extLst>
        </xdr:cNvPr>
        <xdr:cNvSpPr/>
      </xdr:nvSpPr>
      <xdr:spPr>
        <a:xfrm>
          <a:off x="9775031" y="369093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529828</xdr:colOff>
      <xdr:row>1</xdr:row>
      <xdr:rowOff>196453</xdr:rowOff>
    </xdr:from>
    <xdr:to>
      <xdr:col>11</xdr:col>
      <xdr:colOff>934640</xdr:colOff>
      <xdr:row>1</xdr:row>
      <xdr:rowOff>756047</xdr:rowOff>
    </xdr:to>
    <xdr:sp macro="" textlink="">
      <xdr:nvSpPr>
        <xdr:cNvPr id="6" name="Flèche : courbe vers le bas 5">
          <a:extLst>
            <a:ext uri="{FF2B5EF4-FFF2-40B4-BE49-F238E27FC236}">
              <a16:creationId xmlns:a16="http://schemas.microsoft.com/office/drawing/2014/main" id="{03D49F33-7B56-0600-0EFF-0FA35A41B01B}"/>
            </a:ext>
          </a:extLst>
        </xdr:cNvPr>
        <xdr:cNvSpPr/>
      </xdr:nvSpPr>
      <xdr:spPr>
        <a:xfrm rot="2972123">
          <a:off x="11584781" y="511969"/>
          <a:ext cx="559594" cy="404812"/>
        </a:xfrm>
        <a:prstGeom prst="curvedDown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>
            <a:solidFill>
              <a:schemeClr val="tx1"/>
            </a:solidFill>
          </a:endParaRPr>
        </a:p>
      </xdr:txBody>
    </xdr:sp>
    <xdr:clientData/>
  </xdr:twoCellAnchor>
  <xdr:oneCellAnchor>
    <xdr:from>
      <xdr:col>9</xdr:col>
      <xdr:colOff>518160</xdr:colOff>
      <xdr:row>3</xdr:row>
      <xdr:rowOff>15240</xdr:rowOff>
    </xdr:from>
    <xdr:ext cx="2438400" cy="1005840"/>
    <xdr:sp macro="[0]!AfficherFeuilleAvecMotDePasse" textlink="">
      <xdr:nvSpPr>
        <xdr:cNvPr id="12" name="Rectangl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3F69CF0-E0C9-4DE6-91F4-551FAF1912DE}"/>
            </a:ext>
          </a:extLst>
        </xdr:cNvPr>
        <xdr:cNvSpPr/>
      </xdr:nvSpPr>
      <xdr:spPr>
        <a:xfrm>
          <a:off x="10363200" y="1554480"/>
          <a:ext cx="2438400" cy="10058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</a:t>
          </a:r>
          <a:r>
            <a:rPr kumimoji="0" lang="fr-CA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Administratif </a:t>
          </a:r>
          <a:endParaRPr kumimoji="0" lang="fr-FR" sz="20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11</xdr:col>
      <xdr:colOff>637935</xdr:colOff>
      <xdr:row>2</xdr:row>
      <xdr:rowOff>336764</xdr:rowOff>
    </xdr:from>
    <xdr:to>
      <xdr:col>11</xdr:col>
      <xdr:colOff>860163</xdr:colOff>
      <xdr:row>3</xdr:row>
      <xdr:rowOff>359825</xdr:rowOff>
    </xdr:to>
    <xdr:sp macro="" textlink="">
      <xdr:nvSpPr>
        <xdr:cNvPr id="2" name="Flèche : courbe vers le bas 1">
          <a:extLst>
            <a:ext uri="{FF2B5EF4-FFF2-40B4-BE49-F238E27FC236}">
              <a16:creationId xmlns:a16="http://schemas.microsoft.com/office/drawing/2014/main" id="{FF99E6D4-5114-49CA-A21A-BD450CB95B9D}"/>
            </a:ext>
          </a:extLst>
        </xdr:cNvPr>
        <xdr:cNvSpPr/>
      </xdr:nvSpPr>
      <xdr:spPr>
        <a:xfrm rot="2972123">
          <a:off x="12342778" y="1585921"/>
          <a:ext cx="404061" cy="222228"/>
        </a:xfrm>
        <a:prstGeom prst="curvedDown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754381</xdr:colOff>
      <xdr:row>0</xdr:row>
      <xdr:rowOff>15240</xdr:rowOff>
    </xdr:from>
    <xdr:to>
      <xdr:col>7</xdr:col>
      <xdr:colOff>2066789</xdr:colOff>
      <xdr:row>0</xdr:row>
      <xdr:rowOff>882624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D054157-B78D-4CDB-8546-DBED5C92E3A3}"/>
            </a:ext>
          </a:extLst>
        </xdr:cNvPr>
        <xdr:cNvSpPr/>
      </xdr:nvSpPr>
      <xdr:spPr>
        <a:xfrm>
          <a:off x="754381" y="15240"/>
          <a:ext cx="13885408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1432560</xdr:colOff>
          <xdr:row>0</xdr:row>
          <xdr:rowOff>906780</xdr:rowOff>
        </xdr:from>
        <xdr:to>
          <xdr:col>8</xdr:col>
          <xdr:colOff>0</xdr:colOff>
          <xdr:row>2</xdr:row>
          <xdr:rowOff>7620</xdr:rowOff>
        </xdr:to>
        <xdr:sp macro="" textlink="">
          <xdr:nvSpPr>
            <xdr:cNvPr id="117761" name="Spinner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6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2194560</xdr:colOff>
          <xdr:row>0</xdr:row>
          <xdr:rowOff>30480</xdr:rowOff>
        </xdr:from>
        <xdr:to>
          <xdr:col>7</xdr:col>
          <xdr:colOff>2011680</xdr:colOff>
          <xdr:row>0</xdr:row>
          <xdr:rowOff>807720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6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fr-C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Feuille_Temps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53340</xdr:colOff>
      <xdr:row>0</xdr:row>
      <xdr:rowOff>123825</xdr:rowOff>
    </xdr:from>
    <xdr:ext cx="2405063" cy="904876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5A09DA-0D7C-40DD-A5E5-82DE027BFCFD}"/>
            </a:ext>
          </a:extLst>
        </xdr:cNvPr>
        <xdr:cNvSpPr/>
      </xdr:nvSpPr>
      <xdr:spPr>
        <a:xfrm>
          <a:off x="15491460" y="123825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331470</xdr:colOff>
      <xdr:row>0</xdr:row>
      <xdr:rowOff>171450</xdr:rowOff>
    </xdr:from>
    <xdr:to>
      <xdr:col>11</xdr:col>
      <xdr:colOff>736282</xdr:colOff>
      <xdr:row>0</xdr:row>
      <xdr:rowOff>731044</xdr:rowOff>
    </xdr:to>
    <xdr:sp macro="" textlink="">
      <xdr:nvSpPr>
        <xdr:cNvPr id="4" name="Flèche : courbe vers le bas 3">
          <a:extLst>
            <a:ext uri="{FF2B5EF4-FFF2-40B4-BE49-F238E27FC236}">
              <a16:creationId xmlns:a16="http://schemas.microsoft.com/office/drawing/2014/main" id="{82BE395F-E3E7-4865-AAF2-7D78EBE3570A}"/>
            </a:ext>
          </a:extLst>
        </xdr:cNvPr>
        <xdr:cNvSpPr/>
      </xdr:nvSpPr>
      <xdr:spPr>
        <a:xfrm rot="2972123">
          <a:off x="17277159" y="248841"/>
          <a:ext cx="559594" cy="404812"/>
        </a:xfrm>
        <a:prstGeom prst="curvedDown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>
            <a:solidFill>
              <a:schemeClr val="tx1"/>
            </a:solidFill>
          </a:endParaRPr>
        </a:p>
      </xdr:txBody>
    </xdr:sp>
    <xdr:clientData/>
  </xdr:twoCellAnchor>
  <xdr:oneCellAnchor>
    <xdr:from>
      <xdr:col>9</xdr:col>
      <xdr:colOff>137160</xdr:colOff>
      <xdr:row>1</xdr:row>
      <xdr:rowOff>335280</xdr:rowOff>
    </xdr:from>
    <xdr:ext cx="2301240" cy="853440"/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231EE7-BBFA-43F4-92CC-CC52C5E6EFE8}"/>
            </a:ext>
          </a:extLst>
        </xdr:cNvPr>
        <xdr:cNvSpPr/>
      </xdr:nvSpPr>
      <xdr:spPr>
        <a:xfrm>
          <a:off x="15575280" y="1249680"/>
          <a:ext cx="2301240" cy="8534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Maintenance</a:t>
          </a:r>
        </a:p>
      </xdr:txBody>
    </xdr:sp>
    <xdr:clientData/>
  </xdr:oneCellAnchor>
  <xdr:twoCellAnchor>
    <xdr:from>
      <xdr:col>11</xdr:col>
      <xdr:colOff>336857</xdr:colOff>
      <xdr:row>1</xdr:row>
      <xdr:rowOff>347129</xdr:rowOff>
    </xdr:from>
    <xdr:to>
      <xdr:col>11</xdr:col>
      <xdr:colOff>731222</xdr:colOff>
      <xdr:row>3</xdr:row>
      <xdr:rowOff>211483</xdr:rowOff>
    </xdr:to>
    <xdr:sp macro="" textlink="">
      <xdr:nvSpPr>
        <xdr:cNvPr id="6" name="Flèche : courbe vers le bas 5">
          <a:extLst>
            <a:ext uri="{FF2B5EF4-FFF2-40B4-BE49-F238E27FC236}">
              <a16:creationId xmlns:a16="http://schemas.microsoft.com/office/drawing/2014/main" id="{FF94FB05-DA4D-48CE-8F12-1E30194DEC97}"/>
            </a:ext>
          </a:extLst>
        </xdr:cNvPr>
        <xdr:cNvSpPr/>
      </xdr:nvSpPr>
      <xdr:spPr>
        <a:xfrm rot="2972123">
          <a:off x="17278233" y="1343233"/>
          <a:ext cx="557774" cy="394365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1653540</xdr:colOff>
          <xdr:row>1</xdr:row>
          <xdr:rowOff>358140</xdr:rowOff>
        </xdr:from>
        <xdr:to>
          <xdr:col>5</xdr:col>
          <xdr:colOff>0</xdr:colOff>
          <xdr:row>3</xdr:row>
          <xdr:rowOff>15240</xdr:rowOff>
        </xdr:to>
        <xdr:sp macro="" textlink="">
          <xdr:nvSpPr>
            <xdr:cNvPr id="117763" name="Spinner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6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754381</xdr:colOff>
      <xdr:row>0</xdr:row>
      <xdr:rowOff>15240</xdr:rowOff>
    </xdr:from>
    <xdr:to>
      <xdr:col>7</xdr:col>
      <xdr:colOff>2066789</xdr:colOff>
      <xdr:row>0</xdr:row>
      <xdr:rowOff>882624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815304B-7868-02A4-6055-0018E72D4F47}"/>
            </a:ext>
          </a:extLst>
        </xdr:cNvPr>
        <xdr:cNvSpPr/>
      </xdr:nvSpPr>
      <xdr:spPr>
        <a:xfrm>
          <a:off x="754381" y="15240"/>
          <a:ext cx="13877788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1432560</xdr:colOff>
          <xdr:row>0</xdr:row>
          <xdr:rowOff>906780</xdr:rowOff>
        </xdr:from>
        <xdr:to>
          <xdr:col>8</xdr:col>
          <xdr:colOff>0</xdr:colOff>
          <xdr:row>2</xdr:row>
          <xdr:rowOff>7620</xdr:rowOff>
        </xdr:to>
        <xdr:sp macro="" textlink="">
          <xdr:nvSpPr>
            <xdr:cNvPr id="1046" name="Spinner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7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2194560</xdr:colOff>
          <xdr:row>0</xdr:row>
          <xdr:rowOff>30480</xdr:rowOff>
        </xdr:from>
        <xdr:to>
          <xdr:col>7</xdr:col>
          <xdr:colOff>2011680</xdr:colOff>
          <xdr:row>0</xdr:row>
          <xdr:rowOff>807720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7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fr-C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Feuille_Temps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53340</xdr:colOff>
      <xdr:row>0</xdr:row>
      <xdr:rowOff>123825</xdr:rowOff>
    </xdr:from>
    <xdr:ext cx="2405063" cy="904876"/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EA434F-6374-4EAF-B35D-A36040C88028}"/>
            </a:ext>
          </a:extLst>
        </xdr:cNvPr>
        <xdr:cNvSpPr/>
      </xdr:nvSpPr>
      <xdr:spPr>
        <a:xfrm>
          <a:off x="15491460" y="123825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331470</xdr:colOff>
      <xdr:row>0</xdr:row>
      <xdr:rowOff>171450</xdr:rowOff>
    </xdr:from>
    <xdr:to>
      <xdr:col>11</xdr:col>
      <xdr:colOff>736282</xdr:colOff>
      <xdr:row>0</xdr:row>
      <xdr:rowOff>731044</xdr:rowOff>
    </xdr:to>
    <xdr:sp macro="" textlink="">
      <xdr:nvSpPr>
        <xdr:cNvPr id="7" name="Flèche : courbe vers le bas 6">
          <a:extLst>
            <a:ext uri="{FF2B5EF4-FFF2-40B4-BE49-F238E27FC236}">
              <a16:creationId xmlns:a16="http://schemas.microsoft.com/office/drawing/2014/main" id="{C8BEBB90-7237-4887-9CD8-E7E1B19C4F29}"/>
            </a:ext>
          </a:extLst>
        </xdr:cNvPr>
        <xdr:cNvSpPr/>
      </xdr:nvSpPr>
      <xdr:spPr>
        <a:xfrm rot="2972123">
          <a:off x="17277159" y="248841"/>
          <a:ext cx="559594" cy="404812"/>
        </a:xfrm>
        <a:prstGeom prst="curvedDown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>
            <a:solidFill>
              <a:schemeClr val="tx1"/>
            </a:solidFill>
          </a:endParaRPr>
        </a:p>
      </xdr:txBody>
    </xdr:sp>
    <xdr:clientData/>
  </xdr:twoCellAnchor>
  <xdr:oneCellAnchor>
    <xdr:from>
      <xdr:col>9</xdr:col>
      <xdr:colOff>137160</xdr:colOff>
      <xdr:row>1</xdr:row>
      <xdr:rowOff>335280</xdr:rowOff>
    </xdr:from>
    <xdr:ext cx="2301240" cy="853440"/>
    <xdr:sp macro="" textlink="">
      <xdr:nvSpPr>
        <xdr:cNvPr id="2" name="Rectangl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A2B0F09-EC6E-4D1E-B825-0824F8AFB83C}"/>
            </a:ext>
          </a:extLst>
        </xdr:cNvPr>
        <xdr:cNvSpPr/>
      </xdr:nvSpPr>
      <xdr:spPr>
        <a:xfrm>
          <a:off x="15575280" y="1249680"/>
          <a:ext cx="2301240" cy="8534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Maintenance</a:t>
          </a:r>
        </a:p>
      </xdr:txBody>
    </xdr:sp>
    <xdr:clientData/>
  </xdr:oneCellAnchor>
  <xdr:twoCellAnchor>
    <xdr:from>
      <xdr:col>11</xdr:col>
      <xdr:colOff>336857</xdr:colOff>
      <xdr:row>1</xdr:row>
      <xdr:rowOff>347129</xdr:rowOff>
    </xdr:from>
    <xdr:to>
      <xdr:col>11</xdr:col>
      <xdr:colOff>731222</xdr:colOff>
      <xdr:row>3</xdr:row>
      <xdr:rowOff>211483</xdr:rowOff>
    </xdr:to>
    <xdr:sp macro="" textlink="">
      <xdr:nvSpPr>
        <xdr:cNvPr id="3" name="Flèche : courbe vers le bas 2">
          <a:extLst>
            <a:ext uri="{FF2B5EF4-FFF2-40B4-BE49-F238E27FC236}">
              <a16:creationId xmlns:a16="http://schemas.microsoft.com/office/drawing/2014/main" id="{83AFAE20-0ECC-4EC2-BFFE-C636762D83BF}"/>
            </a:ext>
          </a:extLst>
        </xdr:cNvPr>
        <xdr:cNvSpPr/>
      </xdr:nvSpPr>
      <xdr:spPr>
        <a:xfrm rot="2972123">
          <a:off x="17278233" y="1343233"/>
          <a:ext cx="557774" cy="394365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1653540</xdr:colOff>
          <xdr:row>1</xdr:row>
          <xdr:rowOff>358140</xdr:rowOff>
        </xdr:from>
        <xdr:to>
          <xdr:col>5</xdr:col>
          <xdr:colOff>0</xdr:colOff>
          <xdr:row>3</xdr:row>
          <xdr:rowOff>15240</xdr:rowOff>
        </xdr:to>
        <xdr:sp macro="" textlink="">
          <xdr:nvSpPr>
            <xdr:cNvPr id="1050" name="Spinner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7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8</xdr:col>
      <xdr:colOff>1</xdr:colOff>
      <xdr:row>0</xdr:row>
      <xdr:rowOff>867384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056E7F8-F11E-46A5-9483-FEB05816E7E3}"/>
            </a:ext>
          </a:extLst>
        </xdr:cNvPr>
        <xdr:cNvSpPr/>
      </xdr:nvSpPr>
      <xdr:spPr>
        <a:xfrm>
          <a:off x="836084" y="0"/>
          <a:ext cx="15409334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1264920</xdr:colOff>
          <xdr:row>1</xdr:row>
          <xdr:rowOff>7620</xdr:rowOff>
        </xdr:from>
        <xdr:to>
          <xdr:col>8</xdr:col>
          <xdr:colOff>0</xdr:colOff>
          <xdr:row>1</xdr:row>
          <xdr:rowOff>373380</xdr:rowOff>
        </xdr:to>
        <xdr:sp macro="" textlink="">
          <xdr:nvSpPr>
            <xdr:cNvPr id="76805" name="Spinner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8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9</xdr:col>
      <xdr:colOff>87085</xdr:colOff>
      <xdr:row>0</xdr:row>
      <xdr:rowOff>108857</xdr:rowOff>
    </xdr:from>
    <xdr:ext cx="2405063" cy="904876"/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89527E-C0F5-438F-85CE-B07C35F7E3D8}"/>
            </a:ext>
          </a:extLst>
        </xdr:cNvPr>
        <xdr:cNvSpPr/>
      </xdr:nvSpPr>
      <xdr:spPr>
        <a:xfrm>
          <a:off x="15523028" y="108857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410935</xdr:colOff>
      <xdr:row>0</xdr:row>
      <xdr:rowOff>118381</xdr:rowOff>
    </xdr:from>
    <xdr:to>
      <xdr:col>11</xdr:col>
      <xdr:colOff>815747</xdr:colOff>
      <xdr:row>0</xdr:row>
      <xdr:rowOff>677975</xdr:rowOff>
    </xdr:to>
    <xdr:sp macro="" textlink="">
      <xdr:nvSpPr>
        <xdr:cNvPr id="6" name="Flèche : courbe vers le bas 5">
          <a:extLst>
            <a:ext uri="{FF2B5EF4-FFF2-40B4-BE49-F238E27FC236}">
              <a16:creationId xmlns:a16="http://schemas.microsoft.com/office/drawing/2014/main" id="{D4C0906B-5A20-44C8-A3A2-7A68DB6C7C36}"/>
            </a:ext>
          </a:extLst>
        </xdr:cNvPr>
        <xdr:cNvSpPr/>
      </xdr:nvSpPr>
      <xdr:spPr>
        <a:xfrm rot="2972123">
          <a:off x="17358801" y="195772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119742</xdr:colOff>
      <xdr:row>2</xdr:row>
      <xdr:rowOff>115662</xdr:rowOff>
    </xdr:from>
    <xdr:ext cx="2409826" cy="876300"/>
    <xdr:sp macro="" textlink="">
      <xdr:nvSpPr>
        <xdr:cNvPr id="7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73AC95-1A5A-4590-BF71-0424C2F2B1E1}"/>
            </a:ext>
          </a:extLst>
        </xdr:cNvPr>
        <xdr:cNvSpPr/>
      </xdr:nvSpPr>
      <xdr:spPr>
        <a:xfrm>
          <a:off x="15555685" y="1411062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11</xdr:col>
      <xdr:colOff>530678</xdr:colOff>
      <xdr:row>2</xdr:row>
      <xdr:rowOff>87087</xdr:rowOff>
    </xdr:from>
    <xdr:to>
      <xdr:col>11</xdr:col>
      <xdr:colOff>935490</xdr:colOff>
      <xdr:row>3</xdr:row>
      <xdr:rowOff>302420</xdr:rowOff>
    </xdr:to>
    <xdr:sp macro="" textlink="">
      <xdr:nvSpPr>
        <xdr:cNvPr id="8" name="Flèche : courbe vers le bas 7">
          <a:extLst>
            <a:ext uri="{FF2B5EF4-FFF2-40B4-BE49-F238E27FC236}">
              <a16:creationId xmlns:a16="http://schemas.microsoft.com/office/drawing/2014/main" id="{5F1E662A-CDD5-4198-8EB9-172E28A6551B}"/>
            </a:ext>
          </a:extLst>
        </xdr:cNvPr>
        <xdr:cNvSpPr/>
      </xdr:nvSpPr>
      <xdr:spPr>
        <a:xfrm rot="2972123">
          <a:off x="17492831" y="1445591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8</xdr:col>
      <xdr:colOff>1</xdr:colOff>
      <xdr:row>0</xdr:row>
      <xdr:rowOff>867384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06309D6-44AF-4048-A80E-1B9031A66D72}"/>
            </a:ext>
          </a:extLst>
        </xdr:cNvPr>
        <xdr:cNvSpPr/>
      </xdr:nvSpPr>
      <xdr:spPr>
        <a:xfrm>
          <a:off x="1" y="0"/>
          <a:ext cx="13868400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1203960</xdr:colOff>
          <xdr:row>0</xdr:row>
          <xdr:rowOff>899160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75779" name="Spinner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9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9</xdr:col>
      <xdr:colOff>38100</xdr:colOff>
      <xdr:row>0</xdr:row>
      <xdr:rowOff>243840</xdr:rowOff>
    </xdr:from>
    <xdr:ext cx="2405063" cy="904876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E4C105-2C79-432F-A4CB-221EC20C2A44}"/>
            </a:ext>
          </a:extLst>
        </xdr:cNvPr>
        <xdr:cNvSpPr/>
      </xdr:nvSpPr>
      <xdr:spPr>
        <a:xfrm>
          <a:off x="15476220" y="24384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361950</xdr:colOff>
      <xdr:row>0</xdr:row>
      <xdr:rowOff>253364</xdr:rowOff>
    </xdr:from>
    <xdr:to>
      <xdr:col>11</xdr:col>
      <xdr:colOff>766762</xdr:colOff>
      <xdr:row>0</xdr:row>
      <xdr:rowOff>812958</xdr:rowOff>
    </xdr:to>
    <xdr:sp macro="" textlink="">
      <xdr:nvSpPr>
        <xdr:cNvPr id="4" name="Flèche : courbe vers le bas 3">
          <a:extLst>
            <a:ext uri="{FF2B5EF4-FFF2-40B4-BE49-F238E27FC236}">
              <a16:creationId xmlns:a16="http://schemas.microsoft.com/office/drawing/2014/main" id="{CFEEDB77-CF0C-45C9-9717-807E454A42E4}"/>
            </a:ext>
          </a:extLst>
        </xdr:cNvPr>
        <xdr:cNvSpPr/>
      </xdr:nvSpPr>
      <xdr:spPr>
        <a:xfrm rot="2972123">
          <a:off x="17307639" y="330755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45720</xdr:colOff>
      <xdr:row>2</xdr:row>
      <xdr:rowOff>66675</xdr:rowOff>
    </xdr:from>
    <xdr:ext cx="2409826" cy="876300"/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55B9AF3-6F24-4D5F-915C-E41CD01FDCDF}"/>
            </a:ext>
          </a:extLst>
        </xdr:cNvPr>
        <xdr:cNvSpPr/>
      </xdr:nvSpPr>
      <xdr:spPr>
        <a:xfrm>
          <a:off x="15483840" y="1362075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11</xdr:col>
      <xdr:colOff>461010</xdr:colOff>
      <xdr:row>2</xdr:row>
      <xdr:rowOff>38100</xdr:rowOff>
    </xdr:from>
    <xdr:to>
      <xdr:col>11</xdr:col>
      <xdr:colOff>865822</xdr:colOff>
      <xdr:row>3</xdr:row>
      <xdr:rowOff>256699</xdr:rowOff>
    </xdr:to>
    <xdr:sp macro="" textlink="">
      <xdr:nvSpPr>
        <xdr:cNvPr id="9" name="Flèche : courbe vers le bas 8">
          <a:extLst>
            <a:ext uri="{FF2B5EF4-FFF2-40B4-BE49-F238E27FC236}">
              <a16:creationId xmlns:a16="http://schemas.microsoft.com/office/drawing/2014/main" id="{A4643C8E-3884-469E-AF39-96C14D0A07D8}"/>
            </a:ext>
          </a:extLst>
        </xdr:cNvPr>
        <xdr:cNvSpPr/>
      </xdr:nvSpPr>
      <xdr:spPr>
        <a:xfrm rot="2972123">
          <a:off x="17420986" y="1396604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8</xdr:col>
      <xdr:colOff>1</xdr:colOff>
      <xdr:row>0</xdr:row>
      <xdr:rowOff>867384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DE9ABBA-6390-4545-854E-52F9D473AC68}"/>
            </a:ext>
          </a:extLst>
        </xdr:cNvPr>
        <xdr:cNvSpPr/>
      </xdr:nvSpPr>
      <xdr:spPr>
        <a:xfrm>
          <a:off x="1" y="0"/>
          <a:ext cx="13868400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1203960</xdr:colOff>
          <xdr:row>0</xdr:row>
          <xdr:rowOff>899160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74755" name="Spinner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A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9</xdr:col>
      <xdr:colOff>83820</xdr:colOff>
      <xdr:row>0</xdr:row>
      <xdr:rowOff>99060</xdr:rowOff>
    </xdr:from>
    <xdr:ext cx="2405063" cy="904876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0ADA89-2BDA-4442-9C51-4CF18E8019A8}"/>
            </a:ext>
          </a:extLst>
        </xdr:cNvPr>
        <xdr:cNvSpPr/>
      </xdr:nvSpPr>
      <xdr:spPr>
        <a:xfrm>
          <a:off x="15521940" y="9906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407670</xdr:colOff>
      <xdr:row>0</xdr:row>
      <xdr:rowOff>108584</xdr:rowOff>
    </xdr:from>
    <xdr:to>
      <xdr:col>11</xdr:col>
      <xdr:colOff>812482</xdr:colOff>
      <xdr:row>0</xdr:row>
      <xdr:rowOff>668178</xdr:rowOff>
    </xdr:to>
    <xdr:sp macro="" textlink="">
      <xdr:nvSpPr>
        <xdr:cNvPr id="4" name="Flèche : courbe vers le bas 3">
          <a:extLst>
            <a:ext uri="{FF2B5EF4-FFF2-40B4-BE49-F238E27FC236}">
              <a16:creationId xmlns:a16="http://schemas.microsoft.com/office/drawing/2014/main" id="{76C6D6A5-8823-44DA-8E32-2257FF0C2760}"/>
            </a:ext>
          </a:extLst>
        </xdr:cNvPr>
        <xdr:cNvSpPr/>
      </xdr:nvSpPr>
      <xdr:spPr>
        <a:xfrm rot="2972123">
          <a:off x="17353359" y="185975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91440</xdr:colOff>
      <xdr:row>1</xdr:row>
      <xdr:rowOff>325755</xdr:rowOff>
    </xdr:from>
    <xdr:ext cx="2409826" cy="876300"/>
    <xdr:sp macro="" textlink="">
      <xdr:nvSpPr>
        <xdr:cNvPr id="7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895CF6-FAEF-4CC6-8565-F041C45269CA}"/>
            </a:ext>
          </a:extLst>
        </xdr:cNvPr>
        <xdr:cNvSpPr/>
      </xdr:nvSpPr>
      <xdr:spPr>
        <a:xfrm>
          <a:off x="15529560" y="1240155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11</xdr:col>
      <xdr:colOff>506730</xdr:colOff>
      <xdr:row>1</xdr:row>
      <xdr:rowOff>297180</xdr:rowOff>
    </xdr:from>
    <xdr:to>
      <xdr:col>11</xdr:col>
      <xdr:colOff>911542</xdr:colOff>
      <xdr:row>3</xdr:row>
      <xdr:rowOff>134779</xdr:rowOff>
    </xdr:to>
    <xdr:sp macro="" textlink="">
      <xdr:nvSpPr>
        <xdr:cNvPr id="8" name="Flèche : courbe vers le bas 7">
          <a:extLst>
            <a:ext uri="{FF2B5EF4-FFF2-40B4-BE49-F238E27FC236}">
              <a16:creationId xmlns:a16="http://schemas.microsoft.com/office/drawing/2014/main" id="{6FB89DE0-2194-4B1D-8E77-36C5FB2F3B9F}"/>
            </a:ext>
          </a:extLst>
        </xdr:cNvPr>
        <xdr:cNvSpPr/>
      </xdr:nvSpPr>
      <xdr:spPr>
        <a:xfrm rot="2972123">
          <a:off x="17466706" y="1274684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8</xdr:col>
      <xdr:colOff>1</xdr:colOff>
      <xdr:row>0</xdr:row>
      <xdr:rowOff>867384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6BA639F-F543-4819-9C01-F3A329277623}"/>
            </a:ext>
          </a:extLst>
        </xdr:cNvPr>
        <xdr:cNvSpPr/>
      </xdr:nvSpPr>
      <xdr:spPr>
        <a:xfrm>
          <a:off x="1" y="0"/>
          <a:ext cx="13868400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1203960</xdr:colOff>
          <xdr:row>0</xdr:row>
          <xdr:rowOff>899160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73731" name="Spinner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B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9</xdr:col>
      <xdr:colOff>60960</xdr:colOff>
      <xdr:row>0</xdr:row>
      <xdr:rowOff>106680</xdr:rowOff>
    </xdr:from>
    <xdr:ext cx="2405063" cy="904876"/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6BFB35-4DA3-4338-A7EF-BF48E0E0346E}"/>
            </a:ext>
          </a:extLst>
        </xdr:cNvPr>
        <xdr:cNvSpPr/>
      </xdr:nvSpPr>
      <xdr:spPr>
        <a:xfrm>
          <a:off x="15499080" y="10668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384810</xdr:colOff>
      <xdr:row>0</xdr:row>
      <xdr:rowOff>116204</xdr:rowOff>
    </xdr:from>
    <xdr:to>
      <xdr:col>11</xdr:col>
      <xdr:colOff>789622</xdr:colOff>
      <xdr:row>0</xdr:row>
      <xdr:rowOff>675798</xdr:rowOff>
    </xdr:to>
    <xdr:sp macro="" textlink="">
      <xdr:nvSpPr>
        <xdr:cNvPr id="6" name="Flèche : courbe vers le bas 5">
          <a:extLst>
            <a:ext uri="{FF2B5EF4-FFF2-40B4-BE49-F238E27FC236}">
              <a16:creationId xmlns:a16="http://schemas.microsoft.com/office/drawing/2014/main" id="{035D36B5-0AEC-464D-B74B-8017AE15A4E9}"/>
            </a:ext>
          </a:extLst>
        </xdr:cNvPr>
        <xdr:cNvSpPr/>
      </xdr:nvSpPr>
      <xdr:spPr>
        <a:xfrm rot="2972123">
          <a:off x="17330499" y="193595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106680</xdr:colOff>
      <xdr:row>1</xdr:row>
      <xdr:rowOff>333375</xdr:rowOff>
    </xdr:from>
    <xdr:ext cx="2409826" cy="876300"/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EC3FD5E-F194-4E73-92F9-9333DE7789DB}"/>
            </a:ext>
          </a:extLst>
        </xdr:cNvPr>
        <xdr:cNvSpPr/>
      </xdr:nvSpPr>
      <xdr:spPr>
        <a:xfrm>
          <a:off x="15544800" y="1247775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11</xdr:col>
      <xdr:colOff>521970</xdr:colOff>
      <xdr:row>1</xdr:row>
      <xdr:rowOff>304800</xdr:rowOff>
    </xdr:from>
    <xdr:to>
      <xdr:col>11</xdr:col>
      <xdr:colOff>926782</xdr:colOff>
      <xdr:row>3</xdr:row>
      <xdr:rowOff>142399</xdr:rowOff>
    </xdr:to>
    <xdr:sp macro="" textlink="">
      <xdr:nvSpPr>
        <xdr:cNvPr id="7" name="Flèche : courbe vers le bas 6">
          <a:extLst>
            <a:ext uri="{FF2B5EF4-FFF2-40B4-BE49-F238E27FC236}">
              <a16:creationId xmlns:a16="http://schemas.microsoft.com/office/drawing/2014/main" id="{AD01F338-DFC8-48F2-8BFA-04B5F02B1C85}"/>
            </a:ext>
          </a:extLst>
        </xdr:cNvPr>
        <xdr:cNvSpPr/>
      </xdr:nvSpPr>
      <xdr:spPr>
        <a:xfrm rot="2972123">
          <a:off x="17481946" y="1282304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8</xdr:col>
      <xdr:colOff>1</xdr:colOff>
      <xdr:row>0</xdr:row>
      <xdr:rowOff>867384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A905404-274C-4534-8029-2725286AA868}"/>
            </a:ext>
          </a:extLst>
        </xdr:cNvPr>
        <xdr:cNvSpPr/>
      </xdr:nvSpPr>
      <xdr:spPr>
        <a:xfrm>
          <a:off x="1" y="0"/>
          <a:ext cx="13868400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1203960</xdr:colOff>
          <xdr:row>0</xdr:row>
          <xdr:rowOff>899160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72707" name="Spinner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C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9</xdr:col>
      <xdr:colOff>60960</xdr:colOff>
      <xdr:row>0</xdr:row>
      <xdr:rowOff>121920</xdr:rowOff>
    </xdr:from>
    <xdr:ext cx="2405063" cy="904876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2BD95C-A558-4868-A605-C629AB3AE7B7}"/>
            </a:ext>
          </a:extLst>
        </xdr:cNvPr>
        <xdr:cNvSpPr/>
      </xdr:nvSpPr>
      <xdr:spPr>
        <a:xfrm>
          <a:off x="15499080" y="12192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384810</xdr:colOff>
      <xdr:row>0</xdr:row>
      <xdr:rowOff>131444</xdr:rowOff>
    </xdr:from>
    <xdr:to>
      <xdr:col>11</xdr:col>
      <xdr:colOff>789622</xdr:colOff>
      <xdr:row>0</xdr:row>
      <xdr:rowOff>691038</xdr:rowOff>
    </xdr:to>
    <xdr:sp macro="" textlink="">
      <xdr:nvSpPr>
        <xdr:cNvPr id="4" name="Flèche : courbe vers le bas 3">
          <a:extLst>
            <a:ext uri="{FF2B5EF4-FFF2-40B4-BE49-F238E27FC236}">
              <a16:creationId xmlns:a16="http://schemas.microsoft.com/office/drawing/2014/main" id="{B538ABF8-E8F0-4DDD-B7E9-8C4050C6FD53}"/>
            </a:ext>
          </a:extLst>
        </xdr:cNvPr>
        <xdr:cNvSpPr/>
      </xdr:nvSpPr>
      <xdr:spPr>
        <a:xfrm rot="2972123">
          <a:off x="17330499" y="208835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83820</xdr:colOff>
      <xdr:row>2</xdr:row>
      <xdr:rowOff>28575</xdr:rowOff>
    </xdr:from>
    <xdr:ext cx="2409826" cy="876300"/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66B7C2D-6064-451C-AA23-3C6D6C1D3E59}"/>
            </a:ext>
          </a:extLst>
        </xdr:cNvPr>
        <xdr:cNvSpPr/>
      </xdr:nvSpPr>
      <xdr:spPr>
        <a:xfrm>
          <a:off x="15521940" y="1323975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11</xdr:col>
      <xdr:colOff>499110</xdr:colOff>
      <xdr:row>2</xdr:row>
      <xdr:rowOff>0</xdr:rowOff>
    </xdr:from>
    <xdr:to>
      <xdr:col>11</xdr:col>
      <xdr:colOff>903922</xdr:colOff>
      <xdr:row>3</xdr:row>
      <xdr:rowOff>218599</xdr:rowOff>
    </xdr:to>
    <xdr:sp macro="" textlink="">
      <xdr:nvSpPr>
        <xdr:cNvPr id="6" name="Flèche : courbe vers le bas 5">
          <a:extLst>
            <a:ext uri="{FF2B5EF4-FFF2-40B4-BE49-F238E27FC236}">
              <a16:creationId xmlns:a16="http://schemas.microsoft.com/office/drawing/2014/main" id="{14AE5724-2849-471A-A566-C8474AF02392}"/>
            </a:ext>
          </a:extLst>
        </xdr:cNvPr>
        <xdr:cNvSpPr/>
      </xdr:nvSpPr>
      <xdr:spPr>
        <a:xfrm rot="2972123">
          <a:off x="17459086" y="1358504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8</xdr:col>
      <xdr:colOff>1</xdr:colOff>
      <xdr:row>0</xdr:row>
      <xdr:rowOff>867384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F856FA-B935-4FCB-97A4-54B94C669911}"/>
            </a:ext>
          </a:extLst>
        </xdr:cNvPr>
        <xdr:cNvSpPr/>
      </xdr:nvSpPr>
      <xdr:spPr>
        <a:xfrm>
          <a:off x="1" y="0"/>
          <a:ext cx="13868400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1203960</xdr:colOff>
          <xdr:row>0</xdr:row>
          <xdr:rowOff>899160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71683" name="Spinner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D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9</xdr:col>
      <xdr:colOff>68580</xdr:colOff>
      <xdr:row>0</xdr:row>
      <xdr:rowOff>54908</xdr:rowOff>
    </xdr:from>
    <xdr:ext cx="2405063" cy="904876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CBA962-6C13-4E06-BB0B-3A6E15493658}"/>
            </a:ext>
          </a:extLst>
        </xdr:cNvPr>
        <xdr:cNvSpPr/>
      </xdr:nvSpPr>
      <xdr:spPr>
        <a:xfrm>
          <a:off x="15506700" y="54908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392430</xdr:colOff>
      <xdr:row>0</xdr:row>
      <xdr:rowOff>64432</xdr:rowOff>
    </xdr:from>
    <xdr:to>
      <xdr:col>11</xdr:col>
      <xdr:colOff>797242</xdr:colOff>
      <xdr:row>0</xdr:row>
      <xdr:rowOff>624026</xdr:rowOff>
    </xdr:to>
    <xdr:sp macro="" textlink="">
      <xdr:nvSpPr>
        <xdr:cNvPr id="4" name="Flèche : courbe vers le bas 3">
          <a:extLst>
            <a:ext uri="{FF2B5EF4-FFF2-40B4-BE49-F238E27FC236}">
              <a16:creationId xmlns:a16="http://schemas.microsoft.com/office/drawing/2014/main" id="{7D8D36E9-92D4-48E3-BFCD-12F6AB8C745C}"/>
            </a:ext>
          </a:extLst>
        </xdr:cNvPr>
        <xdr:cNvSpPr/>
      </xdr:nvSpPr>
      <xdr:spPr>
        <a:xfrm rot="2972123">
          <a:off x="17338119" y="141823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76200</xdr:colOff>
      <xdr:row>1</xdr:row>
      <xdr:rowOff>318135</xdr:rowOff>
    </xdr:from>
    <xdr:ext cx="2409826" cy="876300"/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FFCB9B9-52F2-41B5-ABAC-C03633C004DA}"/>
            </a:ext>
          </a:extLst>
        </xdr:cNvPr>
        <xdr:cNvSpPr/>
      </xdr:nvSpPr>
      <xdr:spPr>
        <a:xfrm>
          <a:off x="15514320" y="1232535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11</xdr:col>
      <xdr:colOff>491490</xdr:colOff>
      <xdr:row>1</xdr:row>
      <xdr:rowOff>289560</xdr:rowOff>
    </xdr:from>
    <xdr:to>
      <xdr:col>11</xdr:col>
      <xdr:colOff>896302</xdr:colOff>
      <xdr:row>3</xdr:row>
      <xdr:rowOff>127159</xdr:rowOff>
    </xdr:to>
    <xdr:sp macro="" textlink="">
      <xdr:nvSpPr>
        <xdr:cNvPr id="6" name="Flèche : courbe vers le bas 5">
          <a:extLst>
            <a:ext uri="{FF2B5EF4-FFF2-40B4-BE49-F238E27FC236}">
              <a16:creationId xmlns:a16="http://schemas.microsoft.com/office/drawing/2014/main" id="{E1FB3942-A26B-47CE-9C27-58A22F0C7922}"/>
            </a:ext>
          </a:extLst>
        </xdr:cNvPr>
        <xdr:cNvSpPr/>
      </xdr:nvSpPr>
      <xdr:spPr>
        <a:xfrm rot="2972123">
          <a:off x="17451466" y="1267064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8</xdr:col>
      <xdr:colOff>1</xdr:colOff>
      <xdr:row>0</xdr:row>
      <xdr:rowOff>867384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6413896-0491-4A6F-A318-0AA7E7EC8241}"/>
            </a:ext>
          </a:extLst>
        </xdr:cNvPr>
        <xdr:cNvSpPr/>
      </xdr:nvSpPr>
      <xdr:spPr>
        <a:xfrm>
          <a:off x="1" y="0"/>
          <a:ext cx="13868400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1203960</xdr:colOff>
          <xdr:row>0</xdr:row>
          <xdr:rowOff>899160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70659" name="Spinner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E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9</xdr:col>
      <xdr:colOff>106680</xdr:colOff>
      <xdr:row>0</xdr:row>
      <xdr:rowOff>54908</xdr:rowOff>
    </xdr:from>
    <xdr:ext cx="2405063" cy="904876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B07A37-B9BC-42C1-890C-D038B7818F97}"/>
            </a:ext>
          </a:extLst>
        </xdr:cNvPr>
        <xdr:cNvSpPr/>
      </xdr:nvSpPr>
      <xdr:spPr>
        <a:xfrm>
          <a:off x="15544800" y="54908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430530</xdr:colOff>
      <xdr:row>0</xdr:row>
      <xdr:rowOff>64432</xdr:rowOff>
    </xdr:from>
    <xdr:to>
      <xdr:col>11</xdr:col>
      <xdr:colOff>835342</xdr:colOff>
      <xdr:row>0</xdr:row>
      <xdr:rowOff>624026</xdr:rowOff>
    </xdr:to>
    <xdr:sp macro="" textlink="">
      <xdr:nvSpPr>
        <xdr:cNvPr id="4" name="Flèche : courbe vers le bas 3">
          <a:extLst>
            <a:ext uri="{FF2B5EF4-FFF2-40B4-BE49-F238E27FC236}">
              <a16:creationId xmlns:a16="http://schemas.microsoft.com/office/drawing/2014/main" id="{E09A2320-2483-432B-AD89-66C05FEC0CCF}"/>
            </a:ext>
          </a:extLst>
        </xdr:cNvPr>
        <xdr:cNvSpPr/>
      </xdr:nvSpPr>
      <xdr:spPr>
        <a:xfrm rot="2972123">
          <a:off x="17376219" y="141823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114300</xdr:colOff>
      <xdr:row>1</xdr:row>
      <xdr:rowOff>241935</xdr:rowOff>
    </xdr:from>
    <xdr:ext cx="2409826" cy="876300"/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67B7A10-1722-4C40-A577-D2395BD113EC}"/>
            </a:ext>
          </a:extLst>
        </xdr:cNvPr>
        <xdr:cNvSpPr/>
      </xdr:nvSpPr>
      <xdr:spPr>
        <a:xfrm>
          <a:off x="15552420" y="1156335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11</xdr:col>
      <xdr:colOff>529590</xdr:colOff>
      <xdr:row>1</xdr:row>
      <xdr:rowOff>213360</xdr:rowOff>
    </xdr:from>
    <xdr:to>
      <xdr:col>11</xdr:col>
      <xdr:colOff>934402</xdr:colOff>
      <xdr:row>3</xdr:row>
      <xdr:rowOff>50959</xdr:rowOff>
    </xdr:to>
    <xdr:sp macro="" textlink="">
      <xdr:nvSpPr>
        <xdr:cNvPr id="6" name="Flèche : courbe vers le bas 5">
          <a:extLst>
            <a:ext uri="{FF2B5EF4-FFF2-40B4-BE49-F238E27FC236}">
              <a16:creationId xmlns:a16="http://schemas.microsoft.com/office/drawing/2014/main" id="{5C8E0EA3-D068-4507-BE2D-65DD4312C3A1}"/>
            </a:ext>
          </a:extLst>
        </xdr:cNvPr>
        <xdr:cNvSpPr/>
      </xdr:nvSpPr>
      <xdr:spPr>
        <a:xfrm rot="2972123">
          <a:off x="17489566" y="1190864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8</xdr:col>
      <xdr:colOff>1</xdr:colOff>
      <xdr:row>0</xdr:row>
      <xdr:rowOff>867384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3F2870C-9C0F-424B-9C06-63BEE9CD897F}"/>
            </a:ext>
          </a:extLst>
        </xdr:cNvPr>
        <xdr:cNvSpPr/>
      </xdr:nvSpPr>
      <xdr:spPr>
        <a:xfrm>
          <a:off x="1" y="0"/>
          <a:ext cx="13868400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1203960</xdr:colOff>
          <xdr:row>0</xdr:row>
          <xdr:rowOff>899160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79875" name="Spinner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F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9</xdr:col>
      <xdr:colOff>106680</xdr:colOff>
      <xdr:row>0</xdr:row>
      <xdr:rowOff>99060</xdr:rowOff>
    </xdr:from>
    <xdr:ext cx="2405063" cy="904876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0E1BD8-BDC1-4A83-B802-19DB8A44D755}"/>
            </a:ext>
          </a:extLst>
        </xdr:cNvPr>
        <xdr:cNvSpPr/>
      </xdr:nvSpPr>
      <xdr:spPr>
        <a:xfrm>
          <a:off x="15544800" y="9906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444908</xdr:colOff>
      <xdr:row>0</xdr:row>
      <xdr:rowOff>108584</xdr:rowOff>
    </xdr:from>
    <xdr:to>
      <xdr:col>11</xdr:col>
      <xdr:colOff>849720</xdr:colOff>
      <xdr:row>0</xdr:row>
      <xdr:rowOff>671773</xdr:rowOff>
    </xdr:to>
    <xdr:sp macro="" textlink="">
      <xdr:nvSpPr>
        <xdr:cNvPr id="4" name="Flèche : courbe vers le bas 3">
          <a:extLst>
            <a:ext uri="{FF2B5EF4-FFF2-40B4-BE49-F238E27FC236}">
              <a16:creationId xmlns:a16="http://schemas.microsoft.com/office/drawing/2014/main" id="{1E1861E7-CFE2-43CA-9D64-8D04E516D115}"/>
            </a:ext>
          </a:extLst>
        </xdr:cNvPr>
        <xdr:cNvSpPr/>
      </xdr:nvSpPr>
      <xdr:spPr>
        <a:xfrm rot="2972123">
          <a:off x="17388799" y="187773"/>
          <a:ext cx="56318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106680</xdr:colOff>
      <xdr:row>1</xdr:row>
      <xdr:rowOff>264795</xdr:rowOff>
    </xdr:from>
    <xdr:ext cx="2409826" cy="876300"/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46E155-4463-45A0-A013-1AAF3263E337}"/>
            </a:ext>
          </a:extLst>
        </xdr:cNvPr>
        <xdr:cNvSpPr/>
      </xdr:nvSpPr>
      <xdr:spPr>
        <a:xfrm>
          <a:off x="15544800" y="1179195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11</xdr:col>
      <xdr:colOff>521970</xdr:colOff>
      <xdr:row>1</xdr:row>
      <xdr:rowOff>236220</xdr:rowOff>
    </xdr:from>
    <xdr:to>
      <xdr:col>11</xdr:col>
      <xdr:colOff>926782</xdr:colOff>
      <xdr:row>3</xdr:row>
      <xdr:rowOff>73819</xdr:rowOff>
    </xdr:to>
    <xdr:sp macro="" textlink="">
      <xdr:nvSpPr>
        <xdr:cNvPr id="6" name="Flèche : courbe vers le bas 5">
          <a:extLst>
            <a:ext uri="{FF2B5EF4-FFF2-40B4-BE49-F238E27FC236}">
              <a16:creationId xmlns:a16="http://schemas.microsoft.com/office/drawing/2014/main" id="{002644D5-463C-4B21-B1AB-F1BF8EB210A1}"/>
            </a:ext>
          </a:extLst>
        </xdr:cNvPr>
        <xdr:cNvSpPr/>
      </xdr:nvSpPr>
      <xdr:spPr>
        <a:xfrm rot="2972123">
          <a:off x="17481946" y="1213724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8</xdr:col>
      <xdr:colOff>1</xdr:colOff>
      <xdr:row>0</xdr:row>
      <xdr:rowOff>867384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870D83B-4FFB-48C9-A189-346DBA8485E0}"/>
            </a:ext>
          </a:extLst>
        </xdr:cNvPr>
        <xdr:cNvSpPr/>
      </xdr:nvSpPr>
      <xdr:spPr>
        <a:xfrm>
          <a:off x="1" y="0"/>
          <a:ext cx="13868400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1203960</xdr:colOff>
          <xdr:row>0</xdr:row>
          <xdr:rowOff>899160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78851" name="Spinner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10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9</xdr:col>
      <xdr:colOff>137160</xdr:colOff>
      <xdr:row>0</xdr:row>
      <xdr:rowOff>68580</xdr:rowOff>
    </xdr:from>
    <xdr:ext cx="2405063" cy="904876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EA7247-4005-4523-9391-4649AFC89853}"/>
            </a:ext>
          </a:extLst>
        </xdr:cNvPr>
        <xdr:cNvSpPr/>
      </xdr:nvSpPr>
      <xdr:spPr>
        <a:xfrm>
          <a:off x="15575280" y="6858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461010</xdr:colOff>
      <xdr:row>0</xdr:row>
      <xdr:rowOff>78104</xdr:rowOff>
    </xdr:from>
    <xdr:to>
      <xdr:col>11</xdr:col>
      <xdr:colOff>865822</xdr:colOff>
      <xdr:row>0</xdr:row>
      <xdr:rowOff>637698</xdr:rowOff>
    </xdr:to>
    <xdr:sp macro="" textlink="">
      <xdr:nvSpPr>
        <xdr:cNvPr id="4" name="Flèche : courbe vers le bas 3">
          <a:extLst>
            <a:ext uri="{FF2B5EF4-FFF2-40B4-BE49-F238E27FC236}">
              <a16:creationId xmlns:a16="http://schemas.microsoft.com/office/drawing/2014/main" id="{1967B38A-64AB-44D0-9EB5-C21F95F73CA8}"/>
            </a:ext>
          </a:extLst>
        </xdr:cNvPr>
        <xdr:cNvSpPr/>
      </xdr:nvSpPr>
      <xdr:spPr>
        <a:xfrm rot="2972123">
          <a:off x="17406699" y="155495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144780</xdr:colOff>
      <xdr:row>1</xdr:row>
      <xdr:rowOff>318135</xdr:rowOff>
    </xdr:from>
    <xdr:ext cx="2409826" cy="876300"/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30E8EB-287D-43DA-BCFA-5826D17E330E}"/>
            </a:ext>
          </a:extLst>
        </xdr:cNvPr>
        <xdr:cNvSpPr/>
      </xdr:nvSpPr>
      <xdr:spPr>
        <a:xfrm>
          <a:off x="15582900" y="1232535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11</xdr:col>
      <xdr:colOff>560070</xdr:colOff>
      <xdr:row>1</xdr:row>
      <xdr:rowOff>289560</xdr:rowOff>
    </xdr:from>
    <xdr:to>
      <xdr:col>11</xdr:col>
      <xdr:colOff>964882</xdr:colOff>
      <xdr:row>3</xdr:row>
      <xdr:rowOff>127159</xdr:rowOff>
    </xdr:to>
    <xdr:sp macro="" textlink="">
      <xdr:nvSpPr>
        <xdr:cNvPr id="6" name="Flèche : courbe vers le bas 5">
          <a:extLst>
            <a:ext uri="{FF2B5EF4-FFF2-40B4-BE49-F238E27FC236}">
              <a16:creationId xmlns:a16="http://schemas.microsoft.com/office/drawing/2014/main" id="{3ECCD9AE-93DB-456E-8BE3-E78ED32573BB}"/>
            </a:ext>
          </a:extLst>
        </xdr:cNvPr>
        <xdr:cNvSpPr/>
      </xdr:nvSpPr>
      <xdr:spPr>
        <a:xfrm rot="2972123">
          <a:off x="17520046" y="1267064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8</xdr:col>
      <xdr:colOff>1</xdr:colOff>
      <xdr:row>0</xdr:row>
      <xdr:rowOff>867384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0184B1B-44C4-47CD-8F3E-0B5891FA4206}"/>
            </a:ext>
          </a:extLst>
        </xdr:cNvPr>
        <xdr:cNvSpPr/>
      </xdr:nvSpPr>
      <xdr:spPr>
        <a:xfrm>
          <a:off x="1" y="0"/>
          <a:ext cx="13868400" cy="867384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Feuille</a:t>
          </a:r>
          <a:r>
            <a:rPr lang="fr-CA" sz="5400" baseline="0">
              <a:solidFill>
                <a:schemeClr val="tx1"/>
              </a:solidFill>
              <a:latin typeface="Algerian" panose="04020705040A02060702" pitchFamily="82" charset="0"/>
            </a:rPr>
            <a:t> de</a:t>
          </a:r>
          <a:r>
            <a:rPr lang="fr-CA" sz="5400">
              <a:solidFill>
                <a:schemeClr val="tx1"/>
              </a:solidFill>
              <a:latin typeface="Algerian" panose="04020705040A02060702" pitchFamily="82" charset="0"/>
            </a:rPr>
            <a:t> temps</a:t>
          </a:r>
        </a:p>
        <a:p>
          <a:pPr algn="ctr"/>
          <a:endParaRPr lang="fr-CA" sz="5400">
            <a:solidFill>
              <a:schemeClr val="tx1"/>
            </a:solidFill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1203960</xdr:colOff>
          <xdr:row>0</xdr:row>
          <xdr:rowOff>899160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77827" name="Spinner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1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9</xdr:col>
      <xdr:colOff>106680</xdr:colOff>
      <xdr:row>0</xdr:row>
      <xdr:rowOff>60960</xdr:rowOff>
    </xdr:from>
    <xdr:ext cx="2405063" cy="904876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894E0F-9019-4F7D-B221-BC29F4334BDA}"/>
            </a:ext>
          </a:extLst>
        </xdr:cNvPr>
        <xdr:cNvSpPr/>
      </xdr:nvSpPr>
      <xdr:spPr>
        <a:xfrm>
          <a:off x="15544800" y="6096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11</xdr:col>
      <xdr:colOff>430530</xdr:colOff>
      <xdr:row>0</xdr:row>
      <xdr:rowOff>70484</xdr:rowOff>
    </xdr:from>
    <xdr:to>
      <xdr:col>11</xdr:col>
      <xdr:colOff>835342</xdr:colOff>
      <xdr:row>0</xdr:row>
      <xdr:rowOff>630078</xdr:rowOff>
    </xdr:to>
    <xdr:sp macro="" textlink="">
      <xdr:nvSpPr>
        <xdr:cNvPr id="4" name="Flèche : courbe vers le bas 3">
          <a:extLst>
            <a:ext uri="{FF2B5EF4-FFF2-40B4-BE49-F238E27FC236}">
              <a16:creationId xmlns:a16="http://schemas.microsoft.com/office/drawing/2014/main" id="{8FD83912-276E-41A1-8DD7-3F2D68BDFD8E}"/>
            </a:ext>
          </a:extLst>
        </xdr:cNvPr>
        <xdr:cNvSpPr/>
      </xdr:nvSpPr>
      <xdr:spPr>
        <a:xfrm rot="2972123">
          <a:off x="17376219" y="147875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114300</xdr:colOff>
      <xdr:row>1</xdr:row>
      <xdr:rowOff>302895</xdr:rowOff>
    </xdr:from>
    <xdr:ext cx="2409826" cy="876300"/>
    <xdr:sp macro="" textlink="">
      <xdr:nvSpPr>
        <xdr:cNvPr id="7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1674560-5045-4C9B-B65C-98E4A8AE1F1C}"/>
            </a:ext>
          </a:extLst>
        </xdr:cNvPr>
        <xdr:cNvSpPr/>
      </xdr:nvSpPr>
      <xdr:spPr>
        <a:xfrm>
          <a:off x="15552420" y="1217295"/>
          <a:ext cx="2409826" cy="87630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Employé</a:t>
          </a:r>
        </a:p>
      </xdr:txBody>
    </xdr:sp>
    <xdr:clientData/>
  </xdr:oneCellAnchor>
  <xdr:twoCellAnchor>
    <xdr:from>
      <xdr:col>11</xdr:col>
      <xdr:colOff>529590</xdr:colOff>
      <xdr:row>1</xdr:row>
      <xdr:rowOff>274320</xdr:rowOff>
    </xdr:from>
    <xdr:to>
      <xdr:col>11</xdr:col>
      <xdr:colOff>934402</xdr:colOff>
      <xdr:row>3</xdr:row>
      <xdr:rowOff>111919</xdr:rowOff>
    </xdr:to>
    <xdr:sp macro="" textlink="">
      <xdr:nvSpPr>
        <xdr:cNvPr id="8" name="Flèche : courbe vers le bas 7">
          <a:extLst>
            <a:ext uri="{FF2B5EF4-FFF2-40B4-BE49-F238E27FC236}">
              <a16:creationId xmlns:a16="http://schemas.microsoft.com/office/drawing/2014/main" id="{D3CBBCFB-C164-4E76-879A-24177D1CEE49}"/>
            </a:ext>
          </a:extLst>
        </xdr:cNvPr>
        <xdr:cNvSpPr/>
      </xdr:nvSpPr>
      <xdr:spPr>
        <a:xfrm rot="2972123">
          <a:off x="17489566" y="1251824"/>
          <a:ext cx="531019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438150</xdr:colOff>
      <xdr:row>0</xdr:row>
      <xdr:rowOff>190500</xdr:rowOff>
    </xdr:from>
    <xdr:ext cx="2405063" cy="904876"/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D9C73F-950E-4D18-97CD-065EC7731F94}"/>
            </a:ext>
          </a:extLst>
        </xdr:cNvPr>
        <xdr:cNvSpPr/>
      </xdr:nvSpPr>
      <xdr:spPr>
        <a:xfrm>
          <a:off x="1200150" y="19050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2</xdr:col>
      <xdr:colOff>552450</xdr:colOff>
      <xdr:row>0</xdr:row>
      <xdr:rowOff>171448</xdr:rowOff>
    </xdr:from>
    <xdr:to>
      <xdr:col>2</xdr:col>
      <xdr:colOff>957262</xdr:colOff>
      <xdr:row>0</xdr:row>
      <xdr:rowOff>731042</xdr:rowOff>
    </xdr:to>
    <xdr:sp macro="" textlink="">
      <xdr:nvSpPr>
        <xdr:cNvPr id="3" name="Flèche : courbe vers le bas 2">
          <a:extLst>
            <a:ext uri="{FF2B5EF4-FFF2-40B4-BE49-F238E27FC236}">
              <a16:creationId xmlns:a16="http://schemas.microsoft.com/office/drawing/2014/main" id="{DC2990E7-EB62-4A00-A8F7-54782007C12C}"/>
            </a:ext>
          </a:extLst>
        </xdr:cNvPr>
        <xdr:cNvSpPr/>
      </xdr:nvSpPr>
      <xdr:spPr>
        <a:xfrm rot="2972123">
          <a:off x="2951559" y="248839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2</xdr:col>
      <xdr:colOff>1480456</xdr:colOff>
      <xdr:row>0</xdr:row>
      <xdr:rowOff>121920</xdr:rowOff>
    </xdr:from>
    <xdr:ext cx="2712720" cy="999309"/>
    <xdr:sp macro="[0]!AfficherFeuilleAvecMotDePasse" textlink="">
      <xdr:nvSpPr>
        <xdr:cNvPr id="10" name="Rectangl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BAC530-A15D-4C42-81EB-39BFCB7D12F8}"/>
            </a:ext>
          </a:extLst>
        </xdr:cNvPr>
        <xdr:cNvSpPr/>
      </xdr:nvSpPr>
      <xdr:spPr>
        <a:xfrm>
          <a:off x="4038599" y="121920"/>
          <a:ext cx="2712720" cy="999309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</a:t>
          </a:r>
          <a:r>
            <a:rPr kumimoji="0" lang="fr-CA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Administratif </a:t>
          </a:r>
          <a:endParaRPr kumimoji="0" lang="fr-FR" sz="20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4</xdr:col>
      <xdr:colOff>240236</xdr:colOff>
      <xdr:row>0</xdr:row>
      <xdr:rowOff>127598</xdr:rowOff>
    </xdr:from>
    <xdr:to>
      <xdr:col>4</xdr:col>
      <xdr:colOff>555464</xdr:colOff>
      <xdr:row>0</xdr:row>
      <xdr:rowOff>480924</xdr:rowOff>
    </xdr:to>
    <xdr:sp macro="" textlink="">
      <xdr:nvSpPr>
        <xdr:cNvPr id="11" name="Flèche : courbe vers le bas 10">
          <a:extLst>
            <a:ext uri="{FF2B5EF4-FFF2-40B4-BE49-F238E27FC236}">
              <a16:creationId xmlns:a16="http://schemas.microsoft.com/office/drawing/2014/main" id="{02DDF69D-D964-43C4-A6B7-FA7EEE024E28}"/>
            </a:ext>
          </a:extLst>
        </xdr:cNvPr>
        <xdr:cNvSpPr/>
      </xdr:nvSpPr>
      <xdr:spPr>
        <a:xfrm rot="2972123">
          <a:off x="6197444" y="146647"/>
          <a:ext cx="353326" cy="315228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102219</xdr:colOff>
      <xdr:row>10</xdr:row>
      <xdr:rowOff>184991</xdr:rowOff>
    </xdr:from>
    <xdr:to>
      <xdr:col>15</xdr:col>
      <xdr:colOff>288073</xdr:colOff>
      <xdr:row>16</xdr:row>
      <xdr:rowOff>111514</xdr:rowOff>
    </xdr:to>
    <xdr:pic macro="[0]!ImpressionBorderau">
      <xdr:nvPicPr>
        <xdr:cNvPr id="4" name="Image 3" descr="logo de l'imprimante, vecteur de logo d'impression 5695636 Art ...">
          <a:extLst>
            <a:ext uri="{FF2B5EF4-FFF2-40B4-BE49-F238E27FC236}">
              <a16:creationId xmlns:a16="http://schemas.microsoft.com/office/drawing/2014/main" id="{F7664040-9012-2D0E-D6F4-D74E548B3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6195" y="2721893"/>
          <a:ext cx="1728439" cy="1097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oneCellAnchor>
    <xdr:from>
      <xdr:col>13</xdr:col>
      <xdr:colOff>137583</xdr:colOff>
      <xdr:row>1</xdr:row>
      <xdr:rowOff>105833</xdr:rowOff>
    </xdr:from>
    <xdr:ext cx="2405063" cy="904876"/>
    <xdr:sp macro="" textlink="">
      <xdr:nvSpPr>
        <xdr:cNvPr id="2" name="Rectangl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1FF20A6-1350-4A32-8ED6-6986C6571B45}"/>
            </a:ext>
          </a:extLst>
        </xdr:cNvPr>
        <xdr:cNvSpPr/>
      </xdr:nvSpPr>
      <xdr:spPr>
        <a:xfrm>
          <a:off x="9937750" y="296333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15</xdr:col>
      <xdr:colOff>472017</xdr:colOff>
      <xdr:row>1</xdr:row>
      <xdr:rowOff>73023</xdr:rowOff>
    </xdr:from>
    <xdr:to>
      <xdr:col>16</xdr:col>
      <xdr:colOff>125412</xdr:colOff>
      <xdr:row>1</xdr:row>
      <xdr:rowOff>632617</xdr:rowOff>
    </xdr:to>
    <xdr:sp macro="" textlink="">
      <xdr:nvSpPr>
        <xdr:cNvPr id="3" name="Flèche : courbe vers le bas 2">
          <a:extLst>
            <a:ext uri="{FF2B5EF4-FFF2-40B4-BE49-F238E27FC236}">
              <a16:creationId xmlns:a16="http://schemas.microsoft.com/office/drawing/2014/main" id="{458B11ED-73CE-4D7A-87B9-6FCE953D0BBB}"/>
            </a:ext>
          </a:extLst>
        </xdr:cNvPr>
        <xdr:cNvSpPr/>
      </xdr:nvSpPr>
      <xdr:spPr>
        <a:xfrm rot="2972123">
          <a:off x="11697626" y="340914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13</xdr:col>
      <xdr:colOff>167640</xdr:colOff>
      <xdr:row>4</xdr:row>
      <xdr:rowOff>181396</xdr:rowOff>
    </xdr:from>
    <xdr:ext cx="2423160" cy="1005840"/>
    <xdr:sp macro="[0]!AfficherFeuilleAvecMotDePasse" textlink="">
      <xdr:nvSpPr>
        <xdr:cNvPr id="16" name="Rectangle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2630AB0-407E-434B-AA8D-2E362E13FCA3}"/>
            </a:ext>
          </a:extLst>
        </xdr:cNvPr>
        <xdr:cNvSpPr/>
      </xdr:nvSpPr>
      <xdr:spPr>
        <a:xfrm>
          <a:off x="10226040" y="1509453"/>
          <a:ext cx="2423160" cy="10058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</a:t>
          </a:r>
          <a:r>
            <a:rPr kumimoji="0" lang="fr-CA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Administratif </a:t>
          </a:r>
          <a:endParaRPr kumimoji="0" lang="fr-FR" sz="20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PrintsWithSheet="0"/>
  </xdr:oneCellAnchor>
  <xdr:twoCellAnchor>
    <xdr:from>
      <xdr:col>15</xdr:col>
      <xdr:colOff>698895</xdr:colOff>
      <xdr:row>4</xdr:row>
      <xdr:rowOff>121920</xdr:rowOff>
    </xdr:from>
    <xdr:to>
      <xdr:col>16</xdr:col>
      <xdr:colOff>151503</xdr:colOff>
      <xdr:row>6</xdr:row>
      <xdr:rowOff>122121</xdr:rowOff>
    </xdr:to>
    <xdr:sp macro="" textlink="">
      <xdr:nvSpPr>
        <xdr:cNvPr id="17" name="Flèche : courbe vers le bas 16">
          <a:extLst>
            <a:ext uri="{FF2B5EF4-FFF2-40B4-BE49-F238E27FC236}">
              <a16:creationId xmlns:a16="http://schemas.microsoft.com/office/drawing/2014/main" id="{4A4C7E8F-86C5-4EE1-AD07-00C35F024810}"/>
            </a:ext>
          </a:extLst>
        </xdr:cNvPr>
        <xdr:cNvSpPr/>
      </xdr:nvSpPr>
      <xdr:spPr>
        <a:xfrm rot="2972123">
          <a:off x="12213238" y="1538717"/>
          <a:ext cx="404061" cy="222228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 editAs="oneCell">
    <xdr:from>
      <xdr:col>13</xdr:col>
      <xdr:colOff>483563</xdr:colOff>
      <xdr:row>16</xdr:row>
      <xdr:rowOff>167956</xdr:rowOff>
    </xdr:from>
    <xdr:to>
      <xdr:col>14</xdr:col>
      <xdr:colOff>557904</xdr:colOff>
      <xdr:row>21</xdr:row>
      <xdr:rowOff>54494</xdr:rowOff>
    </xdr:to>
    <xdr:pic macro="[0]!Envoi_Bord_Paie">
      <xdr:nvPicPr>
        <xdr:cNvPr id="9" name="Image 8" descr="Envoyer le bordereau de paie par courriel à l'employé">
          <a:extLst>
            <a:ext uri="{FF2B5EF4-FFF2-40B4-BE49-F238E27FC236}">
              <a16:creationId xmlns:a16="http://schemas.microsoft.com/office/drawing/2014/main" id="{4859A32E-9182-554D-4724-792DC1DE23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8896" y="3912104"/>
          <a:ext cx="845749" cy="846094"/>
        </a:xfrm>
        <a:prstGeom prst="rect">
          <a:avLst/>
        </a:prstGeom>
        <a:noFill/>
        <a:scene3d>
          <a:camera prst="perspectiveLeft"/>
          <a:lightRig rig="threePt" dir="t"/>
        </a:scene3d>
        <a:sp3d>
          <a:bevelB w="101600" prst="riblet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30956</xdr:colOff>
      <xdr:row>17</xdr:row>
      <xdr:rowOff>30955</xdr:rowOff>
    </xdr:from>
    <xdr:to>
      <xdr:col>7</xdr:col>
      <xdr:colOff>976313</xdr:colOff>
      <xdr:row>35</xdr:row>
      <xdr:rowOff>216014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BD1F43A-91C5-2E74-44F4-FC98373AB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1012032</xdr:colOff>
      <xdr:row>17</xdr:row>
      <xdr:rowOff>40818</xdr:rowOff>
    </xdr:from>
    <xdr:to>
      <xdr:col>12</xdr:col>
      <xdr:colOff>1123950</xdr:colOff>
      <xdr:row>35</xdr:row>
      <xdr:rowOff>204107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2862A10-7D07-8403-9FB8-92361D128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476250</xdr:colOff>
      <xdr:row>1</xdr:row>
      <xdr:rowOff>116417</xdr:rowOff>
    </xdr:from>
    <xdr:ext cx="2405063" cy="904876"/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F68B036-59F2-4CD7-AC64-5A9B3F3607F5}"/>
            </a:ext>
          </a:extLst>
        </xdr:cNvPr>
        <xdr:cNvSpPr/>
      </xdr:nvSpPr>
      <xdr:spPr>
        <a:xfrm>
          <a:off x="16012583" y="370417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16</xdr:col>
      <xdr:colOff>69850</xdr:colOff>
      <xdr:row>1</xdr:row>
      <xdr:rowOff>125941</xdr:rowOff>
    </xdr:from>
    <xdr:to>
      <xdr:col>16</xdr:col>
      <xdr:colOff>474662</xdr:colOff>
      <xdr:row>2</xdr:row>
      <xdr:rowOff>410368</xdr:rowOff>
    </xdr:to>
    <xdr:sp macro="" textlink="">
      <xdr:nvSpPr>
        <xdr:cNvPr id="5" name="Flèche : courbe vers le bas 4">
          <a:extLst>
            <a:ext uri="{FF2B5EF4-FFF2-40B4-BE49-F238E27FC236}">
              <a16:creationId xmlns:a16="http://schemas.microsoft.com/office/drawing/2014/main" id="{11E17F88-CA99-4BAD-BA11-509F9741796F}"/>
            </a:ext>
          </a:extLst>
        </xdr:cNvPr>
        <xdr:cNvSpPr/>
      </xdr:nvSpPr>
      <xdr:spPr>
        <a:xfrm rot="2972123">
          <a:off x="17783042" y="457332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13</xdr:col>
      <xdr:colOff>533400</xdr:colOff>
      <xdr:row>4</xdr:row>
      <xdr:rowOff>173776</xdr:rowOff>
    </xdr:from>
    <xdr:ext cx="2438400" cy="1005840"/>
    <xdr:sp macro="[0]!AfficherFeuilleAvecMotDePasse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EDFCEE-5CE2-4260-B5B2-250E376AD0F6}"/>
            </a:ext>
          </a:extLst>
        </xdr:cNvPr>
        <xdr:cNvSpPr/>
      </xdr:nvSpPr>
      <xdr:spPr>
        <a:xfrm>
          <a:off x="17195800" y="1621576"/>
          <a:ext cx="2438400" cy="10058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</a:t>
          </a:r>
          <a:r>
            <a:rPr kumimoji="0" lang="fr-CA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Administratif </a:t>
          </a:r>
          <a:endParaRPr kumimoji="0" lang="fr-FR" sz="20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16</xdr:col>
      <xdr:colOff>279795</xdr:colOff>
      <xdr:row>4</xdr:row>
      <xdr:rowOff>114300</xdr:rowOff>
    </xdr:from>
    <xdr:to>
      <xdr:col>16</xdr:col>
      <xdr:colOff>502023</xdr:colOff>
      <xdr:row>5</xdr:row>
      <xdr:rowOff>251661</xdr:rowOff>
    </xdr:to>
    <xdr:sp macro="" textlink="">
      <xdr:nvSpPr>
        <xdr:cNvPr id="7" name="Flèche : courbe vers le bas 6">
          <a:extLst>
            <a:ext uri="{FF2B5EF4-FFF2-40B4-BE49-F238E27FC236}">
              <a16:creationId xmlns:a16="http://schemas.microsoft.com/office/drawing/2014/main" id="{673A3CA7-CA52-4B4A-92B6-E75AD5DB1F13}"/>
            </a:ext>
          </a:extLst>
        </xdr:cNvPr>
        <xdr:cNvSpPr/>
      </xdr:nvSpPr>
      <xdr:spPr>
        <a:xfrm rot="2972123">
          <a:off x="19175378" y="1653017"/>
          <a:ext cx="404061" cy="222228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204108</xdr:colOff>
      <xdr:row>0</xdr:row>
      <xdr:rowOff>330459</xdr:rowOff>
    </xdr:from>
    <xdr:ext cx="2405063" cy="904876"/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B72B05-AAC5-4134-88A4-0902669E89EC}"/>
            </a:ext>
          </a:extLst>
        </xdr:cNvPr>
        <xdr:cNvSpPr/>
      </xdr:nvSpPr>
      <xdr:spPr>
        <a:xfrm>
          <a:off x="962220" y="330459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2</xdr:col>
      <xdr:colOff>914788</xdr:colOff>
      <xdr:row>0</xdr:row>
      <xdr:rowOff>310822</xdr:rowOff>
    </xdr:from>
    <xdr:to>
      <xdr:col>3</xdr:col>
      <xdr:colOff>231028</xdr:colOff>
      <xdr:row>1</xdr:row>
      <xdr:rowOff>365008</xdr:rowOff>
    </xdr:to>
    <xdr:sp macro="" textlink="">
      <xdr:nvSpPr>
        <xdr:cNvPr id="3" name="Flèche : courbe vers le bas 2">
          <a:extLst>
            <a:ext uri="{FF2B5EF4-FFF2-40B4-BE49-F238E27FC236}">
              <a16:creationId xmlns:a16="http://schemas.microsoft.com/office/drawing/2014/main" id="{9302E6DB-2648-4D7E-B038-540A99B60F61}"/>
            </a:ext>
          </a:extLst>
        </xdr:cNvPr>
        <xdr:cNvSpPr/>
      </xdr:nvSpPr>
      <xdr:spPr>
        <a:xfrm rot="2972123">
          <a:off x="2752116" y="388213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3</xdr:col>
      <xdr:colOff>548640</xdr:colOff>
      <xdr:row>0</xdr:row>
      <xdr:rowOff>341416</xdr:rowOff>
    </xdr:from>
    <xdr:ext cx="1623060" cy="862544"/>
    <xdr:sp macro="[0]!AfficherFeuilleAvecMotDePasse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7B3A084-F787-4630-9380-70E8754981AE}"/>
            </a:ext>
          </a:extLst>
        </xdr:cNvPr>
        <xdr:cNvSpPr/>
      </xdr:nvSpPr>
      <xdr:spPr>
        <a:xfrm>
          <a:off x="3634740" y="341416"/>
          <a:ext cx="1623060" cy="862544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</a:t>
          </a:r>
          <a:r>
            <a:rPr kumimoji="0" lang="fr-CA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Administratif </a:t>
          </a:r>
          <a:endParaRPr kumimoji="0" lang="fr-FR" sz="20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4</xdr:col>
      <xdr:colOff>298826</xdr:colOff>
      <xdr:row>0</xdr:row>
      <xdr:rowOff>415752</xdr:rowOff>
    </xdr:from>
    <xdr:to>
      <xdr:col>5</xdr:col>
      <xdr:colOff>10369</xdr:colOff>
      <xdr:row>1</xdr:row>
      <xdr:rowOff>219535</xdr:rowOff>
    </xdr:to>
    <xdr:sp macro="" textlink="">
      <xdr:nvSpPr>
        <xdr:cNvPr id="5" name="Flèche : courbe vers le bas 4">
          <a:extLst>
            <a:ext uri="{FF2B5EF4-FFF2-40B4-BE49-F238E27FC236}">
              <a16:creationId xmlns:a16="http://schemas.microsoft.com/office/drawing/2014/main" id="{71D2255F-5AFD-4A1A-98BA-03B53ED0827F}"/>
            </a:ext>
          </a:extLst>
        </xdr:cNvPr>
        <xdr:cNvSpPr/>
      </xdr:nvSpPr>
      <xdr:spPr>
        <a:xfrm rot="2972123">
          <a:off x="4870426" y="446632"/>
          <a:ext cx="306703" cy="244943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5</xdr:col>
      <xdr:colOff>327661</xdr:colOff>
      <xdr:row>0</xdr:row>
      <xdr:rowOff>365760</xdr:rowOff>
    </xdr:from>
    <xdr:ext cx="1668780" cy="815340"/>
    <xdr:sp macro="" textlink="">
      <xdr:nvSpPr>
        <xdr:cNvPr id="8" name="Rectangl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BB91A4-8703-4AD8-92E8-753C48796019}"/>
            </a:ext>
          </a:extLst>
        </xdr:cNvPr>
        <xdr:cNvSpPr/>
      </xdr:nvSpPr>
      <xdr:spPr>
        <a:xfrm>
          <a:off x="5463541" y="365760"/>
          <a:ext cx="1668780" cy="8153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Maintenance</a:t>
          </a:r>
        </a:p>
      </xdr:txBody>
    </xdr:sp>
    <xdr:clientData/>
  </xdr:oneCellAnchor>
  <xdr:twoCellAnchor>
    <xdr:from>
      <xdr:col>6</xdr:col>
      <xdr:colOff>914000</xdr:colOff>
      <xdr:row>0</xdr:row>
      <xdr:rowOff>271194</xdr:rowOff>
    </xdr:from>
    <xdr:to>
      <xdr:col>7</xdr:col>
      <xdr:colOff>224270</xdr:colOff>
      <xdr:row>1</xdr:row>
      <xdr:rowOff>301147</xdr:rowOff>
    </xdr:to>
    <xdr:sp macro="" textlink="">
      <xdr:nvSpPr>
        <xdr:cNvPr id="9" name="Flèche : courbe vers le bas 8">
          <a:extLst>
            <a:ext uri="{FF2B5EF4-FFF2-40B4-BE49-F238E27FC236}">
              <a16:creationId xmlns:a16="http://schemas.microsoft.com/office/drawing/2014/main" id="{5A80D7DB-D813-4508-AA8A-8BD22970F0DD}"/>
            </a:ext>
          </a:extLst>
        </xdr:cNvPr>
        <xdr:cNvSpPr/>
      </xdr:nvSpPr>
      <xdr:spPr>
        <a:xfrm rot="2972123">
          <a:off x="6524428" y="360526"/>
          <a:ext cx="532873" cy="354210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404813</xdr:colOff>
      <xdr:row>1</xdr:row>
      <xdr:rowOff>55562</xdr:rowOff>
    </xdr:from>
    <xdr:ext cx="2405063" cy="904876"/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B32F3B-8024-4DEF-B8B8-44D5F8D37A4E}"/>
            </a:ext>
          </a:extLst>
        </xdr:cNvPr>
        <xdr:cNvSpPr/>
      </xdr:nvSpPr>
      <xdr:spPr>
        <a:xfrm>
          <a:off x="10334626" y="309562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12</xdr:col>
      <xdr:colOff>744538</xdr:colOff>
      <xdr:row>1</xdr:row>
      <xdr:rowOff>65086</xdr:rowOff>
    </xdr:from>
    <xdr:to>
      <xdr:col>13</xdr:col>
      <xdr:colOff>395288</xdr:colOff>
      <xdr:row>2</xdr:row>
      <xdr:rowOff>370680</xdr:rowOff>
    </xdr:to>
    <xdr:sp macro="" textlink="">
      <xdr:nvSpPr>
        <xdr:cNvPr id="3" name="Flèche : courbe vers le bas 2">
          <a:extLst>
            <a:ext uri="{FF2B5EF4-FFF2-40B4-BE49-F238E27FC236}">
              <a16:creationId xmlns:a16="http://schemas.microsoft.com/office/drawing/2014/main" id="{99EE4D49-E183-478F-9BC5-0CF268021BB7}"/>
            </a:ext>
          </a:extLst>
        </xdr:cNvPr>
        <xdr:cNvSpPr/>
      </xdr:nvSpPr>
      <xdr:spPr>
        <a:xfrm rot="2972123">
          <a:off x="12105085" y="396477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10</xdr:col>
      <xdr:colOff>449580</xdr:colOff>
      <xdr:row>4</xdr:row>
      <xdr:rowOff>266700</xdr:rowOff>
    </xdr:from>
    <xdr:ext cx="2362200" cy="853440"/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E5171C2-5BDA-4E4A-96EA-B720250677E1}"/>
            </a:ext>
          </a:extLst>
        </xdr:cNvPr>
        <xdr:cNvSpPr/>
      </xdr:nvSpPr>
      <xdr:spPr>
        <a:xfrm>
          <a:off x="10668000" y="1432560"/>
          <a:ext cx="2362200" cy="8534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Maintenance</a:t>
          </a:r>
        </a:p>
      </xdr:txBody>
    </xdr:sp>
    <xdr:clientData/>
  </xdr:oneCellAnchor>
  <xdr:twoCellAnchor>
    <xdr:from>
      <xdr:col>12</xdr:col>
      <xdr:colOff>746760</xdr:colOff>
      <xdr:row>4</xdr:row>
      <xdr:rowOff>281939</xdr:rowOff>
    </xdr:from>
    <xdr:to>
      <xdr:col>13</xdr:col>
      <xdr:colOff>381952</xdr:colOff>
      <xdr:row>6</xdr:row>
      <xdr:rowOff>1513</xdr:rowOff>
    </xdr:to>
    <xdr:sp macro="" textlink="">
      <xdr:nvSpPr>
        <xdr:cNvPr id="5" name="Flèche : courbe vers le bas 4">
          <a:extLst>
            <a:ext uri="{FF2B5EF4-FFF2-40B4-BE49-F238E27FC236}">
              <a16:creationId xmlns:a16="http://schemas.microsoft.com/office/drawing/2014/main" id="{F252EADB-2B4D-47E4-B58B-3989AE0CDF68}"/>
            </a:ext>
          </a:extLst>
        </xdr:cNvPr>
        <xdr:cNvSpPr/>
      </xdr:nvSpPr>
      <xdr:spPr>
        <a:xfrm rot="2972123">
          <a:off x="12427939" y="1524280"/>
          <a:ext cx="55777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38100</xdr:colOff>
      <xdr:row>0</xdr:row>
      <xdr:rowOff>133350</xdr:rowOff>
    </xdr:from>
    <xdr:ext cx="2405063" cy="904876"/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97EA95-68FF-404B-9108-C12858B2A705}"/>
            </a:ext>
          </a:extLst>
        </xdr:cNvPr>
        <xdr:cNvSpPr/>
      </xdr:nvSpPr>
      <xdr:spPr>
        <a:xfrm>
          <a:off x="13896975" y="13335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25</xdr:col>
      <xdr:colOff>57150</xdr:colOff>
      <xdr:row>0</xdr:row>
      <xdr:rowOff>142874</xdr:rowOff>
    </xdr:from>
    <xdr:to>
      <xdr:col>25</xdr:col>
      <xdr:colOff>461962</xdr:colOff>
      <xdr:row>3</xdr:row>
      <xdr:rowOff>83343</xdr:rowOff>
    </xdr:to>
    <xdr:sp macro="" textlink="">
      <xdr:nvSpPr>
        <xdr:cNvPr id="5" name="Flèche : courbe vers le bas 4">
          <a:extLst>
            <a:ext uri="{FF2B5EF4-FFF2-40B4-BE49-F238E27FC236}">
              <a16:creationId xmlns:a16="http://schemas.microsoft.com/office/drawing/2014/main" id="{82188AFC-DC47-45D9-9C58-0FD084A374FE}"/>
            </a:ext>
          </a:extLst>
        </xdr:cNvPr>
        <xdr:cNvSpPr/>
      </xdr:nvSpPr>
      <xdr:spPr>
        <a:xfrm rot="2972123">
          <a:off x="15667434" y="220265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22</xdr:col>
      <xdr:colOff>76200</xdr:colOff>
      <xdr:row>6</xdr:row>
      <xdr:rowOff>95250</xdr:rowOff>
    </xdr:from>
    <xdr:ext cx="2362200" cy="853440"/>
    <xdr:sp macro="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2C5B9C-9F4E-4E8E-B4A7-CC0823B6CA3C}"/>
            </a:ext>
          </a:extLst>
        </xdr:cNvPr>
        <xdr:cNvSpPr/>
      </xdr:nvSpPr>
      <xdr:spPr>
        <a:xfrm>
          <a:off x="14182725" y="1228725"/>
          <a:ext cx="2362200" cy="8534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Maintenance</a:t>
          </a:r>
        </a:p>
      </xdr:txBody>
    </xdr:sp>
    <xdr:clientData/>
  </xdr:oneCellAnchor>
  <xdr:twoCellAnchor>
    <xdr:from>
      <xdr:col>25</xdr:col>
      <xdr:colOff>26670</xdr:colOff>
      <xdr:row>6</xdr:row>
      <xdr:rowOff>110489</xdr:rowOff>
    </xdr:from>
    <xdr:to>
      <xdr:col>25</xdr:col>
      <xdr:colOff>431482</xdr:colOff>
      <xdr:row>9</xdr:row>
      <xdr:rowOff>125338</xdr:rowOff>
    </xdr:to>
    <xdr:sp macro="" textlink="">
      <xdr:nvSpPr>
        <xdr:cNvPr id="7" name="Flèche : courbe vers le bas 6">
          <a:extLst>
            <a:ext uri="{FF2B5EF4-FFF2-40B4-BE49-F238E27FC236}">
              <a16:creationId xmlns:a16="http://schemas.microsoft.com/office/drawing/2014/main" id="{368B3A1D-5EAB-4F6E-8824-0EAA991FD415}"/>
            </a:ext>
          </a:extLst>
        </xdr:cNvPr>
        <xdr:cNvSpPr/>
      </xdr:nvSpPr>
      <xdr:spPr>
        <a:xfrm rot="2972123">
          <a:off x="15942664" y="1320445"/>
          <a:ext cx="55777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0</xdr:colOff>
      <xdr:row>1</xdr:row>
      <xdr:rowOff>0</xdr:rowOff>
    </xdr:from>
    <xdr:ext cx="2405063" cy="904876"/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50E719-95C6-4E9E-A47A-5E8F75BC82D3}"/>
            </a:ext>
          </a:extLst>
        </xdr:cNvPr>
        <xdr:cNvSpPr/>
      </xdr:nvSpPr>
      <xdr:spPr>
        <a:xfrm>
          <a:off x="13801725" y="238125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25</xdr:col>
      <xdr:colOff>19050</xdr:colOff>
      <xdr:row>1</xdr:row>
      <xdr:rowOff>9524</xdr:rowOff>
    </xdr:from>
    <xdr:to>
      <xdr:col>25</xdr:col>
      <xdr:colOff>423862</xdr:colOff>
      <xdr:row>3</xdr:row>
      <xdr:rowOff>188118</xdr:rowOff>
    </xdr:to>
    <xdr:sp macro="" textlink="">
      <xdr:nvSpPr>
        <xdr:cNvPr id="3" name="Flèche : courbe vers le bas 2">
          <a:extLst>
            <a:ext uri="{FF2B5EF4-FFF2-40B4-BE49-F238E27FC236}">
              <a16:creationId xmlns:a16="http://schemas.microsoft.com/office/drawing/2014/main" id="{71E00F65-96C3-42E3-9A0A-2B3DE82E9F32}"/>
            </a:ext>
          </a:extLst>
        </xdr:cNvPr>
        <xdr:cNvSpPr/>
      </xdr:nvSpPr>
      <xdr:spPr>
        <a:xfrm rot="2972123">
          <a:off x="15572184" y="325040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1</xdr:row>
      <xdr:rowOff>0</xdr:rowOff>
    </xdr:from>
    <xdr:ext cx="2405063" cy="904876"/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D6AFC1-1CF6-4D5D-B113-9675B36F213F}"/>
            </a:ext>
          </a:extLst>
        </xdr:cNvPr>
        <xdr:cNvSpPr/>
      </xdr:nvSpPr>
      <xdr:spPr>
        <a:xfrm>
          <a:off x="12382500" y="184813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10</xdr:col>
      <xdr:colOff>340910</xdr:colOff>
      <xdr:row>1</xdr:row>
      <xdr:rowOff>9524</xdr:rowOff>
    </xdr:from>
    <xdr:to>
      <xdr:col>10</xdr:col>
      <xdr:colOff>745722</xdr:colOff>
      <xdr:row>3</xdr:row>
      <xdr:rowOff>171058</xdr:rowOff>
    </xdr:to>
    <xdr:sp macro="" textlink="">
      <xdr:nvSpPr>
        <xdr:cNvPr id="3" name="Flèche : courbe vers le bas 2">
          <a:extLst>
            <a:ext uri="{FF2B5EF4-FFF2-40B4-BE49-F238E27FC236}">
              <a16:creationId xmlns:a16="http://schemas.microsoft.com/office/drawing/2014/main" id="{E716B1D8-6B1C-4364-A1A3-D2CF4657FF98}"/>
            </a:ext>
          </a:extLst>
        </xdr:cNvPr>
        <xdr:cNvSpPr/>
      </xdr:nvSpPr>
      <xdr:spPr>
        <a:xfrm rot="2972123">
          <a:off x="14152959" y="271728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53340</xdr:colOff>
      <xdr:row>7</xdr:row>
      <xdr:rowOff>22860</xdr:rowOff>
    </xdr:from>
    <xdr:ext cx="2362200" cy="853440"/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6F2AFF-C11C-483F-B9D0-9D44799EB737}"/>
            </a:ext>
          </a:extLst>
        </xdr:cNvPr>
        <xdr:cNvSpPr/>
      </xdr:nvSpPr>
      <xdr:spPr>
        <a:xfrm>
          <a:off x="12793980" y="1402080"/>
          <a:ext cx="2362200" cy="8534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Maintenance</a:t>
          </a:r>
        </a:p>
      </xdr:txBody>
    </xdr:sp>
    <xdr:clientData/>
  </xdr:oneCellAnchor>
  <xdr:twoCellAnchor>
    <xdr:from>
      <xdr:col>10</xdr:col>
      <xdr:colOff>350520</xdr:colOff>
      <xdr:row>7</xdr:row>
      <xdr:rowOff>38099</xdr:rowOff>
    </xdr:from>
    <xdr:to>
      <xdr:col>10</xdr:col>
      <xdr:colOff>755332</xdr:colOff>
      <xdr:row>10</xdr:row>
      <xdr:rowOff>24373</xdr:rowOff>
    </xdr:to>
    <xdr:sp macro="" textlink="">
      <xdr:nvSpPr>
        <xdr:cNvPr id="5" name="Flèche : courbe vers le bas 4">
          <a:extLst>
            <a:ext uri="{FF2B5EF4-FFF2-40B4-BE49-F238E27FC236}">
              <a16:creationId xmlns:a16="http://schemas.microsoft.com/office/drawing/2014/main" id="{EDF2A83B-D9B4-4240-8B88-302B48367601}"/>
            </a:ext>
          </a:extLst>
        </xdr:cNvPr>
        <xdr:cNvSpPr/>
      </xdr:nvSpPr>
      <xdr:spPr>
        <a:xfrm rot="2972123">
          <a:off x="14553919" y="1493800"/>
          <a:ext cx="55777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1</xdr:row>
      <xdr:rowOff>0</xdr:rowOff>
    </xdr:from>
    <xdr:ext cx="2405063" cy="904876"/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E20A97-4B9E-4109-9630-B5B420E691F9}"/>
            </a:ext>
          </a:extLst>
        </xdr:cNvPr>
        <xdr:cNvSpPr/>
      </xdr:nvSpPr>
      <xdr:spPr>
        <a:xfrm>
          <a:off x="7267575" y="228600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10</xdr:col>
      <xdr:colOff>323850</xdr:colOff>
      <xdr:row>1</xdr:row>
      <xdr:rowOff>9524</xdr:rowOff>
    </xdr:from>
    <xdr:to>
      <xdr:col>10</xdr:col>
      <xdr:colOff>728662</xdr:colOff>
      <xdr:row>3</xdr:row>
      <xdr:rowOff>111918</xdr:rowOff>
    </xdr:to>
    <xdr:sp macro="" textlink="">
      <xdr:nvSpPr>
        <xdr:cNvPr id="3" name="Flèche : courbe vers le bas 2">
          <a:extLst>
            <a:ext uri="{FF2B5EF4-FFF2-40B4-BE49-F238E27FC236}">
              <a16:creationId xmlns:a16="http://schemas.microsoft.com/office/drawing/2014/main" id="{5F67AD23-878D-47F6-B044-FACEBB14CD55}"/>
            </a:ext>
          </a:extLst>
        </xdr:cNvPr>
        <xdr:cNvSpPr/>
      </xdr:nvSpPr>
      <xdr:spPr>
        <a:xfrm rot="2972123">
          <a:off x="9038034" y="315515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30480</xdr:colOff>
      <xdr:row>6</xdr:row>
      <xdr:rowOff>0</xdr:rowOff>
    </xdr:from>
    <xdr:ext cx="2331720" cy="853440"/>
    <xdr:sp macro="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8AD9416-6DB4-43CF-9EC7-091573428174}"/>
            </a:ext>
          </a:extLst>
        </xdr:cNvPr>
        <xdr:cNvSpPr/>
      </xdr:nvSpPr>
      <xdr:spPr>
        <a:xfrm>
          <a:off x="7459980" y="1325880"/>
          <a:ext cx="2331720" cy="8534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Maintenance</a:t>
          </a:r>
        </a:p>
      </xdr:txBody>
    </xdr:sp>
    <xdr:clientData/>
  </xdr:oneCellAnchor>
  <xdr:twoCellAnchor>
    <xdr:from>
      <xdr:col>10</xdr:col>
      <xdr:colOff>286537</xdr:colOff>
      <xdr:row>6</xdr:row>
      <xdr:rowOff>13545</xdr:rowOff>
    </xdr:from>
    <xdr:to>
      <xdr:col>10</xdr:col>
      <xdr:colOff>686126</xdr:colOff>
      <xdr:row>8</xdr:row>
      <xdr:rowOff>129359</xdr:rowOff>
    </xdr:to>
    <xdr:sp macro="" textlink="">
      <xdr:nvSpPr>
        <xdr:cNvPr id="7" name="Flèche : courbe vers le bas 6">
          <a:extLst>
            <a:ext uri="{FF2B5EF4-FFF2-40B4-BE49-F238E27FC236}">
              <a16:creationId xmlns:a16="http://schemas.microsoft.com/office/drawing/2014/main" id="{7D4A9C70-652C-4561-AE31-96DD36B07A6F}"/>
            </a:ext>
          </a:extLst>
        </xdr:cNvPr>
        <xdr:cNvSpPr/>
      </xdr:nvSpPr>
      <xdr:spPr>
        <a:xfrm rot="2972123">
          <a:off x="9191425" y="1418517"/>
          <a:ext cx="557774" cy="399589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2405063" cy="904876"/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2D685C-C48C-4AD0-B6DA-E1C9DF3A0AEE}"/>
            </a:ext>
          </a:extLst>
        </xdr:cNvPr>
        <xdr:cNvSpPr/>
      </xdr:nvSpPr>
      <xdr:spPr>
        <a:xfrm>
          <a:off x="3829050" y="200025"/>
          <a:ext cx="2405063" cy="904876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Retour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Entrée</a:t>
          </a:r>
        </a:p>
      </xdr:txBody>
    </xdr:sp>
    <xdr:clientData/>
  </xdr:oneCellAnchor>
  <xdr:twoCellAnchor>
    <xdr:from>
      <xdr:col>6</xdr:col>
      <xdr:colOff>323850</xdr:colOff>
      <xdr:row>1</xdr:row>
      <xdr:rowOff>9524</xdr:rowOff>
    </xdr:from>
    <xdr:to>
      <xdr:col>6</xdr:col>
      <xdr:colOff>728662</xdr:colOff>
      <xdr:row>3</xdr:row>
      <xdr:rowOff>169068</xdr:rowOff>
    </xdr:to>
    <xdr:sp macro="" textlink="">
      <xdr:nvSpPr>
        <xdr:cNvPr id="3" name="Flèche : courbe vers le bas 2">
          <a:extLst>
            <a:ext uri="{FF2B5EF4-FFF2-40B4-BE49-F238E27FC236}">
              <a16:creationId xmlns:a16="http://schemas.microsoft.com/office/drawing/2014/main" id="{0B700914-C5B0-4158-8E01-A2DFEE3A4D9C}"/>
            </a:ext>
          </a:extLst>
        </xdr:cNvPr>
        <xdr:cNvSpPr/>
      </xdr:nvSpPr>
      <xdr:spPr>
        <a:xfrm rot="2972123">
          <a:off x="5599509" y="286940"/>
          <a:ext cx="55959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3</xdr:col>
      <xdr:colOff>777240</xdr:colOff>
      <xdr:row>7</xdr:row>
      <xdr:rowOff>0</xdr:rowOff>
    </xdr:from>
    <xdr:ext cx="2377440" cy="853440"/>
    <xdr:sp macro="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94C5E1-98DC-4A6F-B4A9-739D129DEBD7}"/>
            </a:ext>
          </a:extLst>
        </xdr:cNvPr>
        <xdr:cNvSpPr/>
      </xdr:nvSpPr>
      <xdr:spPr>
        <a:xfrm>
          <a:off x="3931920" y="1386840"/>
          <a:ext cx="2377440" cy="853440"/>
        </a:xfrm>
        <a:prstGeom prst="rect">
          <a:avLst/>
        </a:prstGeom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0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Arial" panose="020B0604020202020204" pitchFamily="34" charset="0"/>
              <a:cs typeface="Arial" panose="020B0604020202020204" pitchFamily="34" charset="0"/>
            </a:rPr>
            <a:t>Portail Maintenance</a:t>
          </a:r>
        </a:p>
      </xdr:txBody>
    </xdr:sp>
    <xdr:clientData/>
  </xdr:oneCellAnchor>
  <xdr:twoCellAnchor>
    <xdr:from>
      <xdr:col>6</xdr:col>
      <xdr:colOff>251460</xdr:colOff>
      <xdr:row>7</xdr:row>
      <xdr:rowOff>15239</xdr:rowOff>
    </xdr:from>
    <xdr:to>
      <xdr:col>6</xdr:col>
      <xdr:colOff>656272</xdr:colOff>
      <xdr:row>9</xdr:row>
      <xdr:rowOff>176773</xdr:rowOff>
    </xdr:to>
    <xdr:sp macro="" textlink="">
      <xdr:nvSpPr>
        <xdr:cNvPr id="7" name="Flèche : courbe vers le bas 6">
          <a:extLst>
            <a:ext uri="{FF2B5EF4-FFF2-40B4-BE49-F238E27FC236}">
              <a16:creationId xmlns:a16="http://schemas.microsoft.com/office/drawing/2014/main" id="{1BCD8AB7-142F-4085-AAB3-199162D9A37E}"/>
            </a:ext>
          </a:extLst>
        </xdr:cNvPr>
        <xdr:cNvSpPr/>
      </xdr:nvSpPr>
      <xdr:spPr>
        <a:xfrm rot="2972123">
          <a:off x="5707099" y="1478560"/>
          <a:ext cx="557774" cy="404812"/>
        </a:xfrm>
        <a:prstGeom prst="curvedDownArrow">
          <a:avLst/>
        </a:prstGeom>
        <a:solidFill>
          <a:srgbClr val="E97132"/>
        </a:solidFill>
        <a:ln w="19050" cap="flat" cmpd="sng" algn="ctr">
          <a:solidFill>
            <a:srgbClr val="E9713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CA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erome.guy\OneDrive%20-%20College%20D'Alma\1_Hiver%202021\SIG\ETC\ETC%20H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jerome_guy_collegealma_ca/Documents/1_Hiver%202021/SIG/ETC/Gen_liste_client_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 employés"/>
      <sheetName val="Bordereau"/>
      <sheetName val="Table taux horaire"/>
      <sheetName val="Feuille de temps"/>
      <sheetName val="T gains courant"/>
      <sheetName val="Cumulatifs"/>
      <sheetName val="Table déductions"/>
      <sheetName val="PROV 26PP"/>
    </sheetNames>
    <sheetDataSet>
      <sheetData sheetId="0">
        <row r="1">
          <cell r="A1" t="str">
            <v>Num_employé</v>
          </cell>
          <cell r="B1" t="str">
            <v>Nom</v>
          </cell>
          <cell r="C1" t="str">
            <v>Prenom</v>
          </cell>
          <cell r="D1" t="str">
            <v>Sexe</v>
          </cell>
          <cell r="E1" t="str">
            <v>Date de naissance</v>
          </cell>
          <cell r="F1" t="str">
            <v>Ville</v>
          </cell>
          <cell r="G1" t="str">
            <v>Date embauche</v>
          </cell>
          <cell r="H1" t="str">
            <v>No_civic</v>
          </cell>
          <cell r="I1" t="str">
            <v>Rue</v>
          </cell>
          <cell r="J1" t="str">
            <v>Province</v>
          </cell>
          <cell r="K1" t="str">
            <v>Code Postal</v>
          </cell>
          <cell r="L1" t="str">
            <v>Téléphone</v>
          </cell>
          <cell r="M1" t="str">
            <v>Titre emploi</v>
          </cell>
          <cell r="N1" t="str">
            <v>Échelon</v>
          </cell>
          <cell r="O1" t="str">
            <v>Code impôt prov</v>
          </cell>
          <cell r="P1" t="str">
            <v>Code impôt fed</v>
          </cell>
          <cell r="Q1" t="str">
            <v>CodeEmploi</v>
          </cell>
          <cell r="R1" t="str">
            <v>Taux horaire</v>
          </cell>
        </row>
        <row r="2">
          <cell r="A2">
            <v>1</v>
          </cell>
          <cell r="B2" t="str">
            <v>Legaré</v>
          </cell>
          <cell r="C2" t="str">
            <v>Eddy</v>
          </cell>
          <cell r="D2" t="str">
            <v>M</v>
          </cell>
          <cell r="E2">
            <v>60</v>
          </cell>
          <cell r="F2" t="str">
            <v>Victoriaville</v>
          </cell>
          <cell r="G2">
            <v>43093</v>
          </cell>
          <cell r="H2">
            <v>1471</v>
          </cell>
          <cell r="I2" t="str">
            <v>Jean Picard</v>
          </cell>
          <cell r="J2" t="str">
            <v>Québec</v>
          </cell>
          <cell r="K2" t="str">
            <v>G7Q 1B2</v>
          </cell>
          <cell r="L2" t="str">
            <v>450 660-7615</v>
          </cell>
          <cell r="M2" t="str">
            <v>Technicien informatique</v>
          </cell>
          <cell r="N2">
            <v>3</v>
          </cell>
          <cell r="O2" t="str">
            <v>D</v>
          </cell>
          <cell r="P2">
            <v>4</v>
          </cell>
          <cell r="Q2">
            <v>2</v>
          </cell>
          <cell r="R2">
            <v>24.3</v>
          </cell>
        </row>
        <row r="3">
          <cell r="A3">
            <v>2</v>
          </cell>
          <cell r="B3" t="str">
            <v>Dubé</v>
          </cell>
          <cell r="C3" t="str">
            <v>Mike</v>
          </cell>
          <cell r="D3" t="str">
            <v>M</v>
          </cell>
          <cell r="E3">
            <v>36</v>
          </cell>
          <cell r="F3" t="str">
            <v>Boisbriand</v>
          </cell>
          <cell r="G3">
            <v>42007</v>
          </cell>
          <cell r="H3">
            <v>2435</v>
          </cell>
          <cell r="I3" t="str">
            <v>De Belfast</v>
          </cell>
          <cell r="J3" t="str">
            <v>Québec</v>
          </cell>
          <cell r="K3" t="str">
            <v>G9Y 4B7</v>
          </cell>
          <cell r="L3" t="str">
            <v>450 988-5882</v>
          </cell>
          <cell r="M3" t="str">
            <v>Technicien informatique</v>
          </cell>
          <cell r="N3">
            <v>5</v>
          </cell>
          <cell r="O3" t="str">
            <v>E</v>
          </cell>
          <cell r="P3">
            <v>5</v>
          </cell>
          <cell r="Q3">
            <v>2</v>
          </cell>
          <cell r="R3">
            <v>26.8</v>
          </cell>
        </row>
        <row r="4">
          <cell r="A4">
            <v>3</v>
          </cell>
          <cell r="B4" t="str">
            <v>Gilbert</v>
          </cell>
          <cell r="C4" t="str">
            <v>Sylvie</v>
          </cell>
          <cell r="D4" t="str">
            <v>F</v>
          </cell>
          <cell r="E4">
            <v>24</v>
          </cell>
          <cell r="F4" t="str">
            <v>Varennes</v>
          </cell>
          <cell r="G4">
            <v>42032</v>
          </cell>
          <cell r="H4">
            <v>1188</v>
          </cell>
          <cell r="I4" t="str">
            <v>Begin</v>
          </cell>
          <cell r="J4" t="str">
            <v>Québec</v>
          </cell>
          <cell r="K4" t="str">
            <v>G2D 4P4</v>
          </cell>
          <cell r="L4" t="str">
            <v>819 865-3645</v>
          </cell>
          <cell r="M4" t="str">
            <v>Technicien informatique</v>
          </cell>
          <cell r="N4">
            <v>5</v>
          </cell>
          <cell r="O4" t="str">
            <v>F</v>
          </cell>
          <cell r="P4">
            <v>6</v>
          </cell>
          <cell r="Q4">
            <v>2</v>
          </cell>
          <cell r="R4">
            <v>26.8</v>
          </cell>
        </row>
        <row r="5">
          <cell r="A5">
            <v>4</v>
          </cell>
          <cell r="B5" t="str">
            <v>Drouin</v>
          </cell>
          <cell r="C5" t="str">
            <v>Rock</v>
          </cell>
          <cell r="D5" t="str">
            <v>M</v>
          </cell>
          <cell r="E5">
            <v>24</v>
          </cell>
          <cell r="F5" t="str">
            <v>Blainville</v>
          </cell>
          <cell r="G5">
            <v>41368</v>
          </cell>
          <cell r="H5">
            <v>2222</v>
          </cell>
          <cell r="I5" t="str">
            <v>De Berri</v>
          </cell>
          <cell r="J5" t="str">
            <v>Québec</v>
          </cell>
          <cell r="K5" t="str">
            <v>G8F 1V3</v>
          </cell>
          <cell r="L5" t="str">
            <v>450 966-3962</v>
          </cell>
          <cell r="M5" t="str">
            <v>Technicien informatique</v>
          </cell>
          <cell r="N5">
            <v>5</v>
          </cell>
          <cell r="O5" t="str">
            <v>G</v>
          </cell>
          <cell r="P5">
            <v>7</v>
          </cell>
          <cell r="Q5">
            <v>2</v>
          </cell>
          <cell r="R5">
            <v>26.8</v>
          </cell>
        </row>
        <row r="6">
          <cell r="A6">
            <v>5</v>
          </cell>
          <cell r="B6" t="str">
            <v>Meunier</v>
          </cell>
          <cell r="C6" t="str">
            <v>Jean-christophe</v>
          </cell>
          <cell r="D6" t="str">
            <v>M</v>
          </cell>
          <cell r="E6">
            <v>43</v>
          </cell>
          <cell r="F6" t="str">
            <v>Vaudreuil-Dorion</v>
          </cell>
          <cell r="G6">
            <v>41397</v>
          </cell>
          <cell r="H6">
            <v>1249</v>
          </cell>
          <cell r="I6" t="str">
            <v>Kenogami</v>
          </cell>
          <cell r="J6" t="str">
            <v>Québec</v>
          </cell>
          <cell r="K6" t="str">
            <v>G6V 7L4</v>
          </cell>
          <cell r="L6" t="str">
            <v>450 261-2795</v>
          </cell>
          <cell r="M6" t="str">
            <v>Technicien informatique</v>
          </cell>
          <cell r="N6">
            <v>5</v>
          </cell>
          <cell r="O6" t="str">
            <v>G</v>
          </cell>
          <cell r="P6">
            <v>7</v>
          </cell>
          <cell r="Q6">
            <v>2</v>
          </cell>
          <cell r="R6">
            <v>26.8</v>
          </cell>
        </row>
        <row r="7">
          <cell r="A7">
            <v>6</v>
          </cell>
          <cell r="B7" t="str">
            <v>Guérin</v>
          </cell>
          <cell r="C7" t="str">
            <v>Pierre</v>
          </cell>
          <cell r="D7" t="str">
            <v>M</v>
          </cell>
          <cell r="E7">
            <v>53</v>
          </cell>
          <cell r="F7" t="str">
            <v>Varennes</v>
          </cell>
          <cell r="G7">
            <v>42194</v>
          </cell>
          <cell r="H7">
            <v>640</v>
          </cell>
          <cell r="I7" t="str">
            <v>De Bergerac</v>
          </cell>
          <cell r="J7" t="str">
            <v>Québec</v>
          </cell>
          <cell r="K7" t="str">
            <v>G5L 5C5</v>
          </cell>
          <cell r="L7" t="str">
            <v>819 308-9032</v>
          </cell>
          <cell r="M7" t="str">
            <v>Technicien informatique</v>
          </cell>
          <cell r="N7">
            <v>5</v>
          </cell>
          <cell r="O7" t="str">
            <v>G</v>
          </cell>
          <cell r="P7">
            <v>7</v>
          </cell>
          <cell r="Q7">
            <v>2</v>
          </cell>
          <cell r="R7">
            <v>26.8</v>
          </cell>
        </row>
        <row r="8">
          <cell r="A8">
            <v>7</v>
          </cell>
          <cell r="B8" t="str">
            <v>Cantin</v>
          </cell>
          <cell r="C8" t="str">
            <v>Jean-michel</v>
          </cell>
          <cell r="D8" t="str">
            <v>M</v>
          </cell>
          <cell r="E8">
            <v>51</v>
          </cell>
          <cell r="F8" t="str">
            <v>Pointe-Claire</v>
          </cell>
          <cell r="G8">
            <v>42287</v>
          </cell>
          <cell r="H8">
            <v>2212</v>
          </cell>
          <cell r="I8" t="str">
            <v>Jeannette</v>
          </cell>
          <cell r="J8" t="str">
            <v>Québec</v>
          </cell>
          <cell r="K8" t="str">
            <v>G2S 3R5</v>
          </cell>
          <cell r="L8" t="str">
            <v>514 229-1696</v>
          </cell>
          <cell r="M8" t="str">
            <v>Superviseur opération</v>
          </cell>
          <cell r="N8">
            <v>5</v>
          </cell>
          <cell r="O8" t="str">
            <v>E</v>
          </cell>
          <cell r="P8">
            <v>5</v>
          </cell>
          <cell r="Q8">
            <v>3</v>
          </cell>
          <cell r="R8">
            <v>30.5</v>
          </cell>
        </row>
        <row r="9">
          <cell r="A9">
            <v>8</v>
          </cell>
          <cell r="B9" t="str">
            <v>Fournier</v>
          </cell>
          <cell r="C9" t="str">
            <v>Frederique</v>
          </cell>
          <cell r="D9" t="str">
            <v>M</v>
          </cell>
          <cell r="E9">
            <v>55</v>
          </cell>
          <cell r="F9" t="str">
            <v>Val-d'Or</v>
          </cell>
          <cell r="G9">
            <v>41823</v>
          </cell>
          <cell r="H9">
            <v>891</v>
          </cell>
          <cell r="I9" t="str">
            <v>Gauvreau</v>
          </cell>
          <cell r="J9" t="str">
            <v>Québec</v>
          </cell>
          <cell r="K9" t="str">
            <v>G7F 8I5</v>
          </cell>
          <cell r="L9" t="str">
            <v>819 669-6718</v>
          </cell>
          <cell r="M9" t="str">
            <v>Adjoint administratif</v>
          </cell>
          <cell r="N9">
            <v>5</v>
          </cell>
          <cell r="O9" t="str">
            <v>C</v>
          </cell>
          <cell r="P9">
            <v>3</v>
          </cell>
          <cell r="Q9">
            <v>4</v>
          </cell>
          <cell r="R9">
            <v>20.7</v>
          </cell>
        </row>
        <row r="10">
          <cell r="A10">
            <v>9</v>
          </cell>
          <cell r="B10" t="str">
            <v>Rancourt</v>
          </cell>
          <cell r="C10" t="str">
            <v>Elia</v>
          </cell>
          <cell r="D10" t="str">
            <v>F</v>
          </cell>
          <cell r="E10">
            <v>35</v>
          </cell>
          <cell r="F10" t="str">
            <v>Québec</v>
          </cell>
          <cell r="G10">
            <v>43513</v>
          </cell>
          <cell r="H10">
            <v>591</v>
          </cell>
          <cell r="I10" t="str">
            <v>Giffard</v>
          </cell>
          <cell r="J10" t="str">
            <v>Québec</v>
          </cell>
          <cell r="K10" t="str">
            <v>G2Y 1F4</v>
          </cell>
          <cell r="L10" t="str">
            <v>418 587-2765</v>
          </cell>
          <cell r="M10" t="str">
            <v>Technicien administration</v>
          </cell>
          <cell r="N10">
            <v>2</v>
          </cell>
          <cell r="O10" t="str">
            <v>G</v>
          </cell>
          <cell r="P10">
            <v>7</v>
          </cell>
          <cell r="Q10">
            <v>5</v>
          </cell>
          <cell r="R10">
            <v>21</v>
          </cell>
        </row>
        <row r="11">
          <cell r="A11">
            <v>10</v>
          </cell>
          <cell r="B11" t="str">
            <v>Legaré</v>
          </cell>
          <cell r="C11" t="str">
            <v>Laurie</v>
          </cell>
          <cell r="D11" t="str">
            <v>F</v>
          </cell>
          <cell r="E11">
            <v>34</v>
          </cell>
          <cell r="F11" t="str">
            <v>Saint-Georges</v>
          </cell>
          <cell r="G11">
            <v>43616</v>
          </cell>
          <cell r="H11">
            <v>2937</v>
          </cell>
          <cell r="I11" t="str">
            <v>Jeanne</v>
          </cell>
          <cell r="J11" t="str">
            <v>Québec</v>
          </cell>
          <cell r="K11" t="str">
            <v>G5L 3M1</v>
          </cell>
          <cell r="L11" t="str">
            <v>418 747-3705</v>
          </cell>
          <cell r="M11" t="str">
            <v>Représentant commercial</v>
          </cell>
          <cell r="N11">
            <v>1</v>
          </cell>
          <cell r="O11" t="str">
            <v>C</v>
          </cell>
          <cell r="P11">
            <v>3</v>
          </cell>
          <cell r="Q11">
            <v>6</v>
          </cell>
          <cell r="R11">
            <v>17</v>
          </cell>
        </row>
      </sheetData>
      <sheetData sheetId="1">
        <row r="3">
          <cell r="T3" t="str">
            <v>Période</v>
          </cell>
          <cell r="U3" t="str">
            <v>Date début</v>
          </cell>
          <cell r="V3" t="str">
            <v>Date fin</v>
          </cell>
        </row>
        <row r="4">
          <cell r="T4">
            <v>1</v>
          </cell>
          <cell r="U4">
            <v>44200</v>
          </cell>
          <cell r="V4">
            <v>44206</v>
          </cell>
        </row>
        <row r="5">
          <cell r="T5">
            <v>2</v>
          </cell>
          <cell r="U5">
            <v>44207</v>
          </cell>
          <cell r="V5">
            <v>44213</v>
          </cell>
        </row>
        <row r="6">
          <cell r="T6">
            <v>3</v>
          </cell>
          <cell r="U6">
            <v>44214</v>
          </cell>
          <cell r="V6">
            <v>44220</v>
          </cell>
        </row>
        <row r="7">
          <cell r="T7">
            <v>4</v>
          </cell>
          <cell r="U7">
            <v>44221</v>
          </cell>
          <cell r="V7">
            <v>44227</v>
          </cell>
        </row>
        <row r="8">
          <cell r="T8">
            <v>5</v>
          </cell>
          <cell r="U8">
            <v>44228</v>
          </cell>
          <cell r="V8">
            <v>44234</v>
          </cell>
        </row>
        <row r="9">
          <cell r="T9">
            <v>6</v>
          </cell>
          <cell r="U9">
            <v>44235</v>
          </cell>
          <cell r="V9">
            <v>44241</v>
          </cell>
        </row>
        <row r="10">
          <cell r="T10">
            <v>7</v>
          </cell>
          <cell r="U10">
            <v>44242</v>
          </cell>
          <cell r="V10">
            <v>44248</v>
          </cell>
        </row>
        <row r="11">
          <cell r="T11">
            <v>8</v>
          </cell>
          <cell r="U11">
            <v>44249</v>
          </cell>
          <cell r="V11">
            <v>44255</v>
          </cell>
        </row>
        <row r="12">
          <cell r="T12">
            <v>9</v>
          </cell>
          <cell r="U12">
            <v>44256</v>
          </cell>
          <cell r="V12">
            <v>44262</v>
          </cell>
        </row>
        <row r="13">
          <cell r="T13">
            <v>10</v>
          </cell>
          <cell r="U13">
            <v>44263</v>
          </cell>
          <cell r="V13">
            <v>44269</v>
          </cell>
        </row>
        <row r="14">
          <cell r="T14">
            <v>11</v>
          </cell>
          <cell r="U14">
            <v>44270</v>
          </cell>
          <cell r="V14">
            <v>44276</v>
          </cell>
        </row>
        <row r="15">
          <cell r="T15">
            <v>12</v>
          </cell>
          <cell r="U15">
            <v>44277</v>
          </cell>
          <cell r="V15">
            <v>44283</v>
          </cell>
        </row>
        <row r="16">
          <cell r="T16">
            <v>13</v>
          </cell>
          <cell r="U16">
            <v>44284</v>
          </cell>
          <cell r="V16">
            <v>44290</v>
          </cell>
        </row>
        <row r="17">
          <cell r="T17">
            <v>14</v>
          </cell>
          <cell r="U17">
            <v>44291</v>
          </cell>
          <cell r="V17">
            <v>44297</v>
          </cell>
        </row>
        <row r="18">
          <cell r="T18">
            <v>15</v>
          </cell>
          <cell r="U18">
            <v>44298</v>
          </cell>
          <cell r="V18">
            <v>44304</v>
          </cell>
        </row>
        <row r="19">
          <cell r="T19">
            <v>16</v>
          </cell>
          <cell r="U19">
            <v>44305</v>
          </cell>
          <cell r="V19">
            <v>44311</v>
          </cell>
        </row>
        <row r="20">
          <cell r="T20">
            <v>17</v>
          </cell>
          <cell r="U20">
            <v>44312</v>
          </cell>
          <cell r="V20">
            <v>44318</v>
          </cell>
        </row>
        <row r="21">
          <cell r="T21">
            <v>18</v>
          </cell>
          <cell r="U21">
            <v>44319</v>
          </cell>
          <cell r="V21">
            <v>44325</v>
          </cell>
        </row>
        <row r="22">
          <cell r="T22">
            <v>19</v>
          </cell>
          <cell r="U22">
            <v>44326</v>
          </cell>
          <cell r="V22">
            <v>44332</v>
          </cell>
        </row>
        <row r="23">
          <cell r="T23">
            <v>20</v>
          </cell>
          <cell r="U23">
            <v>44333</v>
          </cell>
          <cell r="V23">
            <v>44339</v>
          </cell>
        </row>
        <row r="24">
          <cell r="T24">
            <v>22</v>
          </cell>
          <cell r="U24" t="e">
            <v>#REF!</v>
          </cell>
          <cell r="V24" t="e">
            <v>#REF!</v>
          </cell>
        </row>
        <row r="25">
          <cell r="T25">
            <v>23</v>
          </cell>
          <cell r="U25" t="e">
            <v>#REF!</v>
          </cell>
          <cell r="V25" t="e">
            <v>#REF!</v>
          </cell>
        </row>
        <row r="26">
          <cell r="T26">
            <v>24</v>
          </cell>
          <cell r="U26" t="e">
            <v>#REF!</v>
          </cell>
          <cell r="V26" t="e">
            <v>#REF!</v>
          </cell>
        </row>
        <row r="27">
          <cell r="T27">
            <v>25</v>
          </cell>
          <cell r="U27" t="e">
            <v>#REF!</v>
          </cell>
          <cell r="V27" t="e">
            <v>#REF!</v>
          </cell>
        </row>
        <row r="28">
          <cell r="T28">
            <v>26</v>
          </cell>
          <cell r="U28" t="e">
            <v>#REF!</v>
          </cell>
          <cell r="V28" t="e">
            <v>#REF!</v>
          </cell>
        </row>
        <row r="29">
          <cell r="T29">
            <v>27</v>
          </cell>
          <cell r="U29" t="e">
            <v>#REF!</v>
          </cell>
          <cell r="V29" t="e">
            <v>#REF!</v>
          </cell>
        </row>
        <row r="30">
          <cell r="T30">
            <v>28</v>
          </cell>
          <cell r="U30" t="e">
            <v>#REF!</v>
          </cell>
          <cell r="V30" t="e">
            <v>#REF!</v>
          </cell>
        </row>
        <row r="31">
          <cell r="T31">
            <v>29</v>
          </cell>
          <cell r="U31" t="e">
            <v>#REF!</v>
          </cell>
          <cell r="V31" t="e">
            <v>#REF!</v>
          </cell>
        </row>
        <row r="32">
          <cell r="T32">
            <v>30</v>
          </cell>
          <cell r="U32" t="e">
            <v>#REF!</v>
          </cell>
          <cell r="V32" t="e">
            <v>#REF!</v>
          </cell>
        </row>
        <row r="33">
          <cell r="T33">
            <v>31</v>
          </cell>
          <cell r="U33" t="e">
            <v>#REF!</v>
          </cell>
          <cell r="V33" t="e">
            <v>#REF!</v>
          </cell>
        </row>
        <row r="34">
          <cell r="T34">
            <v>32</v>
          </cell>
          <cell r="U34" t="e">
            <v>#REF!</v>
          </cell>
          <cell r="V34" t="e">
            <v>#REF!</v>
          </cell>
        </row>
        <row r="35">
          <cell r="T35">
            <v>33</v>
          </cell>
          <cell r="U35" t="e">
            <v>#REF!</v>
          </cell>
          <cell r="V35" t="e">
            <v>#REF!</v>
          </cell>
        </row>
        <row r="36">
          <cell r="T36">
            <v>34</v>
          </cell>
          <cell r="U36" t="e">
            <v>#REF!</v>
          </cell>
          <cell r="V36" t="e">
            <v>#REF!</v>
          </cell>
        </row>
        <row r="37">
          <cell r="T37">
            <v>35</v>
          </cell>
          <cell r="U37" t="e">
            <v>#REF!</v>
          </cell>
          <cell r="V37" t="e">
            <v>#REF!</v>
          </cell>
        </row>
        <row r="38">
          <cell r="T38">
            <v>36</v>
          </cell>
          <cell r="U38" t="e">
            <v>#REF!</v>
          </cell>
          <cell r="V38" t="e">
            <v>#REF!</v>
          </cell>
        </row>
        <row r="39">
          <cell r="T39">
            <v>37</v>
          </cell>
          <cell r="U39" t="e">
            <v>#REF!</v>
          </cell>
          <cell r="V39" t="e">
            <v>#REF!</v>
          </cell>
        </row>
        <row r="40">
          <cell r="T40">
            <v>38</v>
          </cell>
          <cell r="U40" t="e">
            <v>#REF!</v>
          </cell>
          <cell r="V40" t="e">
            <v>#REF!</v>
          </cell>
        </row>
        <row r="41">
          <cell r="T41">
            <v>39</v>
          </cell>
          <cell r="U41" t="e">
            <v>#REF!</v>
          </cell>
          <cell r="V41" t="e">
            <v>#REF!</v>
          </cell>
        </row>
        <row r="42">
          <cell r="T42">
            <v>40</v>
          </cell>
          <cell r="U42" t="e">
            <v>#REF!</v>
          </cell>
          <cell r="V42" t="e">
            <v>#REF!</v>
          </cell>
        </row>
        <row r="43">
          <cell r="T43">
            <v>41</v>
          </cell>
          <cell r="U43" t="e">
            <v>#REF!</v>
          </cell>
          <cell r="V43" t="e">
            <v>#REF!</v>
          </cell>
        </row>
        <row r="44">
          <cell r="T44">
            <v>42</v>
          </cell>
          <cell r="U44" t="e">
            <v>#REF!</v>
          </cell>
          <cell r="V44" t="e">
            <v>#REF!</v>
          </cell>
        </row>
        <row r="45">
          <cell r="T45">
            <v>43</v>
          </cell>
          <cell r="U45" t="e">
            <v>#REF!</v>
          </cell>
          <cell r="V45" t="e">
            <v>#REF!</v>
          </cell>
        </row>
        <row r="46">
          <cell r="T46">
            <v>44</v>
          </cell>
          <cell r="U46" t="e">
            <v>#REF!</v>
          </cell>
          <cell r="V46" t="e">
            <v>#REF!</v>
          </cell>
        </row>
        <row r="47">
          <cell r="T47">
            <v>45</v>
          </cell>
          <cell r="U47" t="e">
            <v>#REF!</v>
          </cell>
          <cell r="V47" t="e">
            <v>#REF!</v>
          </cell>
        </row>
        <row r="48">
          <cell r="T48">
            <v>46</v>
          </cell>
          <cell r="U48" t="e">
            <v>#REF!</v>
          </cell>
          <cell r="V48" t="e">
            <v>#REF!</v>
          </cell>
        </row>
        <row r="49">
          <cell r="T49">
            <v>47</v>
          </cell>
          <cell r="U49" t="e">
            <v>#REF!</v>
          </cell>
          <cell r="V49" t="e">
            <v>#REF!</v>
          </cell>
        </row>
        <row r="50">
          <cell r="T50">
            <v>48</v>
          </cell>
          <cell r="U50" t="e">
            <v>#REF!</v>
          </cell>
          <cell r="V50" t="e">
            <v>#REF!</v>
          </cell>
        </row>
        <row r="51">
          <cell r="T51">
            <v>49</v>
          </cell>
          <cell r="U51" t="e">
            <v>#REF!</v>
          </cell>
          <cell r="V51" t="e">
            <v>#REF!</v>
          </cell>
        </row>
        <row r="52">
          <cell r="T52">
            <v>50</v>
          </cell>
          <cell r="U52" t="e">
            <v>#REF!</v>
          </cell>
          <cell r="V52" t="e">
            <v>#REF!</v>
          </cell>
        </row>
        <row r="53">
          <cell r="T53">
            <v>51</v>
          </cell>
          <cell r="U53" t="e">
            <v>#REF!</v>
          </cell>
          <cell r="V53" t="e">
            <v>#REF!</v>
          </cell>
        </row>
        <row r="54">
          <cell r="T54">
            <v>52</v>
          </cell>
          <cell r="U54" t="e">
            <v>#REF!</v>
          </cell>
          <cell r="V54" t="e">
            <v>#REF!</v>
          </cell>
        </row>
      </sheetData>
      <sheetData sheetId="2">
        <row r="2">
          <cell r="A2" t="str">
            <v>Échelon</v>
          </cell>
          <cell r="B2" t="str">
            <v>Technicien informatique</v>
          </cell>
          <cell r="C2" t="str">
            <v>Superviseur opération</v>
          </cell>
          <cell r="D2" t="str">
            <v>Adjoint administratif</v>
          </cell>
          <cell r="E2" t="str">
            <v>Technicien administration</v>
          </cell>
          <cell r="F2" t="str">
            <v>Représentant commercial</v>
          </cell>
        </row>
        <row r="3">
          <cell r="A3">
            <v>1</v>
          </cell>
          <cell r="B3">
            <v>22</v>
          </cell>
          <cell r="C3">
            <v>25</v>
          </cell>
          <cell r="D3">
            <v>17</v>
          </cell>
          <cell r="E3">
            <v>20</v>
          </cell>
          <cell r="F3">
            <v>17</v>
          </cell>
        </row>
        <row r="4">
          <cell r="A4">
            <v>2</v>
          </cell>
          <cell r="B4">
            <v>23.1</v>
          </cell>
          <cell r="C4">
            <v>26.3</v>
          </cell>
          <cell r="D4">
            <v>17.899999999999999</v>
          </cell>
          <cell r="E4">
            <v>21</v>
          </cell>
          <cell r="F4">
            <v>17.899999999999999</v>
          </cell>
        </row>
        <row r="5">
          <cell r="A5">
            <v>3</v>
          </cell>
          <cell r="B5">
            <v>24.3</v>
          </cell>
          <cell r="C5">
            <v>27.6</v>
          </cell>
          <cell r="D5">
            <v>18.8</v>
          </cell>
          <cell r="E5">
            <v>22.1</v>
          </cell>
          <cell r="F5">
            <v>18.8</v>
          </cell>
        </row>
        <row r="6">
          <cell r="A6">
            <v>4</v>
          </cell>
          <cell r="B6">
            <v>25.5</v>
          </cell>
          <cell r="C6">
            <v>29</v>
          </cell>
          <cell r="D6">
            <v>19.7</v>
          </cell>
          <cell r="E6">
            <v>23.2</v>
          </cell>
          <cell r="F6">
            <v>19.7</v>
          </cell>
        </row>
        <row r="7">
          <cell r="A7">
            <v>5</v>
          </cell>
          <cell r="B7">
            <v>26.8</v>
          </cell>
          <cell r="C7">
            <v>30.5</v>
          </cell>
          <cell r="D7">
            <v>20.7</v>
          </cell>
          <cell r="E7">
            <v>24.4</v>
          </cell>
          <cell r="F7">
            <v>20.7</v>
          </cell>
        </row>
      </sheetData>
      <sheetData sheetId="3" refreshError="1"/>
      <sheetData sheetId="4">
        <row r="1">
          <cell r="A1" t="str">
            <v>Num_employé</v>
          </cell>
          <cell r="B1" t="str">
            <v>Heures régulier</v>
          </cell>
          <cell r="C1" t="str">
            <v>Heures supplémentaires</v>
          </cell>
          <cell r="D1" t="str">
            <v>Primes de garde</v>
          </cell>
          <cell r="E1" t="str">
            <v>Commission</v>
          </cell>
        </row>
        <row r="2">
          <cell r="A2">
            <v>1</v>
          </cell>
          <cell r="B2">
            <v>40</v>
          </cell>
          <cell r="C2">
            <v>0.99999999999999289</v>
          </cell>
          <cell r="D2">
            <v>1</v>
          </cell>
          <cell r="E2">
            <v>0</v>
          </cell>
        </row>
        <row r="3">
          <cell r="A3">
            <v>2</v>
          </cell>
          <cell r="B3">
            <v>40</v>
          </cell>
          <cell r="C3">
            <v>0</v>
          </cell>
          <cell r="D3">
            <v>0</v>
          </cell>
          <cell r="E3">
            <v>0</v>
          </cell>
        </row>
        <row r="4">
          <cell r="A4">
            <v>3</v>
          </cell>
          <cell r="B4">
            <v>40</v>
          </cell>
          <cell r="C4">
            <v>2</v>
          </cell>
          <cell r="D4">
            <v>1</v>
          </cell>
          <cell r="E4">
            <v>0</v>
          </cell>
        </row>
        <row r="5">
          <cell r="A5">
            <v>4</v>
          </cell>
          <cell r="B5">
            <v>38</v>
          </cell>
          <cell r="C5">
            <v>0</v>
          </cell>
          <cell r="D5">
            <v>0</v>
          </cell>
          <cell r="E5">
            <v>0</v>
          </cell>
        </row>
        <row r="6">
          <cell r="A6">
            <v>5</v>
          </cell>
          <cell r="B6">
            <v>38</v>
          </cell>
          <cell r="C6">
            <v>0</v>
          </cell>
          <cell r="D6">
            <v>0</v>
          </cell>
          <cell r="E6">
            <v>0</v>
          </cell>
        </row>
        <row r="7">
          <cell r="A7">
            <v>6</v>
          </cell>
          <cell r="B7">
            <v>40</v>
          </cell>
          <cell r="C7">
            <v>0</v>
          </cell>
          <cell r="D7">
            <v>0</v>
          </cell>
          <cell r="E7">
            <v>0</v>
          </cell>
        </row>
        <row r="8">
          <cell r="A8">
            <v>7</v>
          </cell>
          <cell r="B8">
            <v>35</v>
          </cell>
          <cell r="C8">
            <v>0</v>
          </cell>
          <cell r="D8">
            <v>0</v>
          </cell>
          <cell r="E8">
            <v>0</v>
          </cell>
        </row>
        <row r="9">
          <cell r="A9">
            <v>8</v>
          </cell>
          <cell r="B9">
            <v>35</v>
          </cell>
          <cell r="C9">
            <v>0</v>
          </cell>
          <cell r="D9">
            <v>0</v>
          </cell>
          <cell r="E9">
            <v>0</v>
          </cell>
        </row>
        <row r="10">
          <cell r="A10">
            <v>9</v>
          </cell>
          <cell r="B10">
            <v>35</v>
          </cell>
          <cell r="C10">
            <v>0</v>
          </cell>
          <cell r="D10">
            <v>0</v>
          </cell>
          <cell r="E10">
            <v>0</v>
          </cell>
        </row>
        <row r="11">
          <cell r="A11">
            <v>10</v>
          </cell>
          <cell r="B11">
            <v>35</v>
          </cell>
          <cell r="C11">
            <v>0</v>
          </cell>
          <cell r="D11">
            <v>0</v>
          </cell>
          <cell r="E11">
            <v>100</v>
          </cell>
        </row>
      </sheetData>
      <sheetData sheetId="5" refreshError="1"/>
      <sheetData sheetId="6">
        <row r="2">
          <cell r="B2">
            <v>1.2E-2</v>
          </cell>
          <cell r="C2">
            <v>5.7000000000000002E-2</v>
          </cell>
          <cell r="D2">
            <v>4.9399999999999999E-3</v>
          </cell>
        </row>
      </sheetData>
      <sheetData sheetId="7">
        <row r="1">
          <cell r="A1" t="str">
            <v>FROM</v>
          </cell>
          <cell r="B1" t="str">
            <v>LESS THAN</v>
          </cell>
          <cell r="C1">
            <v>0</v>
          </cell>
          <cell r="D1" t="str">
            <v>A</v>
          </cell>
          <cell r="E1" t="str">
            <v>B</v>
          </cell>
          <cell r="F1" t="str">
            <v>C</v>
          </cell>
          <cell r="G1" t="str">
            <v>D</v>
          </cell>
          <cell r="H1" t="str">
            <v>E</v>
          </cell>
          <cell r="I1" t="str">
            <v>F</v>
          </cell>
          <cell r="J1" t="str">
            <v>G</v>
          </cell>
          <cell r="K1" t="str">
            <v>H</v>
          </cell>
          <cell r="L1" t="str">
            <v>I</v>
          </cell>
          <cell r="M1" t="str">
            <v>J</v>
          </cell>
          <cell r="N1" t="str">
            <v>K</v>
          </cell>
          <cell r="O1" t="str">
            <v>L</v>
          </cell>
          <cell r="P1" t="str">
            <v>M</v>
          </cell>
          <cell r="Q1" t="str">
            <v>N</v>
          </cell>
          <cell r="R1" t="str">
            <v>Y</v>
          </cell>
          <cell r="S1" t="str">
            <v>Z</v>
          </cell>
        </row>
        <row r="2">
          <cell r="A2">
            <v>300</v>
          </cell>
          <cell r="B2">
            <v>303.99</v>
          </cell>
          <cell r="C2">
            <v>45.42</v>
          </cell>
          <cell r="R2">
            <v>2.94</v>
          </cell>
        </row>
        <row r="3">
          <cell r="A3">
            <v>304</v>
          </cell>
          <cell r="B3">
            <v>307.99</v>
          </cell>
          <cell r="C3">
            <v>46.02</v>
          </cell>
          <cell r="R3">
            <v>2.98</v>
          </cell>
        </row>
        <row r="4">
          <cell r="A4">
            <v>308</v>
          </cell>
          <cell r="B4">
            <v>311.99</v>
          </cell>
          <cell r="C4">
            <v>46.62</v>
          </cell>
          <cell r="R4">
            <v>3.01</v>
          </cell>
        </row>
        <row r="5">
          <cell r="A5">
            <v>312</v>
          </cell>
          <cell r="B5">
            <v>315.99</v>
          </cell>
          <cell r="C5">
            <v>47.23</v>
          </cell>
          <cell r="R5">
            <v>3.05</v>
          </cell>
        </row>
        <row r="6">
          <cell r="A6">
            <v>316</v>
          </cell>
          <cell r="B6">
            <v>319.99</v>
          </cell>
          <cell r="C6">
            <v>47.83</v>
          </cell>
          <cell r="R6">
            <v>3.09</v>
          </cell>
        </row>
        <row r="7">
          <cell r="A7">
            <v>320</v>
          </cell>
          <cell r="B7">
            <v>323.99</v>
          </cell>
          <cell r="C7">
            <v>48.43</v>
          </cell>
          <cell r="R7">
            <v>3.13</v>
          </cell>
        </row>
        <row r="8">
          <cell r="A8">
            <v>324</v>
          </cell>
          <cell r="B8">
            <v>327.99</v>
          </cell>
          <cell r="C8">
            <v>49.03</v>
          </cell>
          <cell r="R8">
            <v>3.17</v>
          </cell>
        </row>
        <row r="9">
          <cell r="A9">
            <v>328</v>
          </cell>
          <cell r="B9">
            <v>331.99</v>
          </cell>
          <cell r="C9">
            <v>49.63</v>
          </cell>
          <cell r="R9">
            <v>3.21</v>
          </cell>
        </row>
        <row r="10">
          <cell r="A10">
            <v>332</v>
          </cell>
          <cell r="B10">
            <v>335.99</v>
          </cell>
          <cell r="C10">
            <v>50.23</v>
          </cell>
          <cell r="R10">
            <v>3.24</v>
          </cell>
        </row>
        <row r="11">
          <cell r="A11">
            <v>336</v>
          </cell>
          <cell r="B11">
            <v>339.99</v>
          </cell>
          <cell r="C11">
            <v>50.84</v>
          </cell>
          <cell r="R11">
            <v>3.28</v>
          </cell>
        </row>
        <row r="12">
          <cell r="A12">
            <v>340</v>
          </cell>
          <cell r="B12">
            <v>343.99</v>
          </cell>
          <cell r="C12">
            <v>51.44</v>
          </cell>
          <cell r="R12">
            <v>3.32</v>
          </cell>
        </row>
        <row r="13">
          <cell r="A13">
            <v>344</v>
          </cell>
          <cell r="B13">
            <v>347.99</v>
          </cell>
          <cell r="C13">
            <v>52.04</v>
          </cell>
          <cell r="R13">
            <v>3.36</v>
          </cell>
        </row>
        <row r="14">
          <cell r="A14">
            <v>348</v>
          </cell>
          <cell r="B14">
            <v>351.99</v>
          </cell>
          <cell r="C14">
            <v>52.64</v>
          </cell>
          <cell r="R14">
            <v>3.4</v>
          </cell>
        </row>
        <row r="15">
          <cell r="A15">
            <v>352</v>
          </cell>
          <cell r="B15">
            <v>355.99</v>
          </cell>
          <cell r="C15">
            <v>53.24</v>
          </cell>
          <cell r="R15">
            <v>3.44</v>
          </cell>
        </row>
        <row r="16">
          <cell r="A16">
            <v>356</v>
          </cell>
          <cell r="B16">
            <v>359.99</v>
          </cell>
          <cell r="C16">
            <v>53.84</v>
          </cell>
          <cell r="R16">
            <v>3.48</v>
          </cell>
        </row>
        <row r="17">
          <cell r="A17">
            <v>360</v>
          </cell>
          <cell r="B17">
            <v>363.99</v>
          </cell>
          <cell r="C17">
            <v>54.44</v>
          </cell>
          <cell r="R17">
            <v>3.51</v>
          </cell>
        </row>
        <row r="18">
          <cell r="A18">
            <v>364</v>
          </cell>
          <cell r="B18">
            <v>367.99</v>
          </cell>
          <cell r="C18">
            <v>55.05</v>
          </cell>
          <cell r="R18">
            <v>3.55</v>
          </cell>
        </row>
        <row r="19">
          <cell r="A19">
            <v>368</v>
          </cell>
          <cell r="B19">
            <v>371.99</v>
          </cell>
          <cell r="C19">
            <v>55.65</v>
          </cell>
          <cell r="R19">
            <v>3.59</v>
          </cell>
        </row>
        <row r="20">
          <cell r="A20">
            <v>372</v>
          </cell>
          <cell r="B20">
            <v>375.99</v>
          </cell>
          <cell r="C20">
            <v>56.25</v>
          </cell>
          <cell r="R20">
            <v>3.63</v>
          </cell>
        </row>
        <row r="21">
          <cell r="A21">
            <v>376</v>
          </cell>
          <cell r="B21">
            <v>379.99</v>
          </cell>
          <cell r="C21">
            <v>56.85</v>
          </cell>
          <cell r="R21">
            <v>3.67</v>
          </cell>
        </row>
        <row r="22">
          <cell r="A22">
            <v>380</v>
          </cell>
          <cell r="B22">
            <v>383.99</v>
          </cell>
          <cell r="C22">
            <v>57.45</v>
          </cell>
          <cell r="R22">
            <v>3.71</v>
          </cell>
        </row>
        <row r="23">
          <cell r="A23">
            <v>384</v>
          </cell>
          <cell r="B23">
            <v>387.99</v>
          </cell>
          <cell r="C23">
            <v>58.05</v>
          </cell>
          <cell r="R23">
            <v>3.74</v>
          </cell>
        </row>
        <row r="24">
          <cell r="A24">
            <v>388</v>
          </cell>
          <cell r="B24">
            <v>391.99</v>
          </cell>
          <cell r="C24">
            <v>58.66</v>
          </cell>
          <cell r="R24">
            <v>3.78</v>
          </cell>
        </row>
        <row r="25">
          <cell r="A25">
            <v>392</v>
          </cell>
          <cell r="B25">
            <v>395.99</v>
          </cell>
          <cell r="C25">
            <v>59.26</v>
          </cell>
          <cell r="R25">
            <v>3.82</v>
          </cell>
        </row>
        <row r="26">
          <cell r="A26">
            <v>396</v>
          </cell>
          <cell r="B26">
            <v>399.99</v>
          </cell>
          <cell r="C26">
            <v>59.86</v>
          </cell>
          <cell r="R26">
            <v>3.86</v>
          </cell>
        </row>
        <row r="27">
          <cell r="A27">
            <v>400</v>
          </cell>
          <cell r="B27">
            <v>403.99</v>
          </cell>
          <cell r="C27">
            <v>60.46</v>
          </cell>
          <cell r="R27">
            <v>3.9</v>
          </cell>
        </row>
        <row r="28">
          <cell r="A28">
            <v>404</v>
          </cell>
          <cell r="B28">
            <v>407.99</v>
          </cell>
          <cell r="C28">
            <v>61.06</v>
          </cell>
          <cell r="R28">
            <v>3.94</v>
          </cell>
        </row>
        <row r="29">
          <cell r="A29">
            <v>408</v>
          </cell>
          <cell r="B29">
            <v>411.99</v>
          </cell>
          <cell r="C29">
            <v>61.66</v>
          </cell>
          <cell r="R29">
            <v>3.97</v>
          </cell>
        </row>
        <row r="30">
          <cell r="A30">
            <v>412</v>
          </cell>
          <cell r="B30">
            <v>415.99</v>
          </cell>
          <cell r="C30">
            <v>62.27</v>
          </cell>
          <cell r="R30">
            <v>4.01</v>
          </cell>
        </row>
        <row r="31">
          <cell r="A31">
            <v>416</v>
          </cell>
          <cell r="B31">
            <v>419.99</v>
          </cell>
          <cell r="C31">
            <v>62.87</v>
          </cell>
          <cell r="R31">
            <v>4.05</v>
          </cell>
        </row>
        <row r="32">
          <cell r="A32">
            <v>420</v>
          </cell>
          <cell r="B32">
            <v>423.99</v>
          </cell>
          <cell r="C32">
            <v>63.47</v>
          </cell>
          <cell r="R32">
            <v>4.09</v>
          </cell>
        </row>
        <row r="33">
          <cell r="A33">
            <v>424</v>
          </cell>
          <cell r="B33">
            <v>427.99</v>
          </cell>
          <cell r="C33">
            <v>64.069999999999993</v>
          </cell>
          <cell r="R33">
            <v>4.13</v>
          </cell>
        </row>
        <row r="34">
          <cell r="A34">
            <v>428</v>
          </cell>
          <cell r="B34">
            <v>431.99</v>
          </cell>
          <cell r="C34">
            <v>64.67</v>
          </cell>
          <cell r="R34">
            <v>4.17</v>
          </cell>
        </row>
        <row r="35">
          <cell r="A35">
            <v>432</v>
          </cell>
          <cell r="B35">
            <v>435.99</v>
          </cell>
          <cell r="C35">
            <v>65.27</v>
          </cell>
          <cell r="R35">
            <v>4.2</v>
          </cell>
        </row>
        <row r="36">
          <cell r="A36">
            <v>436</v>
          </cell>
          <cell r="B36">
            <v>439.99</v>
          </cell>
          <cell r="C36">
            <v>65.88</v>
          </cell>
          <cell r="R36">
            <v>4.24</v>
          </cell>
        </row>
        <row r="37">
          <cell r="A37">
            <v>440</v>
          </cell>
          <cell r="B37">
            <v>443.99</v>
          </cell>
          <cell r="C37">
            <v>66.48</v>
          </cell>
          <cell r="R37">
            <v>4.24</v>
          </cell>
        </row>
        <row r="38">
          <cell r="A38">
            <v>444</v>
          </cell>
          <cell r="B38">
            <v>447.99</v>
          </cell>
          <cell r="C38">
            <v>67.08</v>
          </cell>
          <cell r="R38">
            <v>4.28</v>
          </cell>
        </row>
        <row r="39">
          <cell r="A39">
            <v>448</v>
          </cell>
          <cell r="B39">
            <v>451.99</v>
          </cell>
          <cell r="C39">
            <v>67.680000000000007</v>
          </cell>
          <cell r="R39">
            <v>4.32</v>
          </cell>
        </row>
        <row r="40">
          <cell r="A40">
            <v>452</v>
          </cell>
          <cell r="B40">
            <v>455.99</v>
          </cell>
          <cell r="C40">
            <v>68.28</v>
          </cell>
          <cell r="R40">
            <v>4.3600000000000003</v>
          </cell>
        </row>
        <row r="41">
          <cell r="A41">
            <v>456</v>
          </cell>
          <cell r="B41">
            <v>459.99</v>
          </cell>
          <cell r="C41">
            <v>68.88</v>
          </cell>
          <cell r="R41">
            <v>4.4000000000000004</v>
          </cell>
        </row>
        <row r="42">
          <cell r="A42">
            <v>460</v>
          </cell>
          <cell r="B42">
            <v>469.99</v>
          </cell>
          <cell r="C42">
            <v>69.94</v>
          </cell>
          <cell r="R42">
            <v>4.46</v>
          </cell>
        </row>
        <row r="43">
          <cell r="A43">
            <v>470</v>
          </cell>
          <cell r="B43">
            <v>479.99</v>
          </cell>
          <cell r="C43">
            <v>71.44</v>
          </cell>
          <cell r="R43">
            <v>4.5599999999999996</v>
          </cell>
        </row>
        <row r="44">
          <cell r="A44">
            <v>480</v>
          </cell>
          <cell r="B44">
            <v>489.99</v>
          </cell>
          <cell r="C44">
            <v>72.94</v>
          </cell>
          <cell r="R44">
            <v>4.66</v>
          </cell>
        </row>
        <row r="45">
          <cell r="A45">
            <v>490</v>
          </cell>
          <cell r="B45">
            <v>499.99</v>
          </cell>
          <cell r="C45">
            <v>74.45</v>
          </cell>
          <cell r="R45">
            <v>4.75</v>
          </cell>
        </row>
        <row r="46">
          <cell r="A46">
            <v>500</v>
          </cell>
          <cell r="B46">
            <v>509.99</v>
          </cell>
          <cell r="C46">
            <v>75.95</v>
          </cell>
          <cell r="R46">
            <v>4.8499999999999996</v>
          </cell>
        </row>
        <row r="47">
          <cell r="A47">
            <v>510</v>
          </cell>
          <cell r="B47">
            <v>519.99</v>
          </cell>
          <cell r="C47">
            <v>77.459999999999994</v>
          </cell>
          <cell r="R47">
            <v>4.9400000000000004</v>
          </cell>
        </row>
        <row r="48">
          <cell r="A48">
            <v>520</v>
          </cell>
          <cell r="B48">
            <v>529.99</v>
          </cell>
          <cell r="C48">
            <v>78.959999999999994</v>
          </cell>
          <cell r="R48">
            <v>5.04</v>
          </cell>
        </row>
        <row r="49">
          <cell r="A49">
            <v>530</v>
          </cell>
          <cell r="B49">
            <v>539.99</v>
          </cell>
          <cell r="C49">
            <v>80.459999999999994</v>
          </cell>
          <cell r="R49">
            <v>5.14</v>
          </cell>
        </row>
        <row r="50">
          <cell r="A50">
            <v>540</v>
          </cell>
          <cell r="B50">
            <v>549.99</v>
          </cell>
          <cell r="C50">
            <v>81.97</v>
          </cell>
          <cell r="R50">
            <v>5.23</v>
          </cell>
        </row>
        <row r="51">
          <cell r="A51">
            <v>550</v>
          </cell>
          <cell r="B51">
            <v>559.99</v>
          </cell>
          <cell r="C51">
            <v>83.47</v>
          </cell>
          <cell r="R51">
            <v>5.33</v>
          </cell>
        </row>
        <row r="52">
          <cell r="A52">
            <v>560</v>
          </cell>
          <cell r="B52">
            <v>569.99</v>
          </cell>
          <cell r="C52">
            <v>84.98</v>
          </cell>
          <cell r="D52">
            <v>0.94</v>
          </cell>
          <cell r="R52">
            <v>5.42</v>
          </cell>
        </row>
        <row r="53">
          <cell r="A53">
            <v>570</v>
          </cell>
          <cell r="B53">
            <v>579.99</v>
          </cell>
          <cell r="C53">
            <v>86.48</v>
          </cell>
          <cell r="D53">
            <v>2.44</v>
          </cell>
          <cell r="R53">
            <v>5.52</v>
          </cell>
        </row>
        <row r="54">
          <cell r="A54">
            <v>580</v>
          </cell>
          <cell r="B54">
            <v>589.99</v>
          </cell>
          <cell r="C54">
            <v>87.98</v>
          </cell>
          <cell r="D54">
            <v>3.95</v>
          </cell>
          <cell r="R54">
            <v>5.62</v>
          </cell>
        </row>
        <row r="55">
          <cell r="A55">
            <v>590</v>
          </cell>
          <cell r="B55">
            <v>599.99</v>
          </cell>
          <cell r="C55">
            <v>89.49</v>
          </cell>
          <cell r="D55">
            <v>5.45</v>
          </cell>
          <cell r="R55">
            <v>5.71</v>
          </cell>
        </row>
        <row r="56">
          <cell r="A56">
            <v>600</v>
          </cell>
          <cell r="B56">
            <v>609.99</v>
          </cell>
          <cell r="C56">
            <v>90.99</v>
          </cell>
          <cell r="D56">
            <v>6.95</v>
          </cell>
          <cell r="R56">
            <v>5.81</v>
          </cell>
        </row>
        <row r="57">
          <cell r="A57">
            <v>610</v>
          </cell>
          <cell r="B57">
            <v>619.99</v>
          </cell>
          <cell r="C57">
            <v>92.5</v>
          </cell>
          <cell r="D57">
            <v>8.4600000000000009</v>
          </cell>
          <cell r="R57">
            <v>5.9</v>
          </cell>
        </row>
        <row r="58">
          <cell r="A58">
            <v>620</v>
          </cell>
          <cell r="B58">
            <v>629.99</v>
          </cell>
          <cell r="C58">
            <v>94</v>
          </cell>
          <cell r="D58">
            <v>9.9600000000000009</v>
          </cell>
          <cell r="E58">
            <v>0.12</v>
          </cell>
          <cell r="R58">
            <v>6</v>
          </cell>
        </row>
        <row r="59">
          <cell r="A59">
            <v>630</v>
          </cell>
          <cell r="B59">
            <v>639.99</v>
          </cell>
          <cell r="C59">
            <v>95.5</v>
          </cell>
          <cell r="D59">
            <v>11.47</v>
          </cell>
          <cell r="E59">
            <v>1.62</v>
          </cell>
          <cell r="R59">
            <v>6.1</v>
          </cell>
        </row>
        <row r="60">
          <cell r="A60">
            <v>640</v>
          </cell>
          <cell r="B60">
            <v>649.99</v>
          </cell>
          <cell r="C60">
            <v>97.01</v>
          </cell>
          <cell r="D60">
            <v>12.97</v>
          </cell>
          <cell r="E60">
            <v>3.12</v>
          </cell>
          <cell r="R60">
            <v>6.19</v>
          </cell>
        </row>
        <row r="61">
          <cell r="A61">
            <v>650</v>
          </cell>
          <cell r="B61">
            <v>659.99</v>
          </cell>
          <cell r="C61">
            <v>98.51</v>
          </cell>
          <cell r="D61">
            <v>14.47</v>
          </cell>
          <cell r="E61">
            <v>4.63</v>
          </cell>
          <cell r="R61">
            <v>6.29</v>
          </cell>
        </row>
        <row r="62">
          <cell r="A62">
            <v>660</v>
          </cell>
          <cell r="B62">
            <v>669.99</v>
          </cell>
          <cell r="C62">
            <v>100.02</v>
          </cell>
          <cell r="D62">
            <v>15.98</v>
          </cell>
          <cell r="E62">
            <v>6.13</v>
          </cell>
          <cell r="R62">
            <v>6.38</v>
          </cell>
        </row>
        <row r="63">
          <cell r="A63">
            <v>670</v>
          </cell>
          <cell r="B63">
            <v>679.99</v>
          </cell>
          <cell r="C63">
            <v>101.52</v>
          </cell>
          <cell r="D63">
            <v>17.48</v>
          </cell>
          <cell r="E63">
            <v>7.64</v>
          </cell>
          <cell r="R63">
            <v>6.48</v>
          </cell>
        </row>
        <row r="64">
          <cell r="A64">
            <v>680</v>
          </cell>
          <cell r="B64">
            <v>689.99</v>
          </cell>
          <cell r="C64">
            <v>103.02</v>
          </cell>
          <cell r="D64">
            <v>18.989999999999998</v>
          </cell>
          <cell r="E64">
            <v>9.14</v>
          </cell>
          <cell r="R64">
            <v>6.58</v>
          </cell>
        </row>
        <row r="65">
          <cell r="A65">
            <v>690</v>
          </cell>
          <cell r="B65">
            <v>699.99</v>
          </cell>
          <cell r="C65">
            <v>104.58</v>
          </cell>
          <cell r="D65">
            <v>20.55</v>
          </cell>
          <cell r="E65">
            <v>10.7</v>
          </cell>
          <cell r="R65">
            <v>6.62</v>
          </cell>
        </row>
        <row r="66">
          <cell r="A66">
            <v>700</v>
          </cell>
          <cell r="B66">
            <v>709.99</v>
          </cell>
          <cell r="C66">
            <v>106.18</v>
          </cell>
          <cell r="D66">
            <v>22.15</v>
          </cell>
          <cell r="E66">
            <v>12.3</v>
          </cell>
          <cell r="R66">
            <v>6.62</v>
          </cell>
        </row>
        <row r="67">
          <cell r="A67">
            <v>710</v>
          </cell>
          <cell r="B67">
            <v>719.99</v>
          </cell>
          <cell r="C67">
            <v>107.78</v>
          </cell>
          <cell r="D67">
            <v>23.75</v>
          </cell>
          <cell r="E67">
            <v>13.9</v>
          </cell>
          <cell r="F67">
            <v>1.21</v>
          </cell>
          <cell r="R67">
            <v>6.62</v>
          </cell>
        </row>
        <row r="68">
          <cell r="A68">
            <v>720</v>
          </cell>
          <cell r="B68">
            <v>729.99</v>
          </cell>
          <cell r="C68">
            <v>109.38</v>
          </cell>
          <cell r="D68">
            <v>25.35</v>
          </cell>
          <cell r="E68">
            <v>15.5</v>
          </cell>
          <cell r="F68">
            <v>2.81</v>
          </cell>
          <cell r="R68">
            <v>6.62</v>
          </cell>
        </row>
        <row r="69">
          <cell r="A69">
            <v>730</v>
          </cell>
          <cell r="B69">
            <v>739.99</v>
          </cell>
          <cell r="C69">
            <v>110.98</v>
          </cell>
          <cell r="D69">
            <v>26.95</v>
          </cell>
          <cell r="E69">
            <v>17.100000000000001</v>
          </cell>
          <cell r="F69">
            <v>4.41</v>
          </cell>
          <cell r="R69">
            <v>6.62</v>
          </cell>
        </row>
        <row r="70">
          <cell r="A70">
            <v>740</v>
          </cell>
          <cell r="B70">
            <v>749.99</v>
          </cell>
          <cell r="C70">
            <v>112.58</v>
          </cell>
          <cell r="D70">
            <v>28.55</v>
          </cell>
          <cell r="E70">
            <v>18.7</v>
          </cell>
          <cell r="F70">
            <v>6.01</v>
          </cell>
          <cell r="R70">
            <v>6.62</v>
          </cell>
        </row>
        <row r="71">
          <cell r="A71">
            <v>750</v>
          </cell>
          <cell r="B71">
            <v>759.99</v>
          </cell>
          <cell r="C71">
            <v>114.18</v>
          </cell>
          <cell r="D71">
            <v>30.15</v>
          </cell>
          <cell r="E71">
            <v>20.3</v>
          </cell>
          <cell r="F71">
            <v>7.61</v>
          </cell>
          <cell r="R71">
            <v>6.62</v>
          </cell>
        </row>
        <row r="72">
          <cell r="A72">
            <v>760</v>
          </cell>
          <cell r="B72">
            <v>769.99</v>
          </cell>
          <cell r="C72">
            <v>115.78</v>
          </cell>
          <cell r="D72">
            <v>31.75</v>
          </cell>
          <cell r="E72">
            <v>21.9</v>
          </cell>
          <cell r="F72">
            <v>9.2100000000000009</v>
          </cell>
          <cell r="R72">
            <v>6.62</v>
          </cell>
        </row>
        <row r="73">
          <cell r="A73">
            <v>770</v>
          </cell>
          <cell r="B73">
            <v>779.99</v>
          </cell>
          <cell r="C73">
            <v>117.38</v>
          </cell>
          <cell r="D73">
            <v>33.35</v>
          </cell>
          <cell r="E73">
            <v>23.5</v>
          </cell>
          <cell r="F73">
            <v>10.81</v>
          </cell>
          <cell r="R73">
            <v>6.62</v>
          </cell>
        </row>
        <row r="74">
          <cell r="A74">
            <v>780</v>
          </cell>
          <cell r="B74">
            <v>789.99</v>
          </cell>
          <cell r="C74">
            <v>118.98</v>
          </cell>
          <cell r="D74">
            <v>34.950000000000003</v>
          </cell>
          <cell r="E74">
            <v>25.1</v>
          </cell>
          <cell r="F74">
            <v>12.41</v>
          </cell>
          <cell r="R74">
            <v>6.62</v>
          </cell>
        </row>
        <row r="75">
          <cell r="A75">
            <v>790</v>
          </cell>
          <cell r="B75">
            <v>799.99</v>
          </cell>
          <cell r="C75">
            <v>120.58</v>
          </cell>
          <cell r="D75">
            <v>36.549999999999997</v>
          </cell>
          <cell r="E75">
            <v>26.7</v>
          </cell>
          <cell r="F75">
            <v>14.01</v>
          </cell>
          <cell r="R75">
            <v>6.62</v>
          </cell>
        </row>
        <row r="76">
          <cell r="A76">
            <v>800</v>
          </cell>
          <cell r="B76">
            <v>809.99</v>
          </cell>
          <cell r="C76">
            <v>122.18</v>
          </cell>
          <cell r="D76">
            <v>38.15</v>
          </cell>
          <cell r="E76">
            <v>28.3</v>
          </cell>
          <cell r="F76">
            <v>15.61</v>
          </cell>
          <cell r="R76">
            <v>6.62</v>
          </cell>
        </row>
        <row r="77">
          <cell r="A77">
            <v>810</v>
          </cell>
          <cell r="B77">
            <v>819.99</v>
          </cell>
          <cell r="C77">
            <v>123.78</v>
          </cell>
          <cell r="D77">
            <v>39.75</v>
          </cell>
          <cell r="E77">
            <v>29.9</v>
          </cell>
          <cell r="F77">
            <v>17.21</v>
          </cell>
          <cell r="R77">
            <v>6.62</v>
          </cell>
        </row>
        <row r="78">
          <cell r="A78">
            <v>820</v>
          </cell>
          <cell r="B78">
            <v>829.99</v>
          </cell>
          <cell r="C78">
            <v>125.38</v>
          </cell>
          <cell r="D78">
            <v>41.35</v>
          </cell>
          <cell r="E78">
            <v>31.5</v>
          </cell>
          <cell r="F78">
            <v>18.809999999999999</v>
          </cell>
          <cell r="R78">
            <v>6.62</v>
          </cell>
        </row>
        <row r="79">
          <cell r="A79">
            <v>830</v>
          </cell>
          <cell r="B79">
            <v>839.99</v>
          </cell>
          <cell r="C79">
            <v>126.98</v>
          </cell>
          <cell r="D79">
            <v>42.95</v>
          </cell>
          <cell r="E79">
            <v>33.1</v>
          </cell>
          <cell r="F79">
            <v>20.41</v>
          </cell>
          <cell r="R79">
            <v>6.62</v>
          </cell>
        </row>
        <row r="80">
          <cell r="A80">
            <v>840</v>
          </cell>
          <cell r="B80">
            <v>849.99</v>
          </cell>
          <cell r="C80">
            <v>128.58000000000001</v>
          </cell>
          <cell r="D80">
            <v>44.55</v>
          </cell>
          <cell r="E80">
            <v>34.700000000000003</v>
          </cell>
          <cell r="F80">
            <v>22.01</v>
          </cell>
          <cell r="R80">
            <v>6.62</v>
          </cell>
        </row>
        <row r="81">
          <cell r="A81">
            <v>850</v>
          </cell>
          <cell r="B81">
            <v>859.99</v>
          </cell>
          <cell r="C81">
            <v>130.18</v>
          </cell>
          <cell r="D81">
            <v>46.15</v>
          </cell>
          <cell r="E81">
            <v>36.299999999999997</v>
          </cell>
          <cell r="F81">
            <v>23.61</v>
          </cell>
          <cell r="G81">
            <v>1.57</v>
          </cell>
          <cell r="R81">
            <v>6.62</v>
          </cell>
        </row>
        <row r="82">
          <cell r="A82">
            <v>860</v>
          </cell>
          <cell r="B82">
            <v>879.99</v>
          </cell>
          <cell r="C82">
            <v>132.58000000000001</v>
          </cell>
          <cell r="D82">
            <v>48.55</v>
          </cell>
          <cell r="E82">
            <v>38.700000000000003</v>
          </cell>
          <cell r="F82">
            <v>26.01</v>
          </cell>
          <cell r="G82">
            <v>3.97</v>
          </cell>
          <cell r="R82">
            <v>6.62</v>
          </cell>
        </row>
        <row r="83">
          <cell r="A83">
            <v>880</v>
          </cell>
          <cell r="B83">
            <v>899.99</v>
          </cell>
          <cell r="C83">
            <v>135.78</v>
          </cell>
          <cell r="D83">
            <v>51.75</v>
          </cell>
          <cell r="E83">
            <v>41.9</v>
          </cell>
          <cell r="F83">
            <v>29.21</v>
          </cell>
          <cell r="G83">
            <v>7.17</v>
          </cell>
          <cell r="R83">
            <v>6.62</v>
          </cell>
        </row>
        <row r="84">
          <cell r="A84">
            <v>900</v>
          </cell>
          <cell r="B84">
            <v>919.99</v>
          </cell>
          <cell r="C84">
            <v>138.97999999999999</v>
          </cell>
          <cell r="D84">
            <v>54.95</v>
          </cell>
          <cell r="E84">
            <v>45.1</v>
          </cell>
          <cell r="F84">
            <v>32.409999999999997</v>
          </cell>
          <cell r="G84">
            <v>10.37</v>
          </cell>
          <cell r="H84">
            <v>1.41</v>
          </cell>
          <cell r="R84">
            <v>6.62</v>
          </cell>
        </row>
        <row r="85">
          <cell r="A85">
            <v>920</v>
          </cell>
          <cell r="B85">
            <v>939.99</v>
          </cell>
          <cell r="C85">
            <v>142.18</v>
          </cell>
          <cell r="D85">
            <v>58.15</v>
          </cell>
          <cell r="E85">
            <v>48.3</v>
          </cell>
          <cell r="F85">
            <v>35.61</v>
          </cell>
          <cell r="G85">
            <v>13.57</v>
          </cell>
          <cell r="H85">
            <v>4.6100000000000003</v>
          </cell>
          <cell r="R85">
            <v>6.62</v>
          </cell>
        </row>
        <row r="86">
          <cell r="A86">
            <v>940</v>
          </cell>
          <cell r="B86">
            <v>959.99</v>
          </cell>
          <cell r="C86">
            <v>145.38</v>
          </cell>
          <cell r="D86">
            <v>61.35</v>
          </cell>
          <cell r="E86">
            <v>51.5</v>
          </cell>
          <cell r="F86">
            <v>38.81</v>
          </cell>
          <cell r="G86">
            <v>16.77</v>
          </cell>
          <cell r="H86">
            <v>7.81</v>
          </cell>
          <cell r="I86">
            <v>2.04</v>
          </cell>
          <cell r="R86">
            <v>6.62</v>
          </cell>
        </row>
        <row r="87">
          <cell r="A87">
            <v>960</v>
          </cell>
          <cell r="B87">
            <v>979.99</v>
          </cell>
          <cell r="C87">
            <v>148.58000000000001</v>
          </cell>
          <cell r="D87">
            <v>64.55</v>
          </cell>
          <cell r="E87">
            <v>54.7</v>
          </cell>
          <cell r="F87">
            <v>42.01</v>
          </cell>
          <cell r="G87">
            <v>19.97</v>
          </cell>
          <cell r="H87">
            <v>11.01</v>
          </cell>
          <cell r="I87">
            <v>5.24</v>
          </cell>
          <cell r="R87">
            <v>6.62</v>
          </cell>
        </row>
        <row r="88">
          <cell r="A88">
            <v>980</v>
          </cell>
          <cell r="B88">
            <v>999.99</v>
          </cell>
          <cell r="C88">
            <v>151.78</v>
          </cell>
          <cell r="D88">
            <v>67.75</v>
          </cell>
          <cell r="E88">
            <v>57.9</v>
          </cell>
          <cell r="F88">
            <v>45.21</v>
          </cell>
          <cell r="G88">
            <v>23.17</v>
          </cell>
          <cell r="H88">
            <v>14.21</v>
          </cell>
          <cell r="I88">
            <v>8.44</v>
          </cell>
          <cell r="J88">
            <v>1.02</v>
          </cell>
          <cell r="R88">
            <v>6.62</v>
          </cell>
        </row>
        <row r="89">
          <cell r="A89">
            <v>1000</v>
          </cell>
          <cell r="B89">
            <v>1019.99</v>
          </cell>
          <cell r="C89">
            <v>154.97999999999999</v>
          </cell>
          <cell r="D89">
            <v>70.95</v>
          </cell>
          <cell r="E89">
            <v>61.1</v>
          </cell>
          <cell r="F89">
            <v>48.41</v>
          </cell>
          <cell r="G89">
            <v>26.37</v>
          </cell>
          <cell r="H89">
            <v>17.41</v>
          </cell>
          <cell r="I89">
            <v>11.64</v>
          </cell>
          <cell r="J89">
            <v>4.22</v>
          </cell>
          <cell r="R89">
            <v>6.62</v>
          </cell>
        </row>
        <row r="90">
          <cell r="A90">
            <v>1020</v>
          </cell>
          <cell r="B90">
            <v>1039.99</v>
          </cell>
          <cell r="C90">
            <v>158.18</v>
          </cell>
          <cell r="D90">
            <v>74.150000000000006</v>
          </cell>
          <cell r="E90">
            <v>64.3</v>
          </cell>
          <cell r="F90">
            <v>51.61</v>
          </cell>
          <cell r="G90">
            <v>29.57</v>
          </cell>
          <cell r="H90">
            <v>20.61</v>
          </cell>
          <cell r="I90">
            <v>14.84</v>
          </cell>
          <cell r="J90">
            <v>7.42</v>
          </cell>
          <cell r="R90">
            <v>6.62</v>
          </cell>
        </row>
        <row r="91">
          <cell r="A91">
            <v>1040</v>
          </cell>
          <cell r="B91">
            <v>1059.99</v>
          </cell>
          <cell r="C91">
            <v>161.38</v>
          </cell>
          <cell r="D91">
            <v>77.349999999999994</v>
          </cell>
          <cell r="E91">
            <v>67.5</v>
          </cell>
          <cell r="F91">
            <v>54.81</v>
          </cell>
          <cell r="G91">
            <v>32.770000000000003</v>
          </cell>
          <cell r="H91">
            <v>23.81</v>
          </cell>
          <cell r="I91">
            <v>18.04</v>
          </cell>
          <cell r="J91">
            <v>10.62</v>
          </cell>
          <cell r="R91">
            <v>6.62</v>
          </cell>
        </row>
        <row r="92">
          <cell r="A92">
            <v>1060</v>
          </cell>
          <cell r="B92">
            <v>1079.99</v>
          </cell>
          <cell r="C92">
            <v>164.58</v>
          </cell>
          <cell r="D92">
            <v>80.55</v>
          </cell>
          <cell r="E92">
            <v>70.7</v>
          </cell>
          <cell r="F92">
            <v>58.01</v>
          </cell>
          <cell r="G92">
            <v>35.97</v>
          </cell>
          <cell r="H92">
            <v>27.01</v>
          </cell>
          <cell r="I92">
            <v>21.24</v>
          </cell>
          <cell r="J92">
            <v>13.82</v>
          </cell>
          <cell r="K92">
            <v>0.74</v>
          </cell>
          <cell r="R92">
            <v>6.62</v>
          </cell>
        </row>
        <row r="93">
          <cell r="A93">
            <v>1080</v>
          </cell>
          <cell r="B93">
            <v>1099.99</v>
          </cell>
          <cell r="C93">
            <v>167.78</v>
          </cell>
          <cell r="D93">
            <v>83.75</v>
          </cell>
          <cell r="E93">
            <v>73.900000000000006</v>
          </cell>
          <cell r="F93">
            <v>61.21</v>
          </cell>
          <cell r="G93">
            <v>39.17</v>
          </cell>
          <cell r="H93">
            <v>30.21</v>
          </cell>
          <cell r="I93">
            <v>24.44</v>
          </cell>
          <cell r="J93">
            <v>17.02</v>
          </cell>
          <cell r="K93">
            <v>3.94</v>
          </cell>
          <cell r="R93">
            <v>6.62</v>
          </cell>
        </row>
        <row r="94">
          <cell r="A94">
            <v>1100</v>
          </cell>
          <cell r="B94">
            <v>1119.99</v>
          </cell>
          <cell r="C94">
            <v>170.98</v>
          </cell>
          <cell r="D94">
            <v>86.95</v>
          </cell>
          <cell r="E94">
            <v>77.099999999999994</v>
          </cell>
          <cell r="F94">
            <v>64.41</v>
          </cell>
          <cell r="G94">
            <v>42.37</v>
          </cell>
          <cell r="H94">
            <v>33.409999999999997</v>
          </cell>
          <cell r="I94">
            <v>27.64</v>
          </cell>
          <cell r="J94">
            <v>20.22</v>
          </cell>
          <cell r="K94">
            <v>7.14</v>
          </cell>
          <cell r="R94">
            <v>6.62</v>
          </cell>
        </row>
        <row r="95">
          <cell r="A95">
            <v>1120</v>
          </cell>
          <cell r="B95">
            <v>1139.99</v>
          </cell>
          <cell r="C95">
            <v>174.18</v>
          </cell>
          <cell r="D95">
            <v>90.15</v>
          </cell>
          <cell r="E95">
            <v>80.3</v>
          </cell>
          <cell r="F95">
            <v>67.61</v>
          </cell>
          <cell r="G95">
            <v>45.57</v>
          </cell>
          <cell r="H95">
            <v>36.61</v>
          </cell>
          <cell r="I95">
            <v>30.84</v>
          </cell>
          <cell r="J95">
            <v>23.42</v>
          </cell>
          <cell r="K95">
            <v>10.34</v>
          </cell>
          <cell r="R95">
            <v>6.62</v>
          </cell>
        </row>
        <row r="96">
          <cell r="A96">
            <v>1140</v>
          </cell>
          <cell r="B96">
            <v>1159.99</v>
          </cell>
          <cell r="C96">
            <v>177.38</v>
          </cell>
          <cell r="D96">
            <v>93.35</v>
          </cell>
          <cell r="E96">
            <v>83.5</v>
          </cell>
          <cell r="F96">
            <v>70.81</v>
          </cell>
          <cell r="G96">
            <v>48.77</v>
          </cell>
          <cell r="H96">
            <v>39.81</v>
          </cell>
          <cell r="I96">
            <v>34.04</v>
          </cell>
          <cell r="J96">
            <v>26.62</v>
          </cell>
          <cell r="K96">
            <v>13.54</v>
          </cell>
          <cell r="R96">
            <v>6.62</v>
          </cell>
        </row>
        <row r="97">
          <cell r="A97">
            <v>1160</v>
          </cell>
          <cell r="B97">
            <v>1179.99</v>
          </cell>
          <cell r="C97">
            <v>180.58</v>
          </cell>
          <cell r="D97">
            <v>96.55</v>
          </cell>
          <cell r="E97">
            <v>86.7</v>
          </cell>
          <cell r="F97">
            <v>74.010000000000005</v>
          </cell>
          <cell r="G97">
            <v>51.97</v>
          </cell>
          <cell r="H97">
            <v>43.01</v>
          </cell>
          <cell r="I97">
            <v>37.24</v>
          </cell>
          <cell r="J97">
            <v>29.82</v>
          </cell>
          <cell r="K97">
            <v>16.739999999999998</v>
          </cell>
          <cell r="R97">
            <v>6.62</v>
          </cell>
        </row>
        <row r="98">
          <cell r="A98">
            <v>1180</v>
          </cell>
          <cell r="B98">
            <v>1199.99</v>
          </cell>
          <cell r="C98">
            <v>183.78</v>
          </cell>
          <cell r="D98">
            <v>99.75</v>
          </cell>
          <cell r="E98">
            <v>89.9</v>
          </cell>
          <cell r="F98">
            <v>77.209999999999994</v>
          </cell>
          <cell r="G98">
            <v>55.17</v>
          </cell>
          <cell r="H98">
            <v>46.21</v>
          </cell>
          <cell r="I98">
            <v>40.44</v>
          </cell>
          <cell r="J98">
            <v>33.020000000000003</v>
          </cell>
          <cell r="K98">
            <v>19.940000000000001</v>
          </cell>
          <cell r="L98">
            <v>3.02</v>
          </cell>
          <cell r="R98">
            <v>6.62</v>
          </cell>
        </row>
        <row r="99">
          <cell r="A99">
            <v>1200</v>
          </cell>
          <cell r="B99">
            <v>1219.99</v>
          </cell>
          <cell r="C99">
            <v>186.98</v>
          </cell>
          <cell r="D99">
            <v>102.95</v>
          </cell>
          <cell r="E99">
            <v>93.1</v>
          </cell>
          <cell r="F99">
            <v>80.41</v>
          </cell>
          <cell r="G99">
            <v>58.37</v>
          </cell>
          <cell r="H99">
            <v>49.41</v>
          </cell>
          <cell r="I99">
            <v>43.64</v>
          </cell>
          <cell r="J99">
            <v>36.22</v>
          </cell>
          <cell r="K99">
            <v>23.14</v>
          </cell>
          <cell r="L99">
            <v>6.22</v>
          </cell>
          <cell r="R99">
            <v>6.62</v>
          </cell>
        </row>
        <row r="100">
          <cell r="A100">
            <v>1220</v>
          </cell>
          <cell r="B100">
            <v>1239.99</v>
          </cell>
          <cell r="C100">
            <v>190.18</v>
          </cell>
          <cell r="D100">
            <v>106.15</v>
          </cell>
          <cell r="E100">
            <v>96.3</v>
          </cell>
          <cell r="F100">
            <v>83.61</v>
          </cell>
          <cell r="G100">
            <v>61.57</v>
          </cell>
          <cell r="H100">
            <v>52.61</v>
          </cell>
          <cell r="I100">
            <v>46.84</v>
          </cell>
          <cell r="J100">
            <v>39.42</v>
          </cell>
          <cell r="K100">
            <v>26.34</v>
          </cell>
          <cell r="L100">
            <v>9.42</v>
          </cell>
          <cell r="R100">
            <v>6.62</v>
          </cell>
        </row>
        <row r="101">
          <cell r="A101">
            <v>1240</v>
          </cell>
          <cell r="B101">
            <v>1259.99</v>
          </cell>
          <cell r="C101">
            <v>193.38</v>
          </cell>
          <cell r="D101">
            <v>109.35</v>
          </cell>
          <cell r="E101">
            <v>99.5</v>
          </cell>
          <cell r="F101">
            <v>86.81</v>
          </cell>
          <cell r="G101">
            <v>64.77</v>
          </cell>
          <cell r="H101">
            <v>55.81</v>
          </cell>
          <cell r="I101">
            <v>50.04</v>
          </cell>
          <cell r="J101">
            <v>42.62</v>
          </cell>
          <cell r="K101">
            <v>29.54</v>
          </cell>
          <cell r="L101">
            <v>12.62</v>
          </cell>
          <cell r="R101">
            <v>6.62</v>
          </cell>
        </row>
        <row r="102">
          <cell r="A102">
            <v>1260</v>
          </cell>
          <cell r="B102">
            <v>1279.99</v>
          </cell>
          <cell r="C102">
            <v>196.58</v>
          </cell>
          <cell r="D102">
            <v>112.55</v>
          </cell>
          <cell r="E102">
            <v>102.7</v>
          </cell>
          <cell r="F102">
            <v>90.01</v>
          </cell>
          <cell r="G102">
            <v>67.97</v>
          </cell>
          <cell r="H102">
            <v>59.01</v>
          </cell>
          <cell r="I102">
            <v>53.24</v>
          </cell>
          <cell r="J102">
            <v>45.82</v>
          </cell>
          <cell r="K102">
            <v>32.74</v>
          </cell>
          <cell r="L102">
            <v>15.82</v>
          </cell>
          <cell r="M102">
            <v>1.74</v>
          </cell>
          <cell r="R102">
            <v>6.62</v>
          </cell>
        </row>
        <row r="103">
          <cell r="A103">
            <v>1280</v>
          </cell>
          <cell r="B103">
            <v>1299.99</v>
          </cell>
          <cell r="C103">
            <v>199.78</v>
          </cell>
          <cell r="D103">
            <v>115.75</v>
          </cell>
          <cell r="E103">
            <v>105.9</v>
          </cell>
          <cell r="F103">
            <v>93.21</v>
          </cell>
          <cell r="G103">
            <v>71.17</v>
          </cell>
          <cell r="H103">
            <v>62.21</v>
          </cell>
          <cell r="I103">
            <v>56.44</v>
          </cell>
          <cell r="J103">
            <v>49.02</v>
          </cell>
          <cell r="K103">
            <v>35.94</v>
          </cell>
          <cell r="L103">
            <v>19.02</v>
          </cell>
          <cell r="M103">
            <v>4.9400000000000004</v>
          </cell>
          <cell r="R103">
            <v>6.62</v>
          </cell>
        </row>
        <row r="104">
          <cell r="A104">
            <v>1300</v>
          </cell>
          <cell r="B104">
            <v>1319.99</v>
          </cell>
          <cell r="C104">
            <v>202.98</v>
          </cell>
          <cell r="D104">
            <v>118.95</v>
          </cell>
          <cell r="E104">
            <v>109.1</v>
          </cell>
          <cell r="F104">
            <v>96.41</v>
          </cell>
          <cell r="G104">
            <v>74.37</v>
          </cell>
          <cell r="H104">
            <v>65.41</v>
          </cell>
          <cell r="I104">
            <v>59.64</v>
          </cell>
          <cell r="J104">
            <v>52.22</v>
          </cell>
          <cell r="K104">
            <v>39.14</v>
          </cell>
          <cell r="L104">
            <v>22.22</v>
          </cell>
          <cell r="M104">
            <v>8.14</v>
          </cell>
          <cell r="R104">
            <v>6.62</v>
          </cell>
        </row>
        <row r="105">
          <cell r="A105">
            <v>1320</v>
          </cell>
          <cell r="B105">
            <v>1339.99</v>
          </cell>
          <cell r="C105">
            <v>206.18</v>
          </cell>
          <cell r="D105">
            <v>122.15</v>
          </cell>
          <cell r="E105">
            <v>112.3</v>
          </cell>
          <cell r="F105">
            <v>99.61</v>
          </cell>
          <cell r="G105">
            <v>77.569999999999993</v>
          </cell>
          <cell r="H105">
            <v>68.61</v>
          </cell>
          <cell r="I105">
            <v>62.84</v>
          </cell>
          <cell r="J105">
            <v>55.42</v>
          </cell>
          <cell r="K105">
            <v>42.34</v>
          </cell>
          <cell r="L105">
            <v>25.42</v>
          </cell>
          <cell r="M105">
            <v>11.34</v>
          </cell>
          <cell r="R105">
            <v>6.62</v>
          </cell>
        </row>
        <row r="106">
          <cell r="A106">
            <v>1340</v>
          </cell>
          <cell r="B106">
            <v>1359.99</v>
          </cell>
          <cell r="C106">
            <v>209.38</v>
          </cell>
          <cell r="D106">
            <v>125.35</v>
          </cell>
          <cell r="E106">
            <v>115.5</v>
          </cell>
          <cell r="F106">
            <v>102.81</v>
          </cell>
          <cell r="G106">
            <v>80.77</v>
          </cell>
          <cell r="H106">
            <v>71.81</v>
          </cell>
          <cell r="I106">
            <v>66.040000000000006</v>
          </cell>
          <cell r="J106">
            <v>58.62</v>
          </cell>
          <cell r="K106">
            <v>45.54</v>
          </cell>
          <cell r="L106">
            <v>28.62</v>
          </cell>
          <cell r="M106">
            <v>14.54</v>
          </cell>
          <cell r="R106">
            <v>6.62</v>
          </cell>
        </row>
        <row r="107">
          <cell r="A107">
            <v>1360</v>
          </cell>
          <cell r="B107">
            <v>1379.99</v>
          </cell>
          <cell r="C107">
            <v>212.58</v>
          </cell>
          <cell r="D107">
            <v>128.55000000000001</v>
          </cell>
          <cell r="E107">
            <v>118.7</v>
          </cell>
          <cell r="F107">
            <v>106.01</v>
          </cell>
          <cell r="G107">
            <v>83.97</v>
          </cell>
          <cell r="H107">
            <v>75.010000000000005</v>
          </cell>
          <cell r="I107">
            <v>69.239999999999995</v>
          </cell>
          <cell r="J107">
            <v>61.82</v>
          </cell>
          <cell r="K107">
            <v>48.74</v>
          </cell>
          <cell r="L107">
            <v>31.82</v>
          </cell>
          <cell r="M107">
            <v>17.739999999999998</v>
          </cell>
          <cell r="R107">
            <v>6.62</v>
          </cell>
        </row>
        <row r="108">
          <cell r="A108">
            <v>1380</v>
          </cell>
          <cell r="B108">
            <v>1399.99</v>
          </cell>
          <cell r="C108">
            <v>215.78</v>
          </cell>
          <cell r="D108">
            <v>131.75</v>
          </cell>
          <cell r="E108">
            <v>121.9</v>
          </cell>
          <cell r="F108">
            <v>109.21</v>
          </cell>
          <cell r="G108">
            <v>87.17</v>
          </cell>
          <cell r="H108">
            <v>78.209999999999994</v>
          </cell>
          <cell r="I108">
            <v>72.44</v>
          </cell>
          <cell r="J108">
            <v>65.02</v>
          </cell>
          <cell r="K108">
            <v>51.94</v>
          </cell>
          <cell r="L108">
            <v>35.020000000000003</v>
          </cell>
          <cell r="M108">
            <v>20.94</v>
          </cell>
          <cell r="N108">
            <v>2.63</v>
          </cell>
          <cell r="R108">
            <v>6.62</v>
          </cell>
        </row>
        <row r="109">
          <cell r="A109">
            <v>1400</v>
          </cell>
          <cell r="B109">
            <v>1419.99</v>
          </cell>
          <cell r="C109">
            <v>218.98</v>
          </cell>
          <cell r="D109">
            <v>134.94999999999999</v>
          </cell>
          <cell r="E109">
            <v>125.1</v>
          </cell>
          <cell r="F109">
            <v>112.41</v>
          </cell>
          <cell r="G109">
            <v>90.37</v>
          </cell>
          <cell r="H109">
            <v>81.41</v>
          </cell>
          <cell r="I109">
            <v>75.64</v>
          </cell>
          <cell r="J109">
            <v>68.22</v>
          </cell>
          <cell r="K109">
            <v>55.14</v>
          </cell>
          <cell r="L109">
            <v>38.22</v>
          </cell>
          <cell r="M109">
            <v>24.14</v>
          </cell>
          <cell r="N109">
            <v>5.83</v>
          </cell>
          <cell r="R109">
            <v>6.62</v>
          </cell>
        </row>
        <row r="110">
          <cell r="A110">
            <v>1420</v>
          </cell>
          <cell r="B110">
            <v>1439.99</v>
          </cell>
          <cell r="C110">
            <v>222.18</v>
          </cell>
          <cell r="D110">
            <v>138.15</v>
          </cell>
          <cell r="E110">
            <v>128.30000000000001</v>
          </cell>
          <cell r="F110">
            <v>115.61</v>
          </cell>
          <cell r="G110">
            <v>93.57</v>
          </cell>
          <cell r="H110">
            <v>84.61</v>
          </cell>
          <cell r="I110">
            <v>78.84</v>
          </cell>
          <cell r="J110">
            <v>71.42</v>
          </cell>
          <cell r="K110">
            <v>58.34</v>
          </cell>
          <cell r="L110">
            <v>41.42</v>
          </cell>
          <cell r="M110">
            <v>27.34</v>
          </cell>
          <cell r="N110">
            <v>9.0299999999999994</v>
          </cell>
          <cell r="R110">
            <v>6.62</v>
          </cell>
        </row>
        <row r="111">
          <cell r="A111">
            <v>1440</v>
          </cell>
          <cell r="B111">
            <v>1459.99</v>
          </cell>
          <cell r="C111">
            <v>225.38</v>
          </cell>
          <cell r="D111">
            <v>141.35</v>
          </cell>
          <cell r="E111">
            <v>131.5</v>
          </cell>
          <cell r="F111">
            <v>118.81</v>
          </cell>
          <cell r="G111">
            <v>96.77</v>
          </cell>
          <cell r="H111">
            <v>87.81</v>
          </cell>
          <cell r="I111">
            <v>82.04</v>
          </cell>
          <cell r="J111">
            <v>74.62</v>
          </cell>
          <cell r="K111">
            <v>61.54</v>
          </cell>
          <cell r="L111">
            <v>44.62</v>
          </cell>
          <cell r="M111">
            <v>30.54</v>
          </cell>
          <cell r="N111">
            <v>12.23</v>
          </cell>
          <cell r="O111">
            <v>0.31</v>
          </cell>
          <cell r="R111">
            <v>6.62</v>
          </cell>
        </row>
        <row r="112">
          <cell r="A112">
            <v>1460</v>
          </cell>
          <cell r="B112">
            <v>1479.99</v>
          </cell>
          <cell r="C112">
            <v>228.58</v>
          </cell>
          <cell r="D112">
            <v>144.55000000000001</v>
          </cell>
          <cell r="E112">
            <v>134.69999999999999</v>
          </cell>
          <cell r="F112">
            <v>122.01</v>
          </cell>
          <cell r="G112">
            <v>99.97</v>
          </cell>
          <cell r="H112">
            <v>91.01</v>
          </cell>
          <cell r="I112">
            <v>85.24</v>
          </cell>
          <cell r="J112">
            <v>77.819999999999993</v>
          </cell>
          <cell r="K112">
            <v>64.739999999999995</v>
          </cell>
          <cell r="L112">
            <v>47.82</v>
          </cell>
          <cell r="M112">
            <v>33.74</v>
          </cell>
          <cell r="N112">
            <v>15.43</v>
          </cell>
          <cell r="O112">
            <v>3.51</v>
          </cell>
          <cell r="R112">
            <v>6.62</v>
          </cell>
        </row>
        <row r="113">
          <cell r="A113">
            <v>1480</v>
          </cell>
          <cell r="B113">
            <v>1499.99</v>
          </cell>
          <cell r="C113">
            <v>231.78</v>
          </cell>
          <cell r="D113">
            <v>147.75</v>
          </cell>
          <cell r="E113">
            <v>137.9</v>
          </cell>
          <cell r="F113">
            <v>125.21</v>
          </cell>
          <cell r="G113">
            <v>103.17</v>
          </cell>
          <cell r="H113">
            <v>94.21</v>
          </cell>
          <cell r="I113">
            <v>88.44</v>
          </cell>
          <cell r="J113">
            <v>81.02</v>
          </cell>
          <cell r="K113">
            <v>67.94</v>
          </cell>
          <cell r="L113">
            <v>51.02</v>
          </cell>
          <cell r="M113">
            <v>36.94</v>
          </cell>
          <cell r="N113">
            <v>18.63</v>
          </cell>
          <cell r="O113">
            <v>6.71</v>
          </cell>
          <cell r="R113">
            <v>6.62</v>
          </cell>
        </row>
        <row r="114">
          <cell r="A114">
            <v>1500</v>
          </cell>
          <cell r="B114">
            <v>1519.99</v>
          </cell>
          <cell r="C114">
            <v>234.98</v>
          </cell>
          <cell r="D114">
            <v>150.94999999999999</v>
          </cell>
          <cell r="E114">
            <v>141.1</v>
          </cell>
          <cell r="F114">
            <v>128.41</v>
          </cell>
          <cell r="G114">
            <v>106.37</v>
          </cell>
          <cell r="H114">
            <v>97.41</v>
          </cell>
          <cell r="I114">
            <v>91.64</v>
          </cell>
          <cell r="J114">
            <v>84.22</v>
          </cell>
          <cell r="K114">
            <v>71.14</v>
          </cell>
          <cell r="L114">
            <v>54.22</v>
          </cell>
          <cell r="M114">
            <v>40.14</v>
          </cell>
          <cell r="N114">
            <v>21.83</v>
          </cell>
          <cell r="O114">
            <v>9.91</v>
          </cell>
          <cell r="R114">
            <v>6.62</v>
          </cell>
        </row>
        <row r="115">
          <cell r="A115">
            <v>1520</v>
          </cell>
          <cell r="B115">
            <v>1539.99</v>
          </cell>
          <cell r="C115">
            <v>238.18</v>
          </cell>
          <cell r="D115">
            <v>154.15</v>
          </cell>
          <cell r="E115">
            <v>144.30000000000001</v>
          </cell>
          <cell r="F115">
            <v>131.61000000000001</v>
          </cell>
          <cell r="G115">
            <v>109.57</v>
          </cell>
          <cell r="H115">
            <v>100.61</v>
          </cell>
          <cell r="I115">
            <v>94.84</v>
          </cell>
          <cell r="J115">
            <v>87.42</v>
          </cell>
          <cell r="K115">
            <v>74.34</v>
          </cell>
          <cell r="L115">
            <v>57.42</v>
          </cell>
          <cell r="M115">
            <v>43.34</v>
          </cell>
          <cell r="N115">
            <v>25.03</v>
          </cell>
          <cell r="O115">
            <v>13.11</v>
          </cell>
          <cell r="P115">
            <v>2.4900000000000002</v>
          </cell>
          <cell r="R115">
            <v>6.62</v>
          </cell>
        </row>
        <row r="116">
          <cell r="A116">
            <v>1540</v>
          </cell>
          <cell r="B116">
            <v>1559.99</v>
          </cell>
          <cell r="C116">
            <v>241.38</v>
          </cell>
          <cell r="D116">
            <v>157.35</v>
          </cell>
          <cell r="E116">
            <v>147.5</v>
          </cell>
          <cell r="F116">
            <v>134.81</v>
          </cell>
          <cell r="G116">
            <v>112.77</v>
          </cell>
          <cell r="H116">
            <v>103.81</v>
          </cell>
          <cell r="I116">
            <v>98.04</v>
          </cell>
          <cell r="J116">
            <v>90.62</v>
          </cell>
          <cell r="K116">
            <v>77.540000000000006</v>
          </cell>
          <cell r="L116">
            <v>60.62</v>
          </cell>
          <cell r="M116">
            <v>46.54</v>
          </cell>
          <cell r="N116">
            <v>28.23</v>
          </cell>
          <cell r="O116">
            <v>16.309999999999999</v>
          </cell>
          <cell r="P116">
            <v>5.69</v>
          </cell>
          <cell r="R116">
            <v>6.62</v>
          </cell>
        </row>
        <row r="117">
          <cell r="A117">
            <v>1560</v>
          </cell>
          <cell r="B117">
            <v>1579.99</v>
          </cell>
          <cell r="C117">
            <v>244.58</v>
          </cell>
          <cell r="D117">
            <v>160.55000000000001</v>
          </cell>
          <cell r="E117">
            <v>150.69999999999999</v>
          </cell>
          <cell r="F117">
            <v>138.01</v>
          </cell>
          <cell r="G117">
            <v>115.97</v>
          </cell>
          <cell r="H117">
            <v>107.01</v>
          </cell>
          <cell r="I117">
            <v>101.24</v>
          </cell>
          <cell r="J117">
            <v>93.82</v>
          </cell>
          <cell r="K117">
            <v>80.739999999999995</v>
          </cell>
          <cell r="L117">
            <v>63.82</v>
          </cell>
          <cell r="M117">
            <v>49.74</v>
          </cell>
          <cell r="N117">
            <v>31.43</v>
          </cell>
          <cell r="O117">
            <v>19.510000000000002</v>
          </cell>
          <cell r="P117">
            <v>8.89</v>
          </cell>
          <cell r="Q117">
            <v>0.43</v>
          </cell>
          <cell r="R117">
            <v>6.62</v>
          </cell>
          <cell r="S117">
            <v>0.43</v>
          </cell>
        </row>
        <row r="118">
          <cell r="A118">
            <v>1580</v>
          </cell>
          <cell r="B118">
            <v>1599.99</v>
          </cell>
          <cell r="C118">
            <v>248.04</v>
          </cell>
          <cell r="D118">
            <v>164</v>
          </cell>
          <cell r="E118">
            <v>154.15</v>
          </cell>
          <cell r="F118">
            <v>141.46</v>
          </cell>
          <cell r="G118">
            <v>119.42</v>
          </cell>
          <cell r="H118">
            <v>110.46</v>
          </cell>
          <cell r="I118">
            <v>104.69</v>
          </cell>
          <cell r="J118">
            <v>97.27</v>
          </cell>
          <cell r="K118">
            <v>84.19</v>
          </cell>
          <cell r="L118">
            <v>67.27</v>
          </cell>
          <cell r="M118">
            <v>53.19</v>
          </cell>
          <cell r="N118">
            <v>34.880000000000003</v>
          </cell>
          <cell r="O118">
            <v>22.96</v>
          </cell>
          <cell r="P118">
            <v>12.35</v>
          </cell>
          <cell r="Q118">
            <v>3.88</v>
          </cell>
          <cell r="R118">
            <v>8.27</v>
          </cell>
          <cell r="S118">
            <v>3.85</v>
          </cell>
        </row>
        <row r="119">
          <cell r="A119">
            <v>1600</v>
          </cell>
          <cell r="B119">
            <v>1619.99</v>
          </cell>
          <cell r="C119">
            <v>252.04</v>
          </cell>
          <cell r="D119">
            <v>168</v>
          </cell>
          <cell r="E119">
            <v>158.15</v>
          </cell>
          <cell r="F119">
            <v>145.46</v>
          </cell>
          <cell r="G119">
            <v>123.42</v>
          </cell>
          <cell r="H119">
            <v>114.46</v>
          </cell>
          <cell r="I119">
            <v>108.69</v>
          </cell>
          <cell r="J119">
            <v>101.27</v>
          </cell>
          <cell r="K119">
            <v>88.19</v>
          </cell>
          <cell r="L119">
            <v>71.27</v>
          </cell>
          <cell r="M119">
            <v>57.19</v>
          </cell>
          <cell r="N119">
            <v>38.880000000000003</v>
          </cell>
          <cell r="O119">
            <v>26.96</v>
          </cell>
          <cell r="P119">
            <v>16.350000000000001</v>
          </cell>
          <cell r="Q119">
            <v>7.88</v>
          </cell>
          <cell r="R119">
            <v>8.27</v>
          </cell>
          <cell r="S119">
            <v>3.85</v>
          </cell>
        </row>
        <row r="120">
          <cell r="A120">
            <v>1620</v>
          </cell>
          <cell r="B120">
            <v>1639.99</v>
          </cell>
          <cell r="C120">
            <v>256.04000000000002</v>
          </cell>
          <cell r="D120">
            <v>172</v>
          </cell>
          <cell r="E120">
            <v>162.15</v>
          </cell>
          <cell r="F120">
            <v>149.46</v>
          </cell>
          <cell r="G120">
            <v>127.42</v>
          </cell>
          <cell r="H120">
            <v>118.46</v>
          </cell>
          <cell r="I120">
            <v>112.69</v>
          </cell>
          <cell r="J120">
            <v>105.27</v>
          </cell>
          <cell r="K120">
            <v>92.19</v>
          </cell>
          <cell r="L120">
            <v>75.27</v>
          </cell>
          <cell r="M120">
            <v>61.19</v>
          </cell>
          <cell r="N120">
            <v>42.88</v>
          </cell>
          <cell r="O120">
            <v>30.96</v>
          </cell>
          <cell r="P120">
            <v>20.350000000000001</v>
          </cell>
          <cell r="Q120">
            <v>11.88</v>
          </cell>
          <cell r="R120">
            <v>8.27</v>
          </cell>
          <cell r="S120">
            <v>3.85</v>
          </cell>
        </row>
        <row r="121">
          <cell r="A121">
            <v>1640</v>
          </cell>
          <cell r="B121">
            <v>1659.99</v>
          </cell>
          <cell r="C121">
            <v>260.04000000000002</v>
          </cell>
          <cell r="D121">
            <v>176</v>
          </cell>
          <cell r="E121">
            <v>166.15</v>
          </cell>
          <cell r="F121">
            <v>153.46</v>
          </cell>
          <cell r="G121">
            <v>131.41999999999999</v>
          </cell>
          <cell r="H121">
            <v>122.46</v>
          </cell>
          <cell r="I121">
            <v>116.69</v>
          </cell>
          <cell r="J121">
            <v>109.27</v>
          </cell>
          <cell r="K121">
            <v>96.19</v>
          </cell>
          <cell r="L121">
            <v>79.27</v>
          </cell>
          <cell r="M121">
            <v>65.19</v>
          </cell>
          <cell r="N121">
            <v>46.88</v>
          </cell>
          <cell r="O121">
            <v>34.96</v>
          </cell>
          <cell r="P121">
            <v>24.35</v>
          </cell>
          <cell r="Q121">
            <v>15.88</v>
          </cell>
          <cell r="R121">
            <v>8.27</v>
          </cell>
          <cell r="S121">
            <v>3.85</v>
          </cell>
        </row>
        <row r="122">
          <cell r="A122">
            <v>1660</v>
          </cell>
          <cell r="B122">
            <v>1679.99</v>
          </cell>
          <cell r="C122">
            <v>264.04000000000002</v>
          </cell>
          <cell r="D122">
            <v>180</v>
          </cell>
          <cell r="E122">
            <v>170.15</v>
          </cell>
          <cell r="F122">
            <v>157.46</v>
          </cell>
          <cell r="G122">
            <v>135.41999999999999</v>
          </cell>
          <cell r="H122">
            <v>126.46</v>
          </cell>
          <cell r="I122">
            <v>120.69</v>
          </cell>
          <cell r="J122">
            <v>113.27</v>
          </cell>
          <cell r="K122">
            <v>100.19</v>
          </cell>
          <cell r="L122">
            <v>83.27</v>
          </cell>
          <cell r="M122">
            <v>69.19</v>
          </cell>
          <cell r="N122">
            <v>50.88</v>
          </cell>
          <cell r="O122">
            <v>38.96</v>
          </cell>
          <cell r="P122">
            <v>28.35</v>
          </cell>
          <cell r="Q122">
            <v>19.88</v>
          </cell>
          <cell r="R122">
            <v>8.27</v>
          </cell>
          <cell r="S122">
            <v>3.85</v>
          </cell>
        </row>
        <row r="123">
          <cell r="A123">
            <v>1680</v>
          </cell>
          <cell r="B123">
            <v>1699.99</v>
          </cell>
          <cell r="C123">
            <v>268.04000000000002</v>
          </cell>
          <cell r="D123">
            <v>184</v>
          </cell>
          <cell r="E123">
            <v>174.15</v>
          </cell>
          <cell r="F123">
            <v>161.46</v>
          </cell>
          <cell r="G123">
            <v>139.41999999999999</v>
          </cell>
          <cell r="H123">
            <v>130.46</v>
          </cell>
          <cell r="I123">
            <v>124.69</v>
          </cell>
          <cell r="J123">
            <v>117.27</v>
          </cell>
          <cell r="K123">
            <v>104.19</v>
          </cell>
          <cell r="L123">
            <v>87.27</v>
          </cell>
          <cell r="M123">
            <v>73.19</v>
          </cell>
          <cell r="N123">
            <v>54.88</v>
          </cell>
          <cell r="O123">
            <v>42.96</v>
          </cell>
          <cell r="P123">
            <v>32.35</v>
          </cell>
          <cell r="Q123">
            <v>23.88</v>
          </cell>
          <cell r="R123">
            <v>8.27</v>
          </cell>
          <cell r="S123">
            <v>3.85</v>
          </cell>
        </row>
        <row r="124">
          <cell r="A124">
            <v>1700</v>
          </cell>
          <cell r="B124">
            <v>1719.99</v>
          </cell>
          <cell r="C124">
            <v>272.04000000000002</v>
          </cell>
          <cell r="D124">
            <v>188</v>
          </cell>
          <cell r="E124">
            <v>178.15</v>
          </cell>
          <cell r="F124">
            <v>165.46</v>
          </cell>
          <cell r="G124">
            <v>143.41999999999999</v>
          </cell>
          <cell r="H124">
            <v>134.46</v>
          </cell>
          <cell r="I124">
            <v>128.69</v>
          </cell>
          <cell r="J124">
            <v>121.27</v>
          </cell>
          <cell r="K124">
            <v>108.19</v>
          </cell>
          <cell r="L124">
            <v>91.27</v>
          </cell>
          <cell r="M124">
            <v>77.19</v>
          </cell>
          <cell r="N124">
            <v>58.88</v>
          </cell>
          <cell r="O124">
            <v>46.96</v>
          </cell>
          <cell r="P124">
            <v>36.35</v>
          </cell>
          <cell r="Q124">
            <v>27.88</v>
          </cell>
          <cell r="R124">
            <v>8.27</v>
          </cell>
          <cell r="S124">
            <v>3.85</v>
          </cell>
        </row>
        <row r="125">
          <cell r="A125">
            <v>1720</v>
          </cell>
          <cell r="B125">
            <v>1739.99</v>
          </cell>
          <cell r="C125">
            <v>276.04000000000002</v>
          </cell>
          <cell r="D125">
            <v>192</v>
          </cell>
          <cell r="E125">
            <v>182.15</v>
          </cell>
          <cell r="F125">
            <v>169.46</v>
          </cell>
          <cell r="G125">
            <v>147.41999999999999</v>
          </cell>
          <cell r="H125">
            <v>138.46</v>
          </cell>
          <cell r="I125">
            <v>132.69</v>
          </cell>
          <cell r="J125">
            <v>125.27</v>
          </cell>
          <cell r="K125">
            <v>112.19</v>
          </cell>
          <cell r="L125">
            <v>95.27</v>
          </cell>
          <cell r="M125">
            <v>81.19</v>
          </cell>
          <cell r="N125">
            <v>62.88</v>
          </cell>
          <cell r="O125">
            <v>50.96</v>
          </cell>
          <cell r="P125">
            <v>40.35</v>
          </cell>
          <cell r="Q125">
            <v>31.88</v>
          </cell>
          <cell r="R125">
            <v>8.27</v>
          </cell>
          <cell r="S125">
            <v>3.85</v>
          </cell>
        </row>
        <row r="126">
          <cell r="A126">
            <v>1740</v>
          </cell>
          <cell r="B126">
            <v>1759.99</v>
          </cell>
          <cell r="C126">
            <v>280.04000000000002</v>
          </cell>
          <cell r="D126">
            <v>196</v>
          </cell>
          <cell r="E126">
            <v>186.15</v>
          </cell>
          <cell r="F126">
            <v>173.46</v>
          </cell>
          <cell r="G126">
            <v>151.41999999999999</v>
          </cell>
          <cell r="H126">
            <v>142.46</v>
          </cell>
          <cell r="I126">
            <v>136.69</v>
          </cell>
          <cell r="J126">
            <v>129.27000000000001</v>
          </cell>
          <cell r="K126">
            <v>116.19</v>
          </cell>
          <cell r="L126">
            <v>99.27</v>
          </cell>
          <cell r="M126">
            <v>85.19</v>
          </cell>
          <cell r="N126">
            <v>66.88</v>
          </cell>
          <cell r="O126">
            <v>54.96</v>
          </cell>
          <cell r="P126">
            <v>44.35</v>
          </cell>
          <cell r="Q126">
            <v>35.880000000000003</v>
          </cell>
          <cell r="R126">
            <v>8.27</v>
          </cell>
          <cell r="S126">
            <v>3.85</v>
          </cell>
        </row>
        <row r="127">
          <cell r="A127">
            <v>1760</v>
          </cell>
          <cell r="B127">
            <v>1779.99</v>
          </cell>
          <cell r="C127">
            <v>284.04000000000002</v>
          </cell>
          <cell r="D127">
            <v>200</v>
          </cell>
          <cell r="E127">
            <v>190.15</v>
          </cell>
          <cell r="F127">
            <v>177.46</v>
          </cell>
          <cell r="G127">
            <v>155.41999999999999</v>
          </cell>
          <cell r="H127">
            <v>146.46</v>
          </cell>
          <cell r="I127">
            <v>140.69</v>
          </cell>
          <cell r="J127">
            <v>133.27000000000001</v>
          </cell>
          <cell r="K127">
            <v>120.19</v>
          </cell>
          <cell r="L127">
            <v>103.27</v>
          </cell>
          <cell r="M127">
            <v>89.19</v>
          </cell>
          <cell r="N127">
            <v>70.88</v>
          </cell>
          <cell r="O127">
            <v>58.96</v>
          </cell>
          <cell r="P127">
            <v>48.35</v>
          </cell>
          <cell r="Q127">
            <v>39.880000000000003</v>
          </cell>
          <cell r="R127">
            <v>8.27</v>
          </cell>
          <cell r="S127">
            <v>3.85</v>
          </cell>
        </row>
        <row r="128">
          <cell r="A128">
            <v>1780</v>
          </cell>
          <cell r="B128">
            <v>1799.99</v>
          </cell>
          <cell r="C128">
            <v>288.04000000000002</v>
          </cell>
          <cell r="D128">
            <v>204</v>
          </cell>
          <cell r="E128">
            <v>194.15</v>
          </cell>
          <cell r="F128">
            <v>181.46</v>
          </cell>
          <cell r="G128">
            <v>159.41999999999999</v>
          </cell>
          <cell r="H128">
            <v>150.46</v>
          </cell>
          <cell r="I128">
            <v>144.69</v>
          </cell>
          <cell r="J128">
            <v>137.27000000000001</v>
          </cell>
          <cell r="K128">
            <v>124.19</v>
          </cell>
          <cell r="L128">
            <v>107.27</v>
          </cell>
          <cell r="M128">
            <v>93.19</v>
          </cell>
          <cell r="N128">
            <v>74.88</v>
          </cell>
          <cell r="O128">
            <v>62.96</v>
          </cell>
          <cell r="P128">
            <v>52.35</v>
          </cell>
          <cell r="Q128">
            <v>43.88</v>
          </cell>
          <cell r="R128">
            <v>8.27</v>
          </cell>
          <cell r="S128">
            <v>3.85</v>
          </cell>
        </row>
        <row r="129">
          <cell r="A129">
            <v>1800</v>
          </cell>
          <cell r="B129">
            <v>1819.99</v>
          </cell>
          <cell r="C129">
            <v>292.04000000000002</v>
          </cell>
          <cell r="D129">
            <v>208</v>
          </cell>
          <cell r="E129">
            <v>198.15</v>
          </cell>
          <cell r="F129">
            <v>185.46</v>
          </cell>
          <cell r="G129">
            <v>163.41999999999999</v>
          </cell>
          <cell r="H129">
            <v>154.46</v>
          </cell>
          <cell r="I129">
            <v>148.69</v>
          </cell>
          <cell r="J129">
            <v>141.27000000000001</v>
          </cell>
          <cell r="K129">
            <v>128.19</v>
          </cell>
          <cell r="L129">
            <v>111.27</v>
          </cell>
          <cell r="M129">
            <v>97.19</v>
          </cell>
          <cell r="N129">
            <v>78.88</v>
          </cell>
          <cell r="O129">
            <v>66.959999999999994</v>
          </cell>
          <cell r="P129">
            <v>56.35</v>
          </cell>
          <cell r="Q129">
            <v>47.88</v>
          </cell>
          <cell r="R129">
            <v>8.27</v>
          </cell>
          <cell r="S129">
            <v>3.85</v>
          </cell>
        </row>
        <row r="130">
          <cell r="A130">
            <v>1820</v>
          </cell>
          <cell r="B130">
            <v>1839.99</v>
          </cell>
          <cell r="C130">
            <v>296.04000000000002</v>
          </cell>
          <cell r="D130">
            <v>212</v>
          </cell>
          <cell r="E130">
            <v>202.15</v>
          </cell>
          <cell r="F130">
            <v>189.46</v>
          </cell>
          <cell r="G130">
            <v>167.42</v>
          </cell>
          <cell r="H130">
            <v>158.46</v>
          </cell>
          <cell r="I130">
            <v>152.69</v>
          </cell>
          <cell r="J130">
            <v>145.27000000000001</v>
          </cell>
          <cell r="K130">
            <v>132.19</v>
          </cell>
          <cell r="L130">
            <v>115.27</v>
          </cell>
          <cell r="M130">
            <v>101.19</v>
          </cell>
          <cell r="N130">
            <v>82.88</v>
          </cell>
          <cell r="O130">
            <v>70.959999999999994</v>
          </cell>
          <cell r="P130">
            <v>60.35</v>
          </cell>
          <cell r="Q130">
            <v>51.88</v>
          </cell>
          <cell r="R130">
            <v>8.27</v>
          </cell>
          <cell r="S130">
            <v>3.85</v>
          </cell>
        </row>
        <row r="131">
          <cell r="A131">
            <v>1840</v>
          </cell>
          <cell r="B131">
            <v>1859.99</v>
          </cell>
          <cell r="C131">
            <v>300.04000000000002</v>
          </cell>
          <cell r="D131">
            <v>216</v>
          </cell>
          <cell r="E131">
            <v>206.15</v>
          </cell>
          <cell r="F131">
            <v>193.46</v>
          </cell>
          <cell r="G131">
            <v>171.42</v>
          </cell>
          <cell r="H131">
            <v>162.46</v>
          </cell>
          <cell r="I131">
            <v>156.69</v>
          </cell>
          <cell r="J131">
            <v>149.27000000000001</v>
          </cell>
          <cell r="K131">
            <v>136.19</v>
          </cell>
          <cell r="L131">
            <v>119.27</v>
          </cell>
          <cell r="M131">
            <v>105.19</v>
          </cell>
          <cell r="N131">
            <v>86.88</v>
          </cell>
          <cell r="O131">
            <v>74.959999999999994</v>
          </cell>
          <cell r="P131">
            <v>64.349999999999994</v>
          </cell>
          <cell r="Q131">
            <v>55.88</v>
          </cell>
          <cell r="R131">
            <v>8.27</v>
          </cell>
          <cell r="S131">
            <v>3.85</v>
          </cell>
        </row>
        <row r="132">
          <cell r="A132">
            <v>1860</v>
          </cell>
          <cell r="B132">
            <v>1879.99</v>
          </cell>
          <cell r="C132">
            <v>304.04000000000002</v>
          </cell>
          <cell r="D132">
            <v>220</v>
          </cell>
          <cell r="E132">
            <v>210.15</v>
          </cell>
          <cell r="F132">
            <v>197.46</v>
          </cell>
          <cell r="G132">
            <v>175.42</v>
          </cell>
          <cell r="H132">
            <v>166.46</v>
          </cell>
          <cell r="I132">
            <v>160.69</v>
          </cell>
          <cell r="J132">
            <v>153.27000000000001</v>
          </cell>
          <cell r="K132">
            <v>140.19</v>
          </cell>
          <cell r="L132">
            <v>123.27</v>
          </cell>
          <cell r="M132">
            <v>109.19</v>
          </cell>
          <cell r="N132">
            <v>90.88</v>
          </cell>
          <cell r="O132">
            <v>78.959999999999994</v>
          </cell>
          <cell r="P132">
            <v>68.349999999999994</v>
          </cell>
          <cell r="Q132">
            <v>59.88</v>
          </cell>
          <cell r="R132">
            <v>8.27</v>
          </cell>
          <cell r="S132">
            <v>3.85</v>
          </cell>
        </row>
        <row r="133">
          <cell r="A133">
            <v>1880</v>
          </cell>
          <cell r="B133">
            <v>1899.99</v>
          </cell>
          <cell r="C133">
            <v>308.04000000000002</v>
          </cell>
          <cell r="D133">
            <v>224</v>
          </cell>
          <cell r="E133">
            <v>214.15</v>
          </cell>
          <cell r="F133">
            <v>201.46</v>
          </cell>
          <cell r="G133">
            <v>179.42</v>
          </cell>
          <cell r="H133">
            <v>170.46</v>
          </cell>
          <cell r="I133">
            <v>164.69</v>
          </cell>
          <cell r="J133">
            <v>157.27000000000001</v>
          </cell>
          <cell r="K133">
            <v>144.19</v>
          </cell>
          <cell r="L133">
            <v>127.27</v>
          </cell>
          <cell r="M133">
            <v>113.19</v>
          </cell>
          <cell r="N133">
            <v>94.88</v>
          </cell>
          <cell r="O133">
            <v>82.96</v>
          </cell>
          <cell r="P133">
            <v>72.349999999999994</v>
          </cell>
          <cell r="Q133">
            <v>63.88</v>
          </cell>
          <cell r="R133">
            <v>8.27</v>
          </cell>
          <cell r="S133">
            <v>3.85</v>
          </cell>
        </row>
        <row r="134">
          <cell r="A134">
            <v>1900</v>
          </cell>
          <cell r="B134">
            <v>1919.99</v>
          </cell>
          <cell r="C134">
            <v>312.04000000000002</v>
          </cell>
          <cell r="D134">
            <v>228</v>
          </cell>
          <cell r="E134">
            <v>218.15</v>
          </cell>
          <cell r="F134">
            <v>205.46</v>
          </cell>
          <cell r="G134">
            <v>183.42</v>
          </cell>
          <cell r="H134">
            <v>174.46</v>
          </cell>
          <cell r="I134">
            <v>168.69</v>
          </cell>
          <cell r="J134">
            <v>161.27000000000001</v>
          </cell>
          <cell r="K134">
            <v>148.19</v>
          </cell>
          <cell r="L134">
            <v>131.27000000000001</v>
          </cell>
          <cell r="M134">
            <v>117.19</v>
          </cell>
          <cell r="N134">
            <v>98.88</v>
          </cell>
          <cell r="O134">
            <v>86.96</v>
          </cell>
          <cell r="P134">
            <v>76.349999999999994</v>
          </cell>
          <cell r="Q134">
            <v>67.88</v>
          </cell>
          <cell r="R134">
            <v>8.27</v>
          </cell>
          <cell r="S134">
            <v>3.85</v>
          </cell>
        </row>
        <row r="135">
          <cell r="A135">
            <v>1920</v>
          </cell>
          <cell r="B135">
            <v>1939.99</v>
          </cell>
          <cell r="C135">
            <v>316.04000000000002</v>
          </cell>
          <cell r="D135">
            <v>232</v>
          </cell>
          <cell r="E135">
            <v>222.15</v>
          </cell>
          <cell r="F135">
            <v>209.46</v>
          </cell>
          <cell r="G135">
            <v>187.42</v>
          </cell>
          <cell r="H135">
            <v>178.46</v>
          </cell>
          <cell r="I135">
            <v>172.69</v>
          </cell>
          <cell r="J135">
            <v>165.27</v>
          </cell>
          <cell r="K135">
            <v>152.19</v>
          </cell>
          <cell r="L135">
            <v>135.27000000000001</v>
          </cell>
          <cell r="M135">
            <v>121.19</v>
          </cell>
          <cell r="N135">
            <v>102.88</v>
          </cell>
          <cell r="O135">
            <v>90.96</v>
          </cell>
          <cell r="P135">
            <v>80.349999999999994</v>
          </cell>
          <cell r="Q135">
            <v>71.88</v>
          </cell>
          <cell r="R135">
            <v>8.27</v>
          </cell>
          <cell r="S135">
            <v>3.85</v>
          </cell>
        </row>
        <row r="136">
          <cell r="A136">
            <v>1940</v>
          </cell>
          <cell r="B136">
            <v>1959.99</v>
          </cell>
          <cell r="C136">
            <v>320.04000000000002</v>
          </cell>
          <cell r="D136">
            <v>236</v>
          </cell>
          <cell r="E136">
            <v>226.15</v>
          </cell>
          <cell r="F136">
            <v>213.46</v>
          </cell>
          <cell r="G136">
            <v>191.42</v>
          </cell>
          <cell r="H136">
            <v>182.46</v>
          </cell>
          <cell r="I136">
            <v>176.69</v>
          </cell>
          <cell r="J136">
            <v>169.27</v>
          </cell>
          <cell r="K136">
            <v>156.19</v>
          </cell>
          <cell r="L136">
            <v>139.27000000000001</v>
          </cell>
          <cell r="M136">
            <v>125.19</v>
          </cell>
          <cell r="N136">
            <v>106.88</v>
          </cell>
          <cell r="O136">
            <v>94.96</v>
          </cell>
          <cell r="P136">
            <v>84.35</v>
          </cell>
          <cell r="Q136">
            <v>75.88</v>
          </cell>
          <cell r="R136">
            <v>8.27</v>
          </cell>
          <cell r="S136">
            <v>3.85</v>
          </cell>
        </row>
        <row r="137">
          <cell r="A137">
            <v>1960</v>
          </cell>
          <cell r="B137">
            <v>1979.99</v>
          </cell>
          <cell r="C137">
            <v>324.04000000000002</v>
          </cell>
          <cell r="D137">
            <v>240</v>
          </cell>
          <cell r="E137">
            <v>230.15</v>
          </cell>
          <cell r="F137">
            <v>217.46</v>
          </cell>
          <cell r="G137">
            <v>195.42</v>
          </cell>
          <cell r="H137">
            <v>186.46</v>
          </cell>
          <cell r="I137">
            <v>180.69</v>
          </cell>
          <cell r="J137">
            <v>173.27</v>
          </cell>
          <cell r="K137">
            <v>160.19</v>
          </cell>
          <cell r="L137">
            <v>143.27000000000001</v>
          </cell>
          <cell r="M137">
            <v>129.19</v>
          </cell>
          <cell r="N137">
            <v>110.88</v>
          </cell>
          <cell r="O137">
            <v>98.96</v>
          </cell>
          <cell r="P137">
            <v>88.35</v>
          </cell>
          <cell r="Q137">
            <v>79.88</v>
          </cell>
          <cell r="R137">
            <v>8.27</v>
          </cell>
          <cell r="S137">
            <v>3.85</v>
          </cell>
        </row>
        <row r="138">
          <cell r="A138">
            <v>1980</v>
          </cell>
          <cell r="B138">
            <v>1999.99</v>
          </cell>
          <cell r="C138">
            <v>328.04</v>
          </cell>
          <cell r="D138">
            <v>244</v>
          </cell>
          <cell r="E138">
            <v>234.15</v>
          </cell>
          <cell r="F138">
            <v>221.46</v>
          </cell>
          <cell r="G138">
            <v>199.42</v>
          </cell>
          <cell r="H138">
            <v>190.46</v>
          </cell>
          <cell r="I138">
            <v>184.69</v>
          </cell>
          <cell r="J138">
            <v>177.27</v>
          </cell>
          <cell r="K138">
            <v>164.19</v>
          </cell>
          <cell r="L138">
            <v>147.27000000000001</v>
          </cell>
          <cell r="M138">
            <v>133.19</v>
          </cell>
          <cell r="N138">
            <v>114.88</v>
          </cell>
          <cell r="O138">
            <v>102.96</v>
          </cell>
          <cell r="P138">
            <v>92.35</v>
          </cell>
          <cell r="Q138">
            <v>83.88</v>
          </cell>
          <cell r="R138">
            <v>8.27</v>
          </cell>
          <cell r="S138">
            <v>3.85</v>
          </cell>
        </row>
        <row r="139">
          <cell r="A139">
            <v>2000</v>
          </cell>
          <cell r="B139">
            <v>2019.99</v>
          </cell>
          <cell r="C139">
            <v>332.04</v>
          </cell>
          <cell r="D139">
            <v>248</v>
          </cell>
          <cell r="E139">
            <v>238.15</v>
          </cell>
          <cell r="F139">
            <v>225.46</v>
          </cell>
          <cell r="G139">
            <v>203.42</v>
          </cell>
          <cell r="H139">
            <v>194.46</v>
          </cell>
          <cell r="I139">
            <v>188.69</v>
          </cell>
          <cell r="J139">
            <v>181.27</v>
          </cell>
          <cell r="K139">
            <v>168.19</v>
          </cell>
          <cell r="L139">
            <v>151.27000000000001</v>
          </cell>
          <cell r="M139">
            <v>137.19</v>
          </cell>
          <cell r="N139">
            <v>118.88</v>
          </cell>
          <cell r="O139">
            <v>106.96</v>
          </cell>
          <cell r="P139">
            <v>96.35</v>
          </cell>
          <cell r="Q139">
            <v>87.88</v>
          </cell>
          <cell r="R139">
            <v>8.27</v>
          </cell>
          <cell r="S139">
            <v>3.85</v>
          </cell>
        </row>
        <row r="140">
          <cell r="A140">
            <v>2020</v>
          </cell>
          <cell r="B140">
            <v>2039.99</v>
          </cell>
          <cell r="C140">
            <v>336.04</v>
          </cell>
          <cell r="D140">
            <v>252</v>
          </cell>
          <cell r="E140">
            <v>242.15</v>
          </cell>
          <cell r="F140">
            <v>229.46</v>
          </cell>
          <cell r="G140">
            <v>207.42</v>
          </cell>
          <cell r="H140">
            <v>198.46</v>
          </cell>
          <cell r="I140">
            <v>192.69</v>
          </cell>
          <cell r="J140">
            <v>185.27</v>
          </cell>
          <cell r="K140">
            <v>172.19</v>
          </cell>
          <cell r="L140">
            <v>155.27000000000001</v>
          </cell>
          <cell r="M140">
            <v>141.19</v>
          </cell>
          <cell r="N140">
            <v>122.88</v>
          </cell>
          <cell r="O140">
            <v>110.96</v>
          </cell>
          <cell r="P140">
            <v>100.35</v>
          </cell>
          <cell r="Q140">
            <v>91.88</v>
          </cell>
          <cell r="R140">
            <v>8.27</v>
          </cell>
          <cell r="S140">
            <v>3.85</v>
          </cell>
        </row>
        <row r="141">
          <cell r="A141">
            <v>2040</v>
          </cell>
          <cell r="B141">
            <v>2059.9899999999998</v>
          </cell>
          <cell r="C141">
            <v>340.04</v>
          </cell>
          <cell r="D141">
            <v>256</v>
          </cell>
          <cell r="E141">
            <v>246.15</v>
          </cell>
          <cell r="F141">
            <v>233.46</v>
          </cell>
          <cell r="G141">
            <v>211.42</v>
          </cell>
          <cell r="H141">
            <v>202.46</v>
          </cell>
          <cell r="I141">
            <v>196.69</v>
          </cell>
          <cell r="J141">
            <v>189.27</v>
          </cell>
          <cell r="K141">
            <v>176.19</v>
          </cell>
          <cell r="L141">
            <v>159.27000000000001</v>
          </cell>
          <cell r="M141">
            <v>145.19</v>
          </cell>
          <cell r="N141">
            <v>126.88</v>
          </cell>
          <cell r="O141">
            <v>114.96</v>
          </cell>
          <cell r="P141">
            <v>104.35</v>
          </cell>
          <cell r="Q141">
            <v>95.88</v>
          </cell>
          <cell r="R141">
            <v>8.27</v>
          </cell>
          <cell r="S141">
            <v>3.85</v>
          </cell>
        </row>
        <row r="142">
          <cell r="A142">
            <v>2080</v>
          </cell>
          <cell r="B142">
            <v>2099.9899999999998</v>
          </cell>
          <cell r="C142">
            <v>348.04</v>
          </cell>
          <cell r="D142">
            <v>264</v>
          </cell>
          <cell r="E142">
            <v>254.15</v>
          </cell>
          <cell r="F142">
            <v>241.46</v>
          </cell>
          <cell r="G142">
            <v>219.42</v>
          </cell>
          <cell r="H142">
            <v>210.46</v>
          </cell>
          <cell r="I142">
            <v>204.69</v>
          </cell>
          <cell r="J142">
            <v>197.27</v>
          </cell>
          <cell r="K142">
            <v>184.19</v>
          </cell>
          <cell r="L142">
            <v>167.27</v>
          </cell>
          <cell r="M142">
            <v>153.19</v>
          </cell>
          <cell r="N142">
            <v>134.88</v>
          </cell>
          <cell r="O142">
            <v>122.96</v>
          </cell>
          <cell r="P142">
            <v>112.35</v>
          </cell>
          <cell r="Q142">
            <v>103.88</v>
          </cell>
          <cell r="R142">
            <v>8.27</v>
          </cell>
          <cell r="S142">
            <v>3.85</v>
          </cell>
        </row>
        <row r="143">
          <cell r="A143">
            <v>2100</v>
          </cell>
          <cell r="B143">
            <v>2119.9899999999998</v>
          </cell>
          <cell r="C143">
            <v>352.04</v>
          </cell>
          <cell r="D143">
            <v>268</v>
          </cell>
          <cell r="E143">
            <v>258.14999999999998</v>
          </cell>
          <cell r="F143">
            <v>245.46</v>
          </cell>
          <cell r="G143">
            <v>223.42</v>
          </cell>
          <cell r="H143">
            <v>214.46</v>
          </cell>
          <cell r="I143">
            <v>208.69</v>
          </cell>
          <cell r="J143">
            <v>201.27</v>
          </cell>
          <cell r="K143">
            <v>188.19</v>
          </cell>
          <cell r="L143">
            <v>171.27</v>
          </cell>
          <cell r="M143">
            <v>157.19</v>
          </cell>
          <cell r="N143">
            <v>138.88</v>
          </cell>
          <cell r="O143">
            <v>126.96</v>
          </cell>
          <cell r="P143">
            <v>116.35</v>
          </cell>
          <cell r="Q143">
            <v>107.88</v>
          </cell>
          <cell r="R143">
            <v>8.27</v>
          </cell>
          <cell r="S143">
            <v>3.85</v>
          </cell>
        </row>
        <row r="144">
          <cell r="A144">
            <v>2120</v>
          </cell>
          <cell r="B144">
            <v>2139.9899999999998</v>
          </cell>
          <cell r="C144">
            <v>356.04</v>
          </cell>
          <cell r="D144">
            <v>272</v>
          </cell>
          <cell r="E144">
            <v>262.14999999999998</v>
          </cell>
          <cell r="F144">
            <v>249.46</v>
          </cell>
          <cell r="G144">
            <v>227.42</v>
          </cell>
          <cell r="H144">
            <v>218.46</v>
          </cell>
          <cell r="I144">
            <v>212.69</v>
          </cell>
          <cell r="J144">
            <v>205.27</v>
          </cell>
          <cell r="K144">
            <v>192.19</v>
          </cell>
          <cell r="L144">
            <v>175.27</v>
          </cell>
          <cell r="M144">
            <v>161.19</v>
          </cell>
          <cell r="N144">
            <v>142.88</v>
          </cell>
          <cell r="O144">
            <v>130.96</v>
          </cell>
          <cell r="P144">
            <v>120.35</v>
          </cell>
          <cell r="Q144">
            <v>111.88</v>
          </cell>
          <cell r="R144">
            <v>8.27</v>
          </cell>
          <cell r="S144">
            <v>3.85</v>
          </cell>
        </row>
        <row r="145">
          <cell r="A145">
            <v>2140</v>
          </cell>
          <cell r="B145">
            <v>2159.9899999999998</v>
          </cell>
          <cell r="C145">
            <v>360.04</v>
          </cell>
          <cell r="D145">
            <v>276</v>
          </cell>
          <cell r="E145">
            <v>266.14999999999998</v>
          </cell>
          <cell r="F145">
            <v>253.46</v>
          </cell>
          <cell r="G145">
            <v>231.42</v>
          </cell>
          <cell r="H145">
            <v>222.46</v>
          </cell>
          <cell r="I145">
            <v>216.69</v>
          </cell>
          <cell r="J145">
            <v>209.27</v>
          </cell>
          <cell r="K145">
            <v>196.19</v>
          </cell>
          <cell r="L145">
            <v>179.27</v>
          </cell>
          <cell r="M145">
            <v>165.19</v>
          </cell>
          <cell r="N145">
            <v>146.88</v>
          </cell>
          <cell r="O145">
            <v>134.96</v>
          </cell>
          <cell r="P145">
            <v>124.35</v>
          </cell>
          <cell r="Q145">
            <v>115.88</v>
          </cell>
          <cell r="R145">
            <v>8.27</v>
          </cell>
          <cell r="S145">
            <v>3.85</v>
          </cell>
        </row>
        <row r="146">
          <cell r="A146">
            <v>2160</v>
          </cell>
          <cell r="B146">
            <v>2179.9899999999998</v>
          </cell>
          <cell r="C146">
            <v>364.04</v>
          </cell>
          <cell r="D146">
            <v>280</v>
          </cell>
          <cell r="E146">
            <v>270.14999999999998</v>
          </cell>
          <cell r="F146">
            <v>257.45999999999998</v>
          </cell>
          <cell r="G146">
            <v>235.42</v>
          </cell>
          <cell r="H146">
            <v>226.46</v>
          </cell>
          <cell r="I146">
            <v>220.69</v>
          </cell>
          <cell r="J146">
            <v>213.27</v>
          </cell>
          <cell r="K146">
            <v>200.19</v>
          </cell>
          <cell r="L146">
            <v>183.27</v>
          </cell>
          <cell r="M146">
            <v>169.19</v>
          </cell>
          <cell r="N146">
            <v>150.88</v>
          </cell>
          <cell r="O146">
            <v>138.96</v>
          </cell>
          <cell r="P146">
            <v>128.35</v>
          </cell>
          <cell r="Q146">
            <v>119.88</v>
          </cell>
          <cell r="R146">
            <v>8.27</v>
          </cell>
          <cell r="S146">
            <v>3.85</v>
          </cell>
        </row>
        <row r="147">
          <cell r="A147">
            <v>2180</v>
          </cell>
          <cell r="B147">
            <v>2199.9899999999998</v>
          </cell>
          <cell r="C147">
            <v>368.04</v>
          </cell>
          <cell r="D147">
            <v>284</v>
          </cell>
          <cell r="E147">
            <v>274.14999999999998</v>
          </cell>
          <cell r="F147">
            <v>261.45999999999998</v>
          </cell>
          <cell r="G147">
            <v>239.42</v>
          </cell>
          <cell r="H147">
            <v>230.46</v>
          </cell>
          <cell r="I147">
            <v>224.69</v>
          </cell>
          <cell r="J147">
            <v>217.27</v>
          </cell>
          <cell r="K147">
            <v>204.19</v>
          </cell>
          <cell r="L147">
            <v>187.27</v>
          </cell>
          <cell r="M147">
            <v>173.19</v>
          </cell>
          <cell r="N147">
            <v>154.88</v>
          </cell>
          <cell r="O147">
            <v>142.96</v>
          </cell>
          <cell r="P147">
            <v>132.35</v>
          </cell>
          <cell r="Q147">
            <v>123.88</v>
          </cell>
          <cell r="R147">
            <v>8.27</v>
          </cell>
          <cell r="S147">
            <v>3.85</v>
          </cell>
        </row>
        <row r="148">
          <cell r="A148">
            <v>2200</v>
          </cell>
          <cell r="B148">
            <v>2219.9899999999998</v>
          </cell>
          <cell r="C148">
            <v>372.04</v>
          </cell>
          <cell r="D148">
            <v>288</v>
          </cell>
          <cell r="E148">
            <v>278.14999999999998</v>
          </cell>
          <cell r="F148">
            <v>265.45999999999998</v>
          </cell>
          <cell r="G148">
            <v>243.42</v>
          </cell>
          <cell r="H148">
            <v>234.46</v>
          </cell>
          <cell r="I148">
            <v>228.69</v>
          </cell>
          <cell r="J148">
            <v>221.27</v>
          </cell>
          <cell r="K148">
            <v>208.19</v>
          </cell>
          <cell r="L148">
            <v>191.27</v>
          </cell>
          <cell r="M148">
            <v>177.19</v>
          </cell>
          <cell r="N148">
            <v>158.88</v>
          </cell>
          <cell r="O148">
            <v>146.96</v>
          </cell>
          <cell r="P148">
            <v>136.35</v>
          </cell>
          <cell r="Q148">
            <v>127.88</v>
          </cell>
          <cell r="R148">
            <v>8.27</v>
          </cell>
          <cell r="S148">
            <v>3.85</v>
          </cell>
        </row>
        <row r="149">
          <cell r="A149">
            <v>2220</v>
          </cell>
          <cell r="B149">
            <v>2239.9899999999998</v>
          </cell>
          <cell r="C149">
            <v>376.04</v>
          </cell>
          <cell r="D149">
            <v>292</v>
          </cell>
          <cell r="E149">
            <v>282.14999999999998</v>
          </cell>
          <cell r="F149">
            <v>269.45999999999998</v>
          </cell>
          <cell r="G149">
            <v>247.42</v>
          </cell>
          <cell r="H149">
            <v>238.46</v>
          </cell>
          <cell r="I149">
            <v>232.69</v>
          </cell>
          <cell r="J149">
            <v>225.27</v>
          </cell>
          <cell r="K149">
            <v>212.19</v>
          </cell>
          <cell r="L149">
            <v>195.27</v>
          </cell>
          <cell r="M149">
            <v>181.19</v>
          </cell>
          <cell r="N149">
            <v>162.88</v>
          </cell>
          <cell r="O149">
            <v>150.96</v>
          </cell>
          <cell r="P149">
            <v>140.35</v>
          </cell>
          <cell r="Q149">
            <v>131.88</v>
          </cell>
          <cell r="R149">
            <v>8.27</v>
          </cell>
          <cell r="S149">
            <v>3.85</v>
          </cell>
        </row>
        <row r="150">
          <cell r="A150">
            <v>2240</v>
          </cell>
          <cell r="B150">
            <v>2259.9899999999998</v>
          </cell>
          <cell r="C150">
            <v>380.04</v>
          </cell>
          <cell r="D150">
            <v>296</v>
          </cell>
          <cell r="E150">
            <v>286.14999999999998</v>
          </cell>
          <cell r="F150">
            <v>273.45999999999998</v>
          </cell>
          <cell r="G150">
            <v>251.42</v>
          </cell>
          <cell r="H150">
            <v>242.46</v>
          </cell>
          <cell r="I150">
            <v>236.69</v>
          </cell>
          <cell r="J150">
            <v>229.27</v>
          </cell>
          <cell r="K150">
            <v>216.19</v>
          </cell>
          <cell r="L150">
            <v>199.27</v>
          </cell>
          <cell r="M150">
            <v>185.19</v>
          </cell>
          <cell r="N150">
            <v>166.88</v>
          </cell>
          <cell r="O150">
            <v>154.96</v>
          </cell>
          <cell r="P150">
            <v>144.35</v>
          </cell>
          <cell r="Q150">
            <v>135.88</v>
          </cell>
          <cell r="R150">
            <v>8.27</v>
          </cell>
          <cell r="S150">
            <v>3.85</v>
          </cell>
        </row>
        <row r="151">
          <cell r="A151">
            <v>2260</v>
          </cell>
          <cell r="B151">
            <v>2279.9899999999998</v>
          </cell>
          <cell r="C151">
            <v>384.04</v>
          </cell>
          <cell r="D151">
            <v>300</v>
          </cell>
          <cell r="E151">
            <v>290.14999999999998</v>
          </cell>
          <cell r="F151">
            <v>277.45999999999998</v>
          </cell>
          <cell r="G151">
            <v>255.42</v>
          </cell>
          <cell r="H151">
            <v>246.46</v>
          </cell>
          <cell r="I151">
            <v>240.69</v>
          </cell>
          <cell r="J151">
            <v>233.27</v>
          </cell>
          <cell r="K151">
            <v>220.19</v>
          </cell>
          <cell r="L151">
            <v>203.27</v>
          </cell>
          <cell r="M151">
            <v>189.19</v>
          </cell>
          <cell r="N151">
            <v>170.88</v>
          </cell>
          <cell r="O151">
            <v>158.96</v>
          </cell>
          <cell r="P151">
            <v>148.35</v>
          </cell>
          <cell r="Q151">
            <v>139.88</v>
          </cell>
          <cell r="R151">
            <v>8.27</v>
          </cell>
          <cell r="S151">
            <v>3.85</v>
          </cell>
        </row>
        <row r="152">
          <cell r="A152">
            <v>2280</v>
          </cell>
          <cell r="B152">
            <v>2299.9899999999998</v>
          </cell>
          <cell r="C152">
            <v>388.04</v>
          </cell>
          <cell r="D152">
            <v>304</v>
          </cell>
          <cell r="E152">
            <v>294.14999999999998</v>
          </cell>
          <cell r="F152">
            <v>281.45999999999998</v>
          </cell>
          <cell r="G152">
            <v>259.42</v>
          </cell>
          <cell r="H152">
            <v>250.46</v>
          </cell>
          <cell r="I152">
            <v>244.69</v>
          </cell>
          <cell r="J152">
            <v>237.27</v>
          </cell>
          <cell r="K152">
            <v>224.19</v>
          </cell>
          <cell r="L152">
            <v>207.27</v>
          </cell>
          <cell r="M152">
            <v>193.19</v>
          </cell>
          <cell r="N152">
            <v>174.88</v>
          </cell>
          <cell r="O152">
            <v>162.96</v>
          </cell>
          <cell r="P152">
            <v>152.35</v>
          </cell>
          <cell r="Q152">
            <v>143.88</v>
          </cell>
          <cell r="R152">
            <v>8.27</v>
          </cell>
          <cell r="S152">
            <v>3.85</v>
          </cell>
        </row>
        <row r="153">
          <cell r="A153">
            <v>2300</v>
          </cell>
          <cell r="B153">
            <v>2319.9899999999998</v>
          </cell>
          <cell r="C153">
            <v>392.04</v>
          </cell>
          <cell r="D153">
            <v>308</v>
          </cell>
          <cell r="E153">
            <v>298.14999999999998</v>
          </cell>
          <cell r="F153">
            <v>285.45999999999998</v>
          </cell>
          <cell r="G153">
            <v>263.42</v>
          </cell>
          <cell r="H153">
            <v>254.46</v>
          </cell>
          <cell r="I153">
            <v>248.69</v>
          </cell>
          <cell r="J153">
            <v>241.27</v>
          </cell>
          <cell r="K153">
            <v>228.19</v>
          </cell>
          <cell r="L153">
            <v>211.27</v>
          </cell>
          <cell r="M153">
            <v>197.19</v>
          </cell>
          <cell r="N153">
            <v>178.88</v>
          </cell>
          <cell r="O153">
            <v>166.96</v>
          </cell>
          <cell r="P153">
            <v>156.35</v>
          </cell>
          <cell r="Q153">
            <v>147.88</v>
          </cell>
          <cell r="R153">
            <v>8.27</v>
          </cell>
          <cell r="S153">
            <v>3.85</v>
          </cell>
        </row>
        <row r="154">
          <cell r="A154">
            <v>2320</v>
          </cell>
          <cell r="B154">
            <v>2339.9899999999998</v>
          </cell>
          <cell r="C154">
            <v>396.04</v>
          </cell>
          <cell r="D154">
            <v>312</v>
          </cell>
          <cell r="E154">
            <v>302.14999999999998</v>
          </cell>
          <cell r="F154">
            <v>289.45999999999998</v>
          </cell>
          <cell r="G154">
            <v>267.42</v>
          </cell>
          <cell r="H154">
            <v>258.45999999999998</v>
          </cell>
          <cell r="I154">
            <v>252.69</v>
          </cell>
          <cell r="J154">
            <v>245.27</v>
          </cell>
          <cell r="K154">
            <v>232.19</v>
          </cell>
          <cell r="L154">
            <v>215.27</v>
          </cell>
          <cell r="M154">
            <v>201.19</v>
          </cell>
          <cell r="N154">
            <v>182.88</v>
          </cell>
          <cell r="O154">
            <v>170.96</v>
          </cell>
          <cell r="P154">
            <v>160.35</v>
          </cell>
          <cell r="Q154">
            <v>151.88</v>
          </cell>
          <cell r="R154">
            <v>8.27</v>
          </cell>
          <cell r="S154">
            <v>3.85</v>
          </cell>
        </row>
        <row r="155">
          <cell r="A155">
            <v>2340</v>
          </cell>
          <cell r="B155">
            <v>2359.9899999999998</v>
          </cell>
          <cell r="C155">
            <v>400.04</v>
          </cell>
          <cell r="D155">
            <v>316</v>
          </cell>
          <cell r="E155">
            <v>306.14999999999998</v>
          </cell>
          <cell r="F155">
            <v>293.45999999999998</v>
          </cell>
          <cell r="G155">
            <v>271.42</v>
          </cell>
          <cell r="H155">
            <v>262.45999999999998</v>
          </cell>
          <cell r="I155">
            <v>256.69</v>
          </cell>
          <cell r="J155">
            <v>249.27</v>
          </cell>
          <cell r="K155">
            <v>236.19</v>
          </cell>
          <cell r="L155">
            <v>219.27</v>
          </cell>
          <cell r="M155">
            <v>205.19</v>
          </cell>
          <cell r="N155">
            <v>186.88</v>
          </cell>
          <cell r="O155">
            <v>174.96</v>
          </cell>
          <cell r="P155">
            <v>164.35</v>
          </cell>
          <cell r="Q155">
            <v>155.88</v>
          </cell>
          <cell r="R155">
            <v>8.27</v>
          </cell>
          <cell r="S155">
            <v>3.85</v>
          </cell>
        </row>
        <row r="156">
          <cell r="A156">
            <v>2360</v>
          </cell>
          <cell r="B156">
            <v>2379.9899999999998</v>
          </cell>
          <cell r="C156">
            <v>404.04</v>
          </cell>
          <cell r="D156">
            <v>320</v>
          </cell>
          <cell r="E156">
            <v>310.14999999999998</v>
          </cell>
          <cell r="F156">
            <v>297.45999999999998</v>
          </cell>
          <cell r="G156">
            <v>275.42</v>
          </cell>
          <cell r="H156">
            <v>266.45999999999998</v>
          </cell>
          <cell r="I156">
            <v>260.69</v>
          </cell>
          <cell r="J156">
            <v>253.27</v>
          </cell>
          <cell r="K156">
            <v>240.19</v>
          </cell>
          <cell r="L156">
            <v>223.27</v>
          </cell>
          <cell r="M156">
            <v>209.19</v>
          </cell>
          <cell r="N156">
            <v>190.88</v>
          </cell>
          <cell r="O156">
            <v>178.96</v>
          </cell>
          <cell r="P156">
            <v>168.35</v>
          </cell>
          <cell r="Q156">
            <v>159.88</v>
          </cell>
          <cell r="R156">
            <v>8.27</v>
          </cell>
          <cell r="S156">
            <v>3.85</v>
          </cell>
        </row>
        <row r="157">
          <cell r="A157">
            <v>2380</v>
          </cell>
          <cell r="B157">
            <v>2399.9899999999998</v>
          </cell>
          <cell r="C157">
            <v>408.04</v>
          </cell>
          <cell r="D157">
            <v>324</v>
          </cell>
          <cell r="E157">
            <v>314.14999999999998</v>
          </cell>
          <cell r="F157">
            <v>301.45999999999998</v>
          </cell>
          <cell r="G157">
            <v>279.42</v>
          </cell>
          <cell r="H157">
            <v>270.45999999999998</v>
          </cell>
          <cell r="I157">
            <v>264.69</v>
          </cell>
          <cell r="J157">
            <v>257.27</v>
          </cell>
          <cell r="K157">
            <v>244.19</v>
          </cell>
          <cell r="L157">
            <v>227.27</v>
          </cell>
          <cell r="M157">
            <v>213.19</v>
          </cell>
          <cell r="N157">
            <v>194.88</v>
          </cell>
          <cell r="O157">
            <v>182.96</v>
          </cell>
          <cell r="P157">
            <v>172.35</v>
          </cell>
          <cell r="Q157">
            <v>163.88</v>
          </cell>
          <cell r="R157">
            <v>8.27</v>
          </cell>
          <cell r="S157">
            <v>3.85</v>
          </cell>
        </row>
        <row r="158">
          <cell r="A158">
            <v>2400</v>
          </cell>
          <cell r="B158">
            <v>2419.9899999999998</v>
          </cell>
          <cell r="C158">
            <v>412.04</v>
          </cell>
          <cell r="D158">
            <v>328</v>
          </cell>
          <cell r="E158">
            <v>318.14999999999998</v>
          </cell>
          <cell r="F158">
            <v>305.45999999999998</v>
          </cell>
          <cell r="G158">
            <v>283.42</v>
          </cell>
          <cell r="H158">
            <v>274.45999999999998</v>
          </cell>
          <cell r="I158">
            <v>268.69</v>
          </cell>
          <cell r="J158">
            <v>261.27</v>
          </cell>
          <cell r="K158">
            <v>248.19</v>
          </cell>
          <cell r="L158">
            <v>231.27</v>
          </cell>
          <cell r="M158">
            <v>217.19</v>
          </cell>
          <cell r="N158">
            <v>198.88</v>
          </cell>
          <cell r="O158">
            <v>186.96</v>
          </cell>
          <cell r="P158">
            <v>176.35</v>
          </cell>
          <cell r="Q158">
            <v>167.88</v>
          </cell>
          <cell r="R158">
            <v>8.27</v>
          </cell>
          <cell r="S158">
            <v>3.85</v>
          </cell>
        </row>
        <row r="159">
          <cell r="A159">
            <v>2420</v>
          </cell>
          <cell r="B159">
            <v>2439.9899999999998</v>
          </cell>
          <cell r="C159">
            <v>416.04</v>
          </cell>
          <cell r="D159">
            <v>332</v>
          </cell>
          <cell r="E159">
            <v>322.14999999999998</v>
          </cell>
          <cell r="F159">
            <v>309.45999999999998</v>
          </cell>
          <cell r="G159">
            <v>287.42</v>
          </cell>
          <cell r="H159">
            <v>278.45999999999998</v>
          </cell>
          <cell r="I159">
            <v>272.69</v>
          </cell>
          <cell r="J159">
            <v>265.27</v>
          </cell>
          <cell r="K159">
            <v>252.19</v>
          </cell>
          <cell r="L159">
            <v>235.27</v>
          </cell>
          <cell r="M159">
            <v>221.19</v>
          </cell>
          <cell r="N159">
            <v>202.88</v>
          </cell>
          <cell r="O159">
            <v>190.96</v>
          </cell>
          <cell r="P159">
            <v>180.35</v>
          </cell>
          <cell r="Q159">
            <v>171.88</v>
          </cell>
          <cell r="R159">
            <v>8.27</v>
          </cell>
          <cell r="S159">
            <v>3.85</v>
          </cell>
        </row>
        <row r="160">
          <cell r="A160">
            <v>2440</v>
          </cell>
          <cell r="B160">
            <v>2459.9899999999998</v>
          </cell>
          <cell r="C160">
            <v>420.04</v>
          </cell>
          <cell r="D160">
            <v>336</v>
          </cell>
          <cell r="E160">
            <v>326.14999999999998</v>
          </cell>
          <cell r="F160">
            <v>313.45999999999998</v>
          </cell>
          <cell r="G160">
            <v>291.42</v>
          </cell>
          <cell r="H160">
            <v>282.45999999999998</v>
          </cell>
          <cell r="I160">
            <v>276.69</v>
          </cell>
          <cell r="J160">
            <v>269.27</v>
          </cell>
          <cell r="K160">
            <v>256.19</v>
          </cell>
          <cell r="L160">
            <v>239.27</v>
          </cell>
          <cell r="M160">
            <v>225.19</v>
          </cell>
          <cell r="N160">
            <v>206.88</v>
          </cell>
          <cell r="O160">
            <v>194.96</v>
          </cell>
          <cell r="P160">
            <v>184.35</v>
          </cell>
          <cell r="Q160">
            <v>175.88</v>
          </cell>
          <cell r="R160">
            <v>8.27</v>
          </cell>
          <cell r="S160">
            <v>3.85</v>
          </cell>
        </row>
        <row r="161">
          <cell r="A161">
            <v>2460</v>
          </cell>
          <cell r="B161">
            <v>2499.9899999999998</v>
          </cell>
          <cell r="C161">
            <v>426.04</v>
          </cell>
          <cell r="D161">
            <v>342</v>
          </cell>
          <cell r="E161">
            <v>332.15</v>
          </cell>
          <cell r="F161">
            <v>319.45999999999998</v>
          </cell>
          <cell r="G161">
            <v>297.42</v>
          </cell>
          <cell r="H161">
            <v>288.45999999999998</v>
          </cell>
          <cell r="I161">
            <v>282.69</v>
          </cell>
          <cell r="J161">
            <v>275.27</v>
          </cell>
          <cell r="K161">
            <v>262.19</v>
          </cell>
          <cell r="L161">
            <v>245.27</v>
          </cell>
          <cell r="M161">
            <v>231.19</v>
          </cell>
          <cell r="N161">
            <v>212.88</v>
          </cell>
          <cell r="O161">
            <v>200.96</v>
          </cell>
          <cell r="P161">
            <v>190.35</v>
          </cell>
          <cell r="Q161">
            <v>181.88</v>
          </cell>
          <cell r="R161">
            <v>8.27</v>
          </cell>
          <cell r="S161">
            <v>3.85</v>
          </cell>
        </row>
        <row r="162">
          <cell r="A162">
            <v>2500</v>
          </cell>
          <cell r="B162">
            <v>2539.9899999999998</v>
          </cell>
          <cell r="C162">
            <v>434.04</v>
          </cell>
          <cell r="D162">
            <v>350</v>
          </cell>
          <cell r="E162">
            <v>340.15</v>
          </cell>
          <cell r="F162">
            <v>327.45999999999998</v>
          </cell>
          <cell r="G162">
            <v>305.42</v>
          </cell>
          <cell r="H162">
            <v>296.45999999999998</v>
          </cell>
          <cell r="I162">
            <v>290.69</v>
          </cell>
          <cell r="J162">
            <v>283.27</v>
          </cell>
          <cell r="K162">
            <v>270.19</v>
          </cell>
          <cell r="L162">
            <v>253.27</v>
          </cell>
          <cell r="M162">
            <v>239.19</v>
          </cell>
          <cell r="N162">
            <v>220.88</v>
          </cell>
          <cell r="O162">
            <v>208.96</v>
          </cell>
          <cell r="P162">
            <v>198.35</v>
          </cell>
          <cell r="Q162">
            <v>189.88</v>
          </cell>
          <cell r="R162">
            <v>8.27</v>
          </cell>
          <cell r="S162">
            <v>3.85</v>
          </cell>
        </row>
        <row r="163">
          <cell r="A163">
            <v>2540</v>
          </cell>
          <cell r="B163">
            <v>2579.9899999999998</v>
          </cell>
          <cell r="C163">
            <v>442.04</v>
          </cell>
          <cell r="D163">
            <v>358</v>
          </cell>
          <cell r="E163">
            <v>348.15</v>
          </cell>
          <cell r="F163">
            <v>335.46</v>
          </cell>
          <cell r="G163">
            <v>313.42</v>
          </cell>
          <cell r="H163">
            <v>304.45999999999998</v>
          </cell>
          <cell r="I163">
            <v>298.69</v>
          </cell>
          <cell r="J163">
            <v>291.27</v>
          </cell>
          <cell r="K163">
            <v>278.19</v>
          </cell>
          <cell r="L163">
            <v>261.27</v>
          </cell>
          <cell r="M163">
            <v>247.19</v>
          </cell>
          <cell r="N163">
            <v>228.88</v>
          </cell>
          <cell r="O163">
            <v>216.96</v>
          </cell>
          <cell r="P163">
            <v>206.35</v>
          </cell>
          <cell r="Q163">
            <v>197.88</v>
          </cell>
          <cell r="R163">
            <v>8.27</v>
          </cell>
          <cell r="S163">
            <v>3.85</v>
          </cell>
        </row>
        <row r="164">
          <cell r="A164">
            <v>2580</v>
          </cell>
          <cell r="B164">
            <v>2619.9899999999998</v>
          </cell>
          <cell r="C164">
            <v>450.04</v>
          </cell>
          <cell r="D164">
            <v>366</v>
          </cell>
          <cell r="E164">
            <v>356.15</v>
          </cell>
          <cell r="F164">
            <v>343.46</v>
          </cell>
          <cell r="G164">
            <v>321.42</v>
          </cell>
          <cell r="H164">
            <v>312.45999999999998</v>
          </cell>
          <cell r="I164">
            <v>306.69</v>
          </cell>
          <cell r="J164">
            <v>299.27</v>
          </cell>
          <cell r="K164">
            <v>286.19</v>
          </cell>
          <cell r="L164">
            <v>269.27</v>
          </cell>
          <cell r="M164">
            <v>255.19</v>
          </cell>
          <cell r="N164">
            <v>236.88</v>
          </cell>
          <cell r="O164">
            <v>224.96</v>
          </cell>
          <cell r="P164">
            <v>214.35</v>
          </cell>
          <cell r="Q164">
            <v>205.88</v>
          </cell>
          <cell r="R164">
            <v>8.27</v>
          </cell>
          <cell r="S164">
            <v>3.85</v>
          </cell>
        </row>
        <row r="165">
          <cell r="A165">
            <v>2620</v>
          </cell>
          <cell r="B165">
            <v>2659.99</v>
          </cell>
          <cell r="C165">
            <v>458.04</v>
          </cell>
          <cell r="D165">
            <v>374</v>
          </cell>
          <cell r="E165">
            <v>364.15</v>
          </cell>
          <cell r="F165">
            <v>351.46</v>
          </cell>
          <cell r="G165">
            <v>329.42</v>
          </cell>
          <cell r="H165">
            <v>320.45999999999998</v>
          </cell>
          <cell r="I165">
            <v>314.69</v>
          </cell>
          <cell r="J165">
            <v>307.27</v>
          </cell>
          <cell r="K165">
            <v>294.19</v>
          </cell>
          <cell r="L165">
            <v>277.27</v>
          </cell>
          <cell r="M165">
            <v>263.19</v>
          </cell>
          <cell r="N165">
            <v>244.88</v>
          </cell>
          <cell r="O165">
            <v>232.96</v>
          </cell>
          <cell r="P165">
            <v>222.35</v>
          </cell>
          <cell r="Q165">
            <v>213.88</v>
          </cell>
          <cell r="R165">
            <v>8.27</v>
          </cell>
          <cell r="S165">
            <v>3.85</v>
          </cell>
        </row>
        <row r="166">
          <cell r="A166">
            <v>2660</v>
          </cell>
          <cell r="B166">
            <v>2699.99</v>
          </cell>
          <cell r="C166">
            <v>466.04</v>
          </cell>
          <cell r="D166">
            <v>382</v>
          </cell>
          <cell r="E166">
            <v>372.15</v>
          </cell>
          <cell r="F166">
            <v>359.46</v>
          </cell>
          <cell r="G166">
            <v>337.42</v>
          </cell>
          <cell r="H166">
            <v>328.46</v>
          </cell>
          <cell r="I166">
            <v>322.69</v>
          </cell>
          <cell r="J166">
            <v>315.27</v>
          </cell>
          <cell r="K166">
            <v>302.19</v>
          </cell>
          <cell r="L166">
            <v>285.27</v>
          </cell>
          <cell r="M166">
            <v>271.19</v>
          </cell>
          <cell r="N166">
            <v>252.88</v>
          </cell>
          <cell r="O166">
            <v>240.96</v>
          </cell>
          <cell r="P166">
            <v>230.35</v>
          </cell>
          <cell r="Q166">
            <v>221.88</v>
          </cell>
          <cell r="R166">
            <v>8.27</v>
          </cell>
          <cell r="S166">
            <v>3.85</v>
          </cell>
        </row>
        <row r="167">
          <cell r="A167">
            <v>2700</v>
          </cell>
          <cell r="B167">
            <v>2739.99</v>
          </cell>
          <cell r="C167">
            <v>474.04</v>
          </cell>
          <cell r="D167">
            <v>390</v>
          </cell>
          <cell r="E167">
            <v>380.15</v>
          </cell>
          <cell r="F167">
            <v>367.46</v>
          </cell>
          <cell r="G167">
            <v>345.42</v>
          </cell>
          <cell r="H167">
            <v>336.46</v>
          </cell>
          <cell r="I167">
            <v>330.69</v>
          </cell>
          <cell r="J167">
            <v>323.27</v>
          </cell>
          <cell r="K167">
            <v>310.19</v>
          </cell>
          <cell r="L167">
            <v>293.27</v>
          </cell>
          <cell r="M167">
            <v>279.19</v>
          </cell>
          <cell r="N167">
            <v>260.88</v>
          </cell>
          <cell r="O167">
            <v>248.96</v>
          </cell>
          <cell r="P167">
            <v>238.35</v>
          </cell>
          <cell r="Q167">
            <v>229.88</v>
          </cell>
          <cell r="R167">
            <v>8.27</v>
          </cell>
          <cell r="S167">
            <v>3.85</v>
          </cell>
        </row>
        <row r="168">
          <cell r="A168">
            <v>2740</v>
          </cell>
          <cell r="B168">
            <v>2779.99</v>
          </cell>
          <cell r="C168">
            <v>482.04</v>
          </cell>
          <cell r="D168">
            <v>398</v>
          </cell>
          <cell r="E168">
            <v>388.15</v>
          </cell>
          <cell r="F168">
            <v>375.46</v>
          </cell>
          <cell r="G168">
            <v>353.42</v>
          </cell>
          <cell r="H168">
            <v>344.46</v>
          </cell>
          <cell r="I168">
            <v>338.69</v>
          </cell>
          <cell r="J168">
            <v>331.27</v>
          </cell>
          <cell r="K168">
            <v>318.19</v>
          </cell>
          <cell r="L168">
            <v>301.27</v>
          </cell>
          <cell r="M168">
            <v>287.19</v>
          </cell>
          <cell r="N168">
            <v>268.88</v>
          </cell>
          <cell r="O168">
            <v>256.95999999999998</v>
          </cell>
          <cell r="P168">
            <v>246.35</v>
          </cell>
          <cell r="Q168">
            <v>237.88</v>
          </cell>
          <cell r="R168">
            <v>8.27</v>
          </cell>
          <cell r="S168">
            <v>3.85</v>
          </cell>
        </row>
        <row r="169">
          <cell r="A169">
            <v>2780</v>
          </cell>
          <cell r="B169">
            <v>2819.99</v>
          </cell>
          <cell r="C169">
            <v>490.04</v>
          </cell>
          <cell r="D169">
            <v>406</v>
          </cell>
          <cell r="E169">
            <v>396.15</v>
          </cell>
          <cell r="F169">
            <v>383.46</v>
          </cell>
          <cell r="G169">
            <v>361.42</v>
          </cell>
          <cell r="H169">
            <v>352.46</v>
          </cell>
          <cell r="I169">
            <v>346.69</v>
          </cell>
          <cell r="J169">
            <v>339.27</v>
          </cell>
          <cell r="K169">
            <v>326.19</v>
          </cell>
          <cell r="L169">
            <v>309.27</v>
          </cell>
          <cell r="M169">
            <v>295.19</v>
          </cell>
          <cell r="N169">
            <v>276.88</v>
          </cell>
          <cell r="O169">
            <v>264.95999999999998</v>
          </cell>
          <cell r="P169">
            <v>254.35</v>
          </cell>
          <cell r="Q169">
            <v>245.88</v>
          </cell>
          <cell r="R169">
            <v>8.27</v>
          </cell>
          <cell r="S169">
            <v>3.85</v>
          </cell>
        </row>
        <row r="170">
          <cell r="A170">
            <v>2820</v>
          </cell>
          <cell r="B170">
            <v>2859.99</v>
          </cell>
          <cell r="C170">
            <v>498.04</v>
          </cell>
          <cell r="D170">
            <v>414</v>
          </cell>
          <cell r="E170">
            <v>404.15</v>
          </cell>
          <cell r="F170">
            <v>391.46</v>
          </cell>
          <cell r="G170">
            <v>369.42</v>
          </cell>
          <cell r="H170">
            <v>360.46</v>
          </cell>
          <cell r="I170">
            <v>354.69</v>
          </cell>
          <cell r="J170">
            <v>347.27</v>
          </cell>
          <cell r="K170">
            <v>334.19</v>
          </cell>
          <cell r="L170">
            <v>317.27</v>
          </cell>
          <cell r="M170">
            <v>303.19</v>
          </cell>
          <cell r="N170">
            <v>284.88</v>
          </cell>
          <cell r="O170">
            <v>272.95999999999998</v>
          </cell>
          <cell r="P170">
            <v>262.35000000000002</v>
          </cell>
          <cell r="Q170">
            <v>253.88</v>
          </cell>
          <cell r="R170">
            <v>8.27</v>
          </cell>
          <cell r="S170">
            <v>3.85</v>
          </cell>
        </row>
        <row r="171">
          <cell r="A171">
            <v>2860</v>
          </cell>
          <cell r="B171">
            <v>2899.99</v>
          </cell>
          <cell r="C171">
            <v>506.04</v>
          </cell>
          <cell r="D171">
            <v>422</v>
          </cell>
          <cell r="E171">
            <v>412.15</v>
          </cell>
          <cell r="F171">
            <v>399.46</v>
          </cell>
          <cell r="G171">
            <v>377.42</v>
          </cell>
          <cell r="H171">
            <v>368.46</v>
          </cell>
          <cell r="I171">
            <v>362.69</v>
          </cell>
          <cell r="J171">
            <v>355.27</v>
          </cell>
          <cell r="K171">
            <v>342.19</v>
          </cell>
          <cell r="L171">
            <v>325.27</v>
          </cell>
          <cell r="M171">
            <v>311.19</v>
          </cell>
          <cell r="N171">
            <v>292.88</v>
          </cell>
          <cell r="O171">
            <v>280.95999999999998</v>
          </cell>
          <cell r="P171">
            <v>270.35000000000002</v>
          </cell>
          <cell r="Q171">
            <v>261.88</v>
          </cell>
          <cell r="R171">
            <v>8.27</v>
          </cell>
          <cell r="S171">
            <v>3.85</v>
          </cell>
        </row>
        <row r="172">
          <cell r="A172">
            <v>2900</v>
          </cell>
          <cell r="B172">
            <v>2939.99</v>
          </cell>
          <cell r="C172">
            <v>514.04</v>
          </cell>
          <cell r="D172">
            <v>430</v>
          </cell>
          <cell r="E172">
            <v>420.15</v>
          </cell>
          <cell r="F172">
            <v>407.46</v>
          </cell>
          <cell r="G172">
            <v>385.42</v>
          </cell>
          <cell r="H172">
            <v>376.46</v>
          </cell>
          <cell r="I172">
            <v>370.69</v>
          </cell>
          <cell r="J172">
            <v>363.27</v>
          </cell>
          <cell r="K172">
            <v>350.19</v>
          </cell>
          <cell r="L172">
            <v>333.27</v>
          </cell>
          <cell r="M172">
            <v>319.19</v>
          </cell>
          <cell r="N172">
            <v>300.88</v>
          </cell>
          <cell r="O172">
            <v>288.95999999999998</v>
          </cell>
          <cell r="P172">
            <v>278.35000000000002</v>
          </cell>
          <cell r="Q172">
            <v>269.88</v>
          </cell>
          <cell r="R172">
            <v>8.27</v>
          </cell>
          <cell r="S172">
            <v>3.85</v>
          </cell>
        </row>
        <row r="173">
          <cell r="A173">
            <v>2940</v>
          </cell>
          <cell r="B173">
            <v>2979.99</v>
          </cell>
          <cell r="C173">
            <v>522.04</v>
          </cell>
          <cell r="D173">
            <v>438</v>
          </cell>
          <cell r="E173">
            <v>428.15</v>
          </cell>
          <cell r="F173">
            <v>415.46</v>
          </cell>
          <cell r="G173">
            <v>393.42</v>
          </cell>
          <cell r="H173">
            <v>384.46</v>
          </cell>
          <cell r="I173">
            <v>378.69</v>
          </cell>
          <cell r="J173">
            <v>371.27</v>
          </cell>
          <cell r="K173">
            <v>358.19</v>
          </cell>
          <cell r="L173">
            <v>341.27</v>
          </cell>
          <cell r="M173">
            <v>327.19</v>
          </cell>
          <cell r="N173">
            <v>308.88</v>
          </cell>
          <cell r="O173">
            <v>296.95999999999998</v>
          </cell>
          <cell r="P173">
            <v>286.35000000000002</v>
          </cell>
          <cell r="Q173">
            <v>277.88</v>
          </cell>
          <cell r="R173">
            <v>8.27</v>
          </cell>
          <cell r="S173">
            <v>3.85</v>
          </cell>
        </row>
        <row r="174">
          <cell r="A174">
            <v>2980</v>
          </cell>
          <cell r="B174">
            <v>3019.99</v>
          </cell>
          <cell r="C174">
            <v>530.04</v>
          </cell>
          <cell r="D174">
            <v>446</v>
          </cell>
          <cell r="E174">
            <v>436.15</v>
          </cell>
          <cell r="F174">
            <v>423.46</v>
          </cell>
          <cell r="G174">
            <v>401.42</v>
          </cell>
          <cell r="H174">
            <v>392.46</v>
          </cell>
          <cell r="I174">
            <v>386.69</v>
          </cell>
          <cell r="J174">
            <v>379.27</v>
          </cell>
          <cell r="K174">
            <v>366.19</v>
          </cell>
          <cell r="L174">
            <v>349.27</v>
          </cell>
          <cell r="M174">
            <v>335.19</v>
          </cell>
          <cell r="N174">
            <v>316.88</v>
          </cell>
          <cell r="O174">
            <v>304.95999999999998</v>
          </cell>
          <cell r="P174">
            <v>294.35000000000002</v>
          </cell>
          <cell r="Q174">
            <v>285.88</v>
          </cell>
          <cell r="R174">
            <v>8.27</v>
          </cell>
          <cell r="S174">
            <v>3.85</v>
          </cell>
        </row>
        <row r="175">
          <cell r="A175">
            <v>3020</v>
          </cell>
          <cell r="B175">
            <v>3059.99</v>
          </cell>
          <cell r="C175">
            <v>538.04</v>
          </cell>
          <cell r="D175">
            <v>454</v>
          </cell>
          <cell r="E175">
            <v>444.15</v>
          </cell>
          <cell r="F175">
            <v>431.46</v>
          </cell>
          <cell r="G175">
            <v>409.42</v>
          </cell>
          <cell r="H175">
            <v>400.46</v>
          </cell>
          <cell r="I175">
            <v>394.69</v>
          </cell>
          <cell r="J175">
            <v>387.27</v>
          </cell>
          <cell r="K175">
            <v>374.19</v>
          </cell>
          <cell r="L175">
            <v>357.27</v>
          </cell>
          <cell r="M175">
            <v>343.19</v>
          </cell>
          <cell r="N175">
            <v>324.88</v>
          </cell>
          <cell r="O175">
            <v>312.95999999999998</v>
          </cell>
          <cell r="P175">
            <v>302.35000000000002</v>
          </cell>
          <cell r="Q175">
            <v>293.88</v>
          </cell>
          <cell r="R175">
            <v>8.27</v>
          </cell>
          <cell r="S175">
            <v>3.85</v>
          </cell>
        </row>
        <row r="176">
          <cell r="A176">
            <v>3060</v>
          </cell>
          <cell r="B176">
            <v>3099.99</v>
          </cell>
          <cell r="C176">
            <v>546.04</v>
          </cell>
          <cell r="D176">
            <v>462</v>
          </cell>
          <cell r="E176">
            <v>452.15</v>
          </cell>
          <cell r="F176">
            <v>439.46</v>
          </cell>
          <cell r="G176">
            <v>417.42</v>
          </cell>
          <cell r="H176">
            <v>408.46</v>
          </cell>
          <cell r="I176">
            <v>402.69</v>
          </cell>
          <cell r="J176">
            <v>395.27</v>
          </cell>
          <cell r="K176">
            <v>382.19</v>
          </cell>
          <cell r="L176">
            <v>365.27</v>
          </cell>
          <cell r="M176">
            <v>351.19</v>
          </cell>
          <cell r="N176">
            <v>332.88</v>
          </cell>
          <cell r="O176">
            <v>320.95999999999998</v>
          </cell>
          <cell r="P176">
            <v>310.35000000000002</v>
          </cell>
          <cell r="Q176">
            <v>301.88</v>
          </cell>
          <cell r="R176">
            <v>8.27</v>
          </cell>
          <cell r="S176">
            <v>3.85</v>
          </cell>
        </row>
        <row r="177">
          <cell r="A177">
            <v>3100</v>
          </cell>
          <cell r="B177">
            <v>3139.99</v>
          </cell>
          <cell r="C177">
            <v>554.04</v>
          </cell>
          <cell r="D177">
            <v>470</v>
          </cell>
          <cell r="E177">
            <v>460.15</v>
          </cell>
          <cell r="F177">
            <v>447.46</v>
          </cell>
          <cell r="G177">
            <v>425.42</v>
          </cell>
          <cell r="H177">
            <v>416.46</v>
          </cell>
          <cell r="I177">
            <v>410.69</v>
          </cell>
          <cell r="J177">
            <v>403.27</v>
          </cell>
          <cell r="K177">
            <v>390.19</v>
          </cell>
          <cell r="L177">
            <v>373.27</v>
          </cell>
          <cell r="M177">
            <v>359.19</v>
          </cell>
          <cell r="N177">
            <v>340.88</v>
          </cell>
          <cell r="O177">
            <v>328.96</v>
          </cell>
          <cell r="P177">
            <v>318.35000000000002</v>
          </cell>
          <cell r="Q177">
            <v>309.88</v>
          </cell>
          <cell r="R177">
            <v>8.27</v>
          </cell>
          <cell r="S177">
            <v>3.85</v>
          </cell>
        </row>
        <row r="178">
          <cell r="A178">
            <v>3140</v>
          </cell>
          <cell r="B178">
            <v>3179.99</v>
          </cell>
          <cell r="C178">
            <v>563.4</v>
          </cell>
          <cell r="D178">
            <v>479.36</v>
          </cell>
          <cell r="E178">
            <v>469.52</v>
          </cell>
          <cell r="F178">
            <v>456.82</v>
          </cell>
          <cell r="G178">
            <v>434.78</v>
          </cell>
          <cell r="H178">
            <v>425.82</v>
          </cell>
          <cell r="I178">
            <v>420.05</v>
          </cell>
          <cell r="J178">
            <v>412.63</v>
          </cell>
          <cell r="K178">
            <v>399.55</v>
          </cell>
          <cell r="L178">
            <v>382.63</v>
          </cell>
          <cell r="M178">
            <v>368.55</v>
          </cell>
          <cell r="N178">
            <v>350.25</v>
          </cell>
          <cell r="O178">
            <v>338.32</v>
          </cell>
          <cell r="P178">
            <v>327.71</v>
          </cell>
          <cell r="Q178">
            <v>319.25</v>
          </cell>
          <cell r="R178">
            <v>9.92</v>
          </cell>
          <cell r="S178">
            <v>3.85</v>
          </cell>
        </row>
        <row r="179">
          <cell r="A179">
            <v>3180</v>
          </cell>
          <cell r="B179">
            <v>3219.99</v>
          </cell>
          <cell r="C179">
            <v>573</v>
          </cell>
          <cell r="D179">
            <v>488.96</v>
          </cell>
          <cell r="E179">
            <v>479.12</v>
          </cell>
          <cell r="F179">
            <v>466.42</v>
          </cell>
          <cell r="G179">
            <v>444.38</v>
          </cell>
          <cell r="H179">
            <v>435.42</v>
          </cell>
          <cell r="I179">
            <v>429.65</v>
          </cell>
          <cell r="J179">
            <v>422.23</v>
          </cell>
          <cell r="K179">
            <v>409.15</v>
          </cell>
          <cell r="L179">
            <v>392.23</v>
          </cell>
          <cell r="M179">
            <v>378.15</v>
          </cell>
          <cell r="N179">
            <v>359.85</v>
          </cell>
          <cell r="O179">
            <v>347.92</v>
          </cell>
          <cell r="P179">
            <v>337.31</v>
          </cell>
          <cell r="Q179">
            <v>328.85</v>
          </cell>
          <cell r="R179">
            <v>9.92</v>
          </cell>
          <cell r="S179">
            <v>3.85</v>
          </cell>
        </row>
        <row r="180">
          <cell r="A180">
            <v>3220</v>
          </cell>
          <cell r="B180">
            <v>3259.99</v>
          </cell>
          <cell r="C180">
            <v>582.6</v>
          </cell>
          <cell r="D180">
            <v>498.56</v>
          </cell>
          <cell r="E180">
            <v>488.72</v>
          </cell>
          <cell r="F180">
            <v>476.02</v>
          </cell>
          <cell r="G180">
            <v>453.98</v>
          </cell>
          <cell r="H180">
            <v>445.02</v>
          </cell>
          <cell r="I180">
            <v>439.25</v>
          </cell>
          <cell r="J180">
            <v>431.83</v>
          </cell>
          <cell r="K180">
            <v>418.75</v>
          </cell>
          <cell r="L180">
            <v>401.83</v>
          </cell>
          <cell r="M180">
            <v>387.75</v>
          </cell>
          <cell r="N180">
            <v>369.45</v>
          </cell>
          <cell r="O180">
            <v>357.52</v>
          </cell>
          <cell r="P180">
            <v>346.91</v>
          </cell>
          <cell r="Q180">
            <v>338.45</v>
          </cell>
          <cell r="R180">
            <v>9.92</v>
          </cell>
          <cell r="S180">
            <v>3.85</v>
          </cell>
        </row>
        <row r="181">
          <cell r="A181">
            <v>3260</v>
          </cell>
          <cell r="B181">
            <v>3299.99</v>
          </cell>
          <cell r="C181">
            <v>592.20000000000005</v>
          </cell>
          <cell r="D181">
            <v>508.16</v>
          </cell>
          <cell r="E181">
            <v>498.32</v>
          </cell>
          <cell r="F181">
            <v>485.62</v>
          </cell>
          <cell r="G181">
            <v>463.58</v>
          </cell>
          <cell r="H181">
            <v>454.62</v>
          </cell>
          <cell r="I181">
            <v>448.85</v>
          </cell>
          <cell r="J181">
            <v>441.43</v>
          </cell>
          <cell r="K181">
            <v>428.35</v>
          </cell>
          <cell r="L181">
            <v>411.43</v>
          </cell>
          <cell r="M181">
            <v>397.35</v>
          </cell>
          <cell r="N181">
            <v>379.05</v>
          </cell>
          <cell r="O181">
            <v>367.12</v>
          </cell>
          <cell r="P181">
            <v>356.51</v>
          </cell>
          <cell r="Q181">
            <v>348.05</v>
          </cell>
          <cell r="R181">
            <v>9.92</v>
          </cell>
          <cell r="S181">
            <v>3.85</v>
          </cell>
        </row>
        <row r="182">
          <cell r="A182">
            <v>3300</v>
          </cell>
          <cell r="B182">
            <v>3339.99</v>
          </cell>
          <cell r="C182">
            <v>601.79999999999995</v>
          </cell>
          <cell r="D182">
            <v>517.76</v>
          </cell>
          <cell r="E182">
            <v>507.92</v>
          </cell>
          <cell r="F182">
            <v>495.22</v>
          </cell>
          <cell r="G182">
            <v>473.18</v>
          </cell>
          <cell r="H182">
            <v>464.22</v>
          </cell>
          <cell r="I182">
            <v>458.45</v>
          </cell>
          <cell r="J182">
            <v>451.03</v>
          </cell>
          <cell r="K182">
            <v>437.95</v>
          </cell>
          <cell r="L182">
            <v>421.03</v>
          </cell>
          <cell r="M182">
            <v>406.95</v>
          </cell>
          <cell r="N182">
            <v>388.65</v>
          </cell>
          <cell r="O182">
            <v>376.72</v>
          </cell>
          <cell r="P182">
            <v>366.11</v>
          </cell>
          <cell r="Q182">
            <v>357.65</v>
          </cell>
          <cell r="R182">
            <v>9.92</v>
          </cell>
          <cell r="S182">
            <v>3.85</v>
          </cell>
        </row>
        <row r="183">
          <cell r="A183">
            <v>3340</v>
          </cell>
          <cell r="B183">
            <v>3379.99</v>
          </cell>
          <cell r="C183">
            <v>611.4</v>
          </cell>
          <cell r="D183">
            <v>527.36</v>
          </cell>
          <cell r="E183">
            <v>517.52</v>
          </cell>
          <cell r="F183">
            <v>504.82</v>
          </cell>
          <cell r="G183">
            <v>482.78</v>
          </cell>
          <cell r="H183">
            <v>473.82</v>
          </cell>
          <cell r="I183">
            <v>468.05</v>
          </cell>
          <cell r="J183">
            <v>460.63</v>
          </cell>
          <cell r="K183">
            <v>447.55</v>
          </cell>
          <cell r="L183">
            <v>430.63</v>
          </cell>
          <cell r="M183">
            <v>416.55</v>
          </cell>
          <cell r="N183">
            <v>398.25</v>
          </cell>
          <cell r="O183">
            <v>386.32</v>
          </cell>
          <cell r="P183">
            <v>375.71</v>
          </cell>
          <cell r="Q183">
            <v>367.25</v>
          </cell>
          <cell r="R183">
            <v>9.92</v>
          </cell>
          <cell r="S183">
            <v>3.85</v>
          </cell>
        </row>
        <row r="184">
          <cell r="A184">
            <v>3380</v>
          </cell>
          <cell r="B184">
            <v>3419.99</v>
          </cell>
          <cell r="C184">
            <v>621</v>
          </cell>
          <cell r="D184">
            <v>536.96</v>
          </cell>
          <cell r="E184">
            <v>527.12</v>
          </cell>
          <cell r="F184">
            <v>514.41999999999996</v>
          </cell>
          <cell r="G184">
            <v>492.38</v>
          </cell>
          <cell r="H184">
            <v>483.42</v>
          </cell>
          <cell r="I184">
            <v>477.65</v>
          </cell>
          <cell r="J184">
            <v>470.23</v>
          </cell>
          <cell r="K184">
            <v>457.15</v>
          </cell>
          <cell r="L184">
            <v>440.23</v>
          </cell>
          <cell r="M184">
            <v>426.15</v>
          </cell>
          <cell r="N184">
            <v>407.85</v>
          </cell>
          <cell r="O184">
            <v>395.92</v>
          </cell>
          <cell r="P184">
            <v>385.31</v>
          </cell>
          <cell r="Q184">
            <v>376.85</v>
          </cell>
          <cell r="R184">
            <v>9.92</v>
          </cell>
          <cell r="S184">
            <v>3.85</v>
          </cell>
        </row>
        <row r="185">
          <cell r="A185">
            <v>3420</v>
          </cell>
          <cell r="B185">
            <v>3459.99</v>
          </cell>
          <cell r="C185">
            <v>630.6</v>
          </cell>
          <cell r="D185">
            <v>546.55999999999995</v>
          </cell>
          <cell r="E185">
            <v>536.72</v>
          </cell>
          <cell r="F185">
            <v>524.02</v>
          </cell>
          <cell r="G185">
            <v>501.98</v>
          </cell>
          <cell r="H185">
            <v>493.02</v>
          </cell>
          <cell r="I185">
            <v>487.25</v>
          </cell>
          <cell r="J185">
            <v>479.83</v>
          </cell>
          <cell r="K185">
            <v>466.75</v>
          </cell>
          <cell r="L185">
            <v>449.83</v>
          </cell>
          <cell r="M185">
            <v>435.75</v>
          </cell>
          <cell r="N185">
            <v>417.45</v>
          </cell>
          <cell r="O185">
            <v>405.52</v>
          </cell>
          <cell r="P185">
            <v>394.91</v>
          </cell>
          <cell r="Q185">
            <v>386.45</v>
          </cell>
          <cell r="R185">
            <v>9.92</v>
          </cell>
          <cell r="S185">
            <v>3.85</v>
          </cell>
        </row>
        <row r="186">
          <cell r="A186">
            <v>3460</v>
          </cell>
          <cell r="B186">
            <v>3499.99</v>
          </cell>
          <cell r="C186">
            <v>640.20000000000005</v>
          </cell>
          <cell r="D186">
            <v>556.16</v>
          </cell>
          <cell r="E186">
            <v>546.32000000000005</v>
          </cell>
          <cell r="F186">
            <v>533.62</v>
          </cell>
          <cell r="G186">
            <v>511.58</v>
          </cell>
          <cell r="H186">
            <v>502.62</v>
          </cell>
          <cell r="I186">
            <v>496.85</v>
          </cell>
          <cell r="J186">
            <v>489.43</v>
          </cell>
          <cell r="K186">
            <v>476.35</v>
          </cell>
          <cell r="L186">
            <v>459.43</v>
          </cell>
          <cell r="M186">
            <v>445.35</v>
          </cell>
          <cell r="N186">
            <v>427.05</v>
          </cell>
          <cell r="O186">
            <v>415.12</v>
          </cell>
          <cell r="P186">
            <v>404.51</v>
          </cell>
          <cell r="Q186">
            <v>396.05</v>
          </cell>
          <cell r="R186">
            <v>9.92</v>
          </cell>
          <cell r="S186">
            <v>3.85</v>
          </cell>
        </row>
        <row r="187">
          <cell r="A187">
            <v>3500</v>
          </cell>
          <cell r="B187">
            <v>3539.99</v>
          </cell>
          <cell r="C187">
            <v>649.79999999999995</v>
          </cell>
          <cell r="D187">
            <v>565.76</v>
          </cell>
          <cell r="E187">
            <v>555.91999999999996</v>
          </cell>
          <cell r="F187">
            <v>543.22</v>
          </cell>
          <cell r="G187">
            <v>521.17999999999995</v>
          </cell>
          <cell r="H187">
            <v>512.22</v>
          </cell>
          <cell r="I187">
            <v>506.45</v>
          </cell>
          <cell r="J187">
            <v>499.03</v>
          </cell>
          <cell r="K187">
            <v>485.95</v>
          </cell>
          <cell r="L187">
            <v>469.03</v>
          </cell>
          <cell r="M187">
            <v>454.95</v>
          </cell>
          <cell r="N187">
            <v>436.65</v>
          </cell>
          <cell r="O187">
            <v>424.72</v>
          </cell>
          <cell r="P187">
            <v>414.11</v>
          </cell>
          <cell r="Q187">
            <v>405.65</v>
          </cell>
          <cell r="R187">
            <v>9.92</v>
          </cell>
          <cell r="S187">
            <v>3.85</v>
          </cell>
        </row>
        <row r="188">
          <cell r="A188">
            <v>3540</v>
          </cell>
          <cell r="B188">
            <v>3579.99</v>
          </cell>
          <cell r="C188">
            <v>659.4</v>
          </cell>
          <cell r="D188">
            <v>575.36</v>
          </cell>
          <cell r="E188">
            <v>565.52</v>
          </cell>
          <cell r="F188">
            <v>552.82000000000005</v>
          </cell>
          <cell r="G188">
            <v>530.78</v>
          </cell>
          <cell r="H188">
            <v>521.82000000000005</v>
          </cell>
          <cell r="I188">
            <v>516.04999999999995</v>
          </cell>
          <cell r="J188">
            <v>508.63</v>
          </cell>
          <cell r="K188">
            <v>495.55</v>
          </cell>
          <cell r="L188">
            <v>478.63</v>
          </cell>
          <cell r="M188">
            <v>464.55</v>
          </cell>
          <cell r="N188">
            <v>446.25</v>
          </cell>
          <cell r="O188">
            <v>434.32</v>
          </cell>
          <cell r="P188">
            <v>423.71</v>
          </cell>
          <cell r="Q188">
            <v>415.25</v>
          </cell>
          <cell r="R188">
            <v>9.92</v>
          </cell>
          <cell r="S188">
            <v>3.85</v>
          </cell>
        </row>
        <row r="189">
          <cell r="A189">
            <v>3580</v>
          </cell>
          <cell r="B189">
            <v>3619.99</v>
          </cell>
          <cell r="C189">
            <v>669</v>
          </cell>
          <cell r="D189">
            <v>584.96</v>
          </cell>
          <cell r="E189">
            <v>575.12</v>
          </cell>
          <cell r="F189">
            <v>562.41999999999996</v>
          </cell>
          <cell r="G189">
            <v>540.38</v>
          </cell>
          <cell r="H189">
            <v>531.41999999999996</v>
          </cell>
          <cell r="I189">
            <v>525.65</v>
          </cell>
          <cell r="J189">
            <v>518.23</v>
          </cell>
          <cell r="K189">
            <v>505.15</v>
          </cell>
          <cell r="L189">
            <v>488.23</v>
          </cell>
          <cell r="M189">
            <v>474.15</v>
          </cell>
          <cell r="N189">
            <v>455.85</v>
          </cell>
          <cell r="O189">
            <v>443.92</v>
          </cell>
          <cell r="P189">
            <v>433.31</v>
          </cell>
          <cell r="Q189">
            <v>424.85</v>
          </cell>
          <cell r="R189">
            <v>9.92</v>
          </cell>
          <cell r="S189">
            <v>3.85</v>
          </cell>
        </row>
        <row r="190">
          <cell r="A190">
            <v>3620</v>
          </cell>
          <cell r="B190">
            <v>3659.99</v>
          </cell>
          <cell r="C190">
            <v>678.6</v>
          </cell>
          <cell r="D190">
            <v>594.55999999999995</v>
          </cell>
          <cell r="E190">
            <v>584.72</v>
          </cell>
          <cell r="F190">
            <v>572.02</v>
          </cell>
          <cell r="G190">
            <v>549.98</v>
          </cell>
          <cell r="H190">
            <v>541.02</v>
          </cell>
          <cell r="I190">
            <v>535.25</v>
          </cell>
          <cell r="J190">
            <v>527.83000000000004</v>
          </cell>
          <cell r="K190">
            <v>514.75</v>
          </cell>
          <cell r="L190">
            <v>497.83</v>
          </cell>
          <cell r="M190">
            <v>483.75</v>
          </cell>
          <cell r="N190">
            <v>465.45</v>
          </cell>
          <cell r="O190">
            <v>453.52</v>
          </cell>
          <cell r="P190">
            <v>442.91</v>
          </cell>
          <cell r="Q190">
            <v>434.45</v>
          </cell>
          <cell r="R190">
            <v>9.92</v>
          </cell>
          <cell r="S190">
            <v>3.85</v>
          </cell>
        </row>
        <row r="191">
          <cell r="A191">
            <v>3660</v>
          </cell>
          <cell r="B191">
            <v>3699.99</v>
          </cell>
          <cell r="C191">
            <v>688.2</v>
          </cell>
          <cell r="D191">
            <v>604.16</v>
          </cell>
          <cell r="E191">
            <v>594.32000000000005</v>
          </cell>
          <cell r="F191">
            <v>581.62</v>
          </cell>
          <cell r="G191">
            <v>559.58000000000004</v>
          </cell>
          <cell r="H191">
            <v>550.62</v>
          </cell>
          <cell r="I191">
            <v>544.85</v>
          </cell>
          <cell r="J191">
            <v>537.42999999999995</v>
          </cell>
          <cell r="K191">
            <v>524.35</v>
          </cell>
          <cell r="L191">
            <v>507.43</v>
          </cell>
          <cell r="M191">
            <v>493.35</v>
          </cell>
          <cell r="N191">
            <v>475.05</v>
          </cell>
          <cell r="O191">
            <v>463.12</v>
          </cell>
          <cell r="P191">
            <v>452.51</v>
          </cell>
          <cell r="Q191">
            <v>444.05</v>
          </cell>
          <cell r="R191">
            <v>9.92</v>
          </cell>
          <cell r="S191">
            <v>3.85</v>
          </cell>
        </row>
        <row r="192">
          <cell r="A192">
            <v>3700</v>
          </cell>
          <cell r="B192">
            <v>3739.99</v>
          </cell>
          <cell r="C192">
            <v>697.8</v>
          </cell>
          <cell r="D192">
            <v>613.76</v>
          </cell>
          <cell r="E192">
            <v>603.91999999999996</v>
          </cell>
          <cell r="F192">
            <v>591.22</v>
          </cell>
          <cell r="G192">
            <v>569.17999999999995</v>
          </cell>
          <cell r="H192">
            <v>560.22</v>
          </cell>
          <cell r="I192">
            <v>554.45000000000005</v>
          </cell>
          <cell r="J192">
            <v>547.03</v>
          </cell>
          <cell r="K192">
            <v>533.95000000000005</v>
          </cell>
          <cell r="L192">
            <v>517.03</v>
          </cell>
          <cell r="M192">
            <v>502.95</v>
          </cell>
          <cell r="N192">
            <v>484.65</v>
          </cell>
          <cell r="O192">
            <v>472.72</v>
          </cell>
          <cell r="P192">
            <v>462.11</v>
          </cell>
          <cell r="Q192">
            <v>453.65</v>
          </cell>
          <cell r="R192">
            <v>9.92</v>
          </cell>
          <cell r="S192">
            <v>3.85</v>
          </cell>
        </row>
        <row r="193">
          <cell r="A193">
            <v>3740</v>
          </cell>
          <cell r="B193">
            <v>3779.99</v>
          </cell>
          <cell r="C193">
            <v>707.4</v>
          </cell>
          <cell r="D193">
            <v>623.36</v>
          </cell>
          <cell r="E193">
            <v>613.52</v>
          </cell>
          <cell r="F193">
            <v>600.82000000000005</v>
          </cell>
          <cell r="G193">
            <v>578.78</v>
          </cell>
          <cell r="H193">
            <v>569.82000000000005</v>
          </cell>
          <cell r="I193">
            <v>564.04999999999995</v>
          </cell>
          <cell r="J193">
            <v>556.63</v>
          </cell>
          <cell r="K193">
            <v>543.54999999999995</v>
          </cell>
          <cell r="L193">
            <v>526.63</v>
          </cell>
          <cell r="M193">
            <v>512.54999999999995</v>
          </cell>
          <cell r="N193">
            <v>494.25</v>
          </cell>
          <cell r="O193">
            <v>482.32</v>
          </cell>
          <cell r="P193">
            <v>471.71</v>
          </cell>
          <cell r="Q193">
            <v>463.25</v>
          </cell>
          <cell r="R193">
            <v>9.92</v>
          </cell>
          <cell r="S193">
            <v>3.85</v>
          </cell>
        </row>
        <row r="194">
          <cell r="A194">
            <v>3780</v>
          </cell>
          <cell r="B194">
            <v>3819.99</v>
          </cell>
          <cell r="C194">
            <v>717</v>
          </cell>
          <cell r="D194">
            <v>632.96</v>
          </cell>
          <cell r="E194">
            <v>623.12</v>
          </cell>
          <cell r="F194">
            <v>610.41999999999996</v>
          </cell>
          <cell r="G194">
            <v>588.38</v>
          </cell>
          <cell r="H194">
            <v>579.41999999999996</v>
          </cell>
          <cell r="I194">
            <v>573.65</v>
          </cell>
          <cell r="J194">
            <v>566.23</v>
          </cell>
          <cell r="K194">
            <v>553.15</v>
          </cell>
          <cell r="L194">
            <v>536.23</v>
          </cell>
          <cell r="M194">
            <v>522.15</v>
          </cell>
          <cell r="N194">
            <v>503.85</v>
          </cell>
          <cell r="O194">
            <v>491.92</v>
          </cell>
          <cell r="P194">
            <v>481.31</v>
          </cell>
          <cell r="Q194">
            <v>472.85</v>
          </cell>
          <cell r="R194">
            <v>9.92</v>
          </cell>
          <cell r="S194">
            <v>3.85</v>
          </cell>
        </row>
        <row r="195">
          <cell r="A195">
            <v>3820</v>
          </cell>
          <cell r="B195">
            <v>3859.99</v>
          </cell>
          <cell r="C195">
            <v>726.6</v>
          </cell>
          <cell r="D195">
            <v>642.55999999999995</v>
          </cell>
          <cell r="E195">
            <v>632.72</v>
          </cell>
          <cell r="F195">
            <v>620.02</v>
          </cell>
          <cell r="G195">
            <v>597.98</v>
          </cell>
          <cell r="H195">
            <v>589.02</v>
          </cell>
          <cell r="I195">
            <v>583.25</v>
          </cell>
          <cell r="J195">
            <v>575.83000000000004</v>
          </cell>
          <cell r="K195">
            <v>562.75</v>
          </cell>
          <cell r="L195">
            <v>545.83000000000004</v>
          </cell>
          <cell r="M195">
            <v>531.75</v>
          </cell>
          <cell r="N195">
            <v>513.45000000000005</v>
          </cell>
          <cell r="O195">
            <v>501.52</v>
          </cell>
          <cell r="P195">
            <v>490.91</v>
          </cell>
          <cell r="Q195">
            <v>482.45</v>
          </cell>
          <cell r="R195">
            <v>9.92</v>
          </cell>
          <cell r="S195">
            <v>3.85</v>
          </cell>
        </row>
        <row r="196">
          <cell r="A196">
            <v>3860</v>
          </cell>
          <cell r="B196">
            <v>3899.99</v>
          </cell>
          <cell r="C196">
            <v>736.2</v>
          </cell>
          <cell r="D196">
            <v>652.16</v>
          </cell>
          <cell r="E196">
            <v>642.32000000000005</v>
          </cell>
          <cell r="F196">
            <v>629.62</v>
          </cell>
          <cell r="G196">
            <v>607.58000000000004</v>
          </cell>
          <cell r="H196">
            <v>598.62</v>
          </cell>
          <cell r="I196">
            <v>592.85</v>
          </cell>
          <cell r="J196">
            <v>585.42999999999995</v>
          </cell>
          <cell r="K196">
            <v>572.35</v>
          </cell>
          <cell r="L196">
            <v>555.42999999999995</v>
          </cell>
          <cell r="M196">
            <v>541.35</v>
          </cell>
          <cell r="N196">
            <v>523.04999999999995</v>
          </cell>
          <cell r="O196">
            <v>511.12</v>
          </cell>
          <cell r="P196">
            <v>500.51</v>
          </cell>
          <cell r="Q196">
            <v>492.05</v>
          </cell>
          <cell r="R196">
            <v>9.92</v>
          </cell>
          <cell r="S196">
            <v>3.85</v>
          </cell>
        </row>
        <row r="197">
          <cell r="A197">
            <v>3900</v>
          </cell>
          <cell r="B197">
            <v>3939.99</v>
          </cell>
          <cell r="C197">
            <v>745.8</v>
          </cell>
          <cell r="D197">
            <v>661.76</v>
          </cell>
          <cell r="E197">
            <v>651.91999999999996</v>
          </cell>
          <cell r="F197">
            <v>639.22</v>
          </cell>
          <cell r="G197">
            <v>617.17999999999995</v>
          </cell>
          <cell r="H197">
            <v>608.22</v>
          </cell>
          <cell r="I197">
            <v>602.45000000000005</v>
          </cell>
          <cell r="J197">
            <v>595.03</v>
          </cell>
          <cell r="K197">
            <v>581.95000000000005</v>
          </cell>
          <cell r="L197">
            <v>565.03</v>
          </cell>
          <cell r="M197">
            <v>550.95000000000005</v>
          </cell>
          <cell r="N197">
            <v>532.65</v>
          </cell>
          <cell r="O197">
            <v>520.72</v>
          </cell>
          <cell r="P197">
            <v>510.11</v>
          </cell>
          <cell r="Q197">
            <v>501.65</v>
          </cell>
          <cell r="R197">
            <v>9.92</v>
          </cell>
          <cell r="S197">
            <v>3.85</v>
          </cell>
        </row>
        <row r="198">
          <cell r="A198">
            <v>3940</v>
          </cell>
          <cell r="B198">
            <v>3979.99</v>
          </cell>
          <cell r="C198">
            <v>755.4</v>
          </cell>
          <cell r="D198">
            <v>671.36</v>
          </cell>
          <cell r="E198">
            <v>661.52</v>
          </cell>
          <cell r="F198">
            <v>648.82000000000005</v>
          </cell>
          <cell r="G198">
            <v>626.78</v>
          </cell>
          <cell r="H198">
            <v>617.82000000000005</v>
          </cell>
          <cell r="I198">
            <v>612.04999999999995</v>
          </cell>
          <cell r="J198">
            <v>604.63</v>
          </cell>
          <cell r="K198">
            <v>591.54999999999995</v>
          </cell>
          <cell r="L198">
            <v>574.63</v>
          </cell>
          <cell r="M198">
            <v>560.54999999999995</v>
          </cell>
          <cell r="N198">
            <v>542.25</v>
          </cell>
          <cell r="O198">
            <v>530.32000000000005</v>
          </cell>
          <cell r="P198">
            <v>519.71</v>
          </cell>
          <cell r="Q198">
            <v>511.25</v>
          </cell>
          <cell r="R198">
            <v>9.92</v>
          </cell>
          <cell r="S198">
            <v>3.85</v>
          </cell>
        </row>
        <row r="199">
          <cell r="A199">
            <v>3980</v>
          </cell>
          <cell r="B199">
            <v>4019.99</v>
          </cell>
          <cell r="C199">
            <v>765</v>
          </cell>
          <cell r="D199">
            <v>680.96</v>
          </cell>
          <cell r="E199">
            <v>671.12</v>
          </cell>
          <cell r="F199">
            <v>658.42</v>
          </cell>
          <cell r="G199">
            <v>636.38</v>
          </cell>
          <cell r="H199">
            <v>627.41999999999996</v>
          </cell>
          <cell r="I199">
            <v>621.65</v>
          </cell>
          <cell r="J199">
            <v>614.23</v>
          </cell>
          <cell r="K199">
            <v>601.15</v>
          </cell>
          <cell r="L199">
            <v>584.23</v>
          </cell>
          <cell r="M199">
            <v>570.15</v>
          </cell>
          <cell r="N199">
            <v>551.85</v>
          </cell>
          <cell r="O199">
            <v>539.91999999999996</v>
          </cell>
          <cell r="P199">
            <v>529.30999999999995</v>
          </cell>
          <cell r="Q199">
            <v>520.85</v>
          </cell>
          <cell r="R199">
            <v>9.92</v>
          </cell>
          <cell r="S199">
            <v>3.85</v>
          </cell>
        </row>
        <row r="200">
          <cell r="A200">
            <v>4020</v>
          </cell>
          <cell r="B200">
            <v>4059.99</v>
          </cell>
          <cell r="C200">
            <v>774.6</v>
          </cell>
          <cell r="D200">
            <v>690.56</v>
          </cell>
          <cell r="E200">
            <v>680.72</v>
          </cell>
          <cell r="F200">
            <v>668.02</v>
          </cell>
          <cell r="G200">
            <v>645.98</v>
          </cell>
          <cell r="H200">
            <v>637.02</v>
          </cell>
          <cell r="I200">
            <v>631.25</v>
          </cell>
          <cell r="J200">
            <v>623.83000000000004</v>
          </cell>
          <cell r="K200">
            <v>610.75</v>
          </cell>
          <cell r="L200">
            <v>593.83000000000004</v>
          </cell>
          <cell r="M200">
            <v>579.75</v>
          </cell>
          <cell r="N200">
            <v>561.45000000000005</v>
          </cell>
          <cell r="O200">
            <v>549.52</v>
          </cell>
          <cell r="P200">
            <v>538.91</v>
          </cell>
          <cell r="Q200">
            <v>530.45000000000005</v>
          </cell>
          <cell r="R200">
            <v>9.92</v>
          </cell>
          <cell r="S200">
            <v>3.85</v>
          </cell>
        </row>
        <row r="201">
          <cell r="A201">
            <v>4060</v>
          </cell>
          <cell r="B201">
            <v>4139.99</v>
          </cell>
          <cell r="C201">
            <v>789</v>
          </cell>
          <cell r="D201">
            <v>704.96</v>
          </cell>
          <cell r="E201">
            <v>695.12</v>
          </cell>
          <cell r="F201">
            <v>682.42</v>
          </cell>
          <cell r="G201">
            <v>660.38</v>
          </cell>
          <cell r="H201">
            <v>651.41999999999996</v>
          </cell>
          <cell r="I201">
            <v>645.65</v>
          </cell>
          <cell r="J201">
            <v>638.23</v>
          </cell>
          <cell r="K201">
            <v>625.15</v>
          </cell>
          <cell r="L201">
            <v>608.23</v>
          </cell>
          <cell r="M201">
            <v>594.15</v>
          </cell>
          <cell r="N201">
            <v>575.85</v>
          </cell>
          <cell r="O201">
            <v>563.91999999999996</v>
          </cell>
          <cell r="P201">
            <v>553.30999999999995</v>
          </cell>
          <cell r="Q201">
            <v>544.85</v>
          </cell>
          <cell r="R201">
            <v>9.92</v>
          </cell>
          <cell r="S201">
            <v>3.85</v>
          </cell>
        </row>
        <row r="202">
          <cell r="A202">
            <v>4140</v>
          </cell>
          <cell r="B202">
            <v>4219.99</v>
          </cell>
          <cell r="C202">
            <v>808.2</v>
          </cell>
          <cell r="D202">
            <v>724.16</v>
          </cell>
          <cell r="E202">
            <v>714.32</v>
          </cell>
          <cell r="F202">
            <v>701.62</v>
          </cell>
          <cell r="G202">
            <v>679.58</v>
          </cell>
          <cell r="H202">
            <v>670.62</v>
          </cell>
          <cell r="I202">
            <v>664.85</v>
          </cell>
          <cell r="J202">
            <v>657.43</v>
          </cell>
          <cell r="K202">
            <v>644.35</v>
          </cell>
          <cell r="L202">
            <v>627.42999999999995</v>
          </cell>
          <cell r="M202">
            <v>613.35</v>
          </cell>
          <cell r="N202">
            <v>595.04999999999995</v>
          </cell>
          <cell r="O202">
            <v>583.12</v>
          </cell>
          <cell r="P202">
            <v>572.51</v>
          </cell>
          <cell r="Q202">
            <v>564.04999999999995</v>
          </cell>
          <cell r="R202">
            <v>9.92</v>
          </cell>
          <cell r="S202">
            <v>3.85</v>
          </cell>
        </row>
        <row r="203">
          <cell r="A203">
            <v>4220</v>
          </cell>
          <cell r="B203">
            <v>4299.99</v>
          </cell>
          <cell r="C203">
            <v>827.4</v>
          </cell>
          <cell r="D203">
            <v>743.36</v>
          </cell>
          <cell r="E203">
            <v>733.52</v>
          </cell>
          <cell r="F203">
            <v>720.82</v>
          </cell>
          <cell r="G203">
            <v>698.78</v>
          </cell>
          <cell r="H203">
            <v>689.82</v>
          </cell>
          <cell r="I203">
            <v>684.05</v>
          </cell>
          <cell r="J203">
            <v>676.63</v>
          </cell>
          <cell r="K203">
            <v>663.55</v>
          </cell>
          <cell r="L203">
            <v>646.63</v>
          </cell>
          <cell r="M203">
            <v>632.54999999999995</v>
          </cell>
          <cell r="N203">
            <v>614.25</v>
          </cell>
          <cell r="O203">
            <v>602.32000000000005</v>
          </cell>
          <cell r="P203">
            <v>591.71</v>
          </cell>
          <cell r="Q203">
            <v>583.25</v>
          </cell>
          <cell r="R203">
            <v>9.92</v>
          </cell>
          <cell r="S203">
            <v>3.85</v>
          </cell>
        </row>
        <row r="204">
          <cell r="A204">
            <v>4300</v>
          </cell>
          <cell r="B204">
            <v>4379.99</v>
          </cell>
          <cell r="C204">
            <v>846.6</v>
          </cell>
          <cell r="D204">
            <v>762.56</v>
          </cell>
          <cell r="E204">
            <v>752.72</v>
          </cell>
          <cell r="F204">
            <v>740.02</v>
          </cell>
          <cell r="G204">
            <v>717.98</v>
          </cell>
          <cell r="H204">
            <v>709.02</v>
          </cell>
          <cell r="I204">
            <v>703.25</v>
          </cell>
          <cell r="J204">
            <v>695.83</v>
          </cell>
          <cell r="K204">
            <v>682.75</v>
          </cell>
          <cell r="L204">
            <v>665.83</v>
          </cell>
          <cell r="M204">
            <v>651.75</v>
          </cell>
          <cell r="N204">
            <v>633.45000000000005</v>
          </cell>
          <cell r="O204">
            <v>621.52</v>
          </cell>
          <cell r="P204">
            <v>610.91</v>
          </cell>
          <cell r="Q204">
            <v>602.45000000000005</v>
          </cell>
          <cell r="R204">
            <v>9.92</v>
          </cell>
          <cell r="S204">
            <v>3.85</v>
          </cell>
        </row>
        <row r="205">
          <cell r="A205">
            <v>4380</v>
          </cell>
          <cell r="B205">
            <v>4459.99</v>
          </cell>
          <cell r="C205">
            <v>865.8</v>
          </cell>
          <cell r="D205">
            <v>781.76</v>
          </cell>
          <cell r="E205">
            <v>771.92</v>
          </cell>
          <cell r="F205">
            <v>759.22</v>
          </cell>
          <cell r="G205">
            <v>737.18</v>
          </cell>
          <cell r="H205">
            <v>728.22</v>
          </cell>
          <cell r="I205">
            <v>722.45</v>
          </cell>
          <cell r="J205">
            <v>715.03</v>
          </cell>
          <cell r="K205">
            <v>701.95</v>
          </cell>
          <cell r="L205">
            <v>685.03</v>
          </cell>
          <cell r="M205">
            <v>670.95</v>
          </cell>
          <cell r="N205">
            <v>652.65</v>
          </cell>
          <cell r="O205">
            <v>640.72</v>
          </cell>
          <cell r="P205">
            <v>630.11</v>
          </cell>
          <cell r="Q205">
            <v>621.65</v>
          </cell>
          <cell r="R205">
            <v>9.92</v>
          </cell>
          <cell r="S205">
            <v>3.85</v>
          </cell>
        </row>
        <row r="206">
          <cell r="A206">
            <v>4460</v>
          </cell>
          <cell r="B206">
            <v>4539.99</v>
          </cell>
          <cell r="C206">
            <v>885</v>
          </cell>
          <cell r="D206">
            <v>800.96</v>
          </cell>
          <cell r="E206">
            <v>791.12</v>
          </cell>
          <cell r="F206">
            <v>778.42</v>
          </cell>
          <cell r="G206">
            <v>756.38</v>
          </cell>
          <cell r="H206">
            <v>747.42</v>
          </cell>
          <cell r="I206">
            <v>741.65</v>
          </cell>
          <cell r="J206">
            <v>734.23</v>
          </cell>
          <cell r="K206">
            <v>721.15</v>
          </cell>
          <cell r="L206">
            <v>704.23</v>
          </cell>
          <cell r="M206">
            <v>690.15</v>
          </cell>
          <cell r="N206">
            <v>671.85</v>
          </cell>
          <cell r="O206">
            <v>659.92</v>
          </cell>
          <cell r="P206">
            <v>649.30999999999995</v>
          </cell>
          <cell r="Q206">
            <v>640.85</v>
          </cell>
          <cell r="R206">
            <v>9.92</v>
          </cell>
          <cell r="S206">
            <v>3.85</v>
          </cell>
        </row>
        <row r="207">
          <cell r="A207">
            <v>4540</v>
          </cell>
          <cell r="B207">
            <v>4619.99</v>
          </cell>
          <cell r="C207">
            <v>904.2</v>
          </cell>
          <cell r="D207">
            <v>820.16</v>
          </cell>
          <cell r="E207">
            <v>810.32</v>
          </cell>
          <cell r="F207">
            <v>797.62</v>
          </cell>
          <cell r="G207">
            <v>775.58</v>
          </cell>
          <cell r="H207">
            <v>766.62</v>
          </cell>
          <cell r="I207">
            <v>760.85</v>
          </cell>
          <cell r="J207">
            <v>753.43</v>
          </cell>
          <cell r="K207">
            <v>740.35</v>
          </cell>
          <cell r="L207">
            <v>723.43</v>
          </cell>
          <cell r="M207">
            <v>709.35</v>
          </cell>
          <cell r="N207">
            <v>691.05</v>
          </cell>
          <cell r="O207">
            <v>679.12</v>
          </cell>
          <cell r="P207">
            <v>668.51</v>
          </cell>
          <cell r="Q207">
            <v>660.05</v>
          </cell>
          <cell r="R207">
            <v>9.92</v>
          </cell>
          <cell r="S207">
            <v>3.85</v>
          </cell>
        </row>
        <row r="208">
          <cell r="A208">
            <v>4620</v>
          </cell>
          <cell r="B208">
            <v>4699.99</v>
          </cell>
          <cell r="C208">
            <v>923.4</v>
          </cell>
          <cell r="D208">
            <v>839.36</v>
          </cell>
          <cell r="E208">
            <v>829.52</v>
          </cell>
          <cell r="F208">
            <v>816.82</v>
          </cell>
          <cell r="G208">
            <v>794.78</v>
          </cell>
          <cell r="H208">
            <v>785.82</v>
          </cell>
          <cell r="I208">
            <v>780.05</v>
          </cell>
          <cell r="J208">
            <v>772.63</v>
          </cell>
          <cell r="K208">
            <v>759.55</v>
          </cell>
          <cell r="L208">
            <v>742.63</v>
          </cell>
          <cell r="M208">
            <v>728.55</v>
          </cell>
          <cell r="N208">
            <v>710.25</v>
          </cell>
          <cell r="O208">
            <v>698.32</v>
          </cell>
          <cell r="P208">
            <v>687.71</v>
          </cell>
          <cell r="Q208">
            <v>679.25</v>
          </cell>
          <cell r="R208">
            <v>9.92</v>
          </cell>
          <cell r="S208">
            <v>3.85</v>
          </cell>
        </row>
        <row r="209">
          <cell r="A209">
            <v>4700</v>
          </cell>
          <cell r="B209">
            <v>4779.99</v>
          </cell>
          <cell r="C209">
            <v>942.6</v>
          </cell>
          <cell r="D209">
            <v>858.56</v>
          </cell>
          <cell r="E209">
            <v>848.72</v>
          </cell>
          <cell r="F209">
            <v>836.02</v>
          </cell>
          <cell r="G209">
            <v>813.98</v>
          </cell>
          <cell r="H209">
            <v>805.02</v>
          </cell>
          <cell r="I209">
            <v>799.25</v>
          </cell>
          <cell r="J209">
            <v>791.83</v>
          </cell>
          <cell r="K209">
            <v>778.75</v>
          </cell>
          <cell r="L209">
            <v>761.83</v>
          </cell>
          <cell r="M209">
            <v>747.75</v>
          </cell>
          <cell r="N209">
            <v>729.45</v>
          </cell>
          <cell r="O209">
            <v>717.52</v>
          </cell>
          <cell r="P209">
            <v>706.91</v>
          </cell>
          <cell r="Q209">
            <v>698.45</v>
          </cell>
          <cell r="R209">
            <v>9.92</v>
          </cell>
          <cell r="S209">
            <v>3.85</v>
          </cell>
        </row>
        <row r="210">
          <cell r="A210">
            <v>4780</v>
          </cell>
          <cell r="B210">
            <v>4859.99</v>
          </cell>
          <cell r="C210">
            <v>961.8</v>
          </cell>
          <cell r="D210">
            <v>877.76</v>
          </cell>
          <cell r="E210">
            <v>867.92</v>
          </cell>
          <cell r="F210">
            <v>855.22</v>
          </cell>
          <cell r="G210">
            <v>833.18</v>
          </cell>
          <cell r="H210">
            <v>824.22</v>
          </cell>
          <cell r="I210">
            <v>818.45</v>
          </cell>
          <cell r="J210">
            <v>811.03</v>
          </cell>
          <cell r="K210">
            <v>797.95</v>
          </cell>
          <cell r="L210">
            <v>781.03</v>
          </cell>
          <cell r="M210">
            <v>766.95</v>
          </cell>
          <cell r="N210">
            <v>748.65</v>
          </cell>
          <cell r="O210">
            <v>736.72</v>
          </cell>
          <cell r="P210">
            <v>726.11</v>
          </cell>
          <cell r="Q210">
            <v>717.65</v>
          </cell>
          <cell r="R210">
            <v>9.92</v>
          </cell>
          <cell r="S210">
            <v>3.85</v>
          </cell>
        </row>
        <row r="211">
          <cell r="A211">
            <v>4860</v>
          </cell>
          <cell r="B211">
            <v>4939.99</v>
          </cell>
          <cell r="C211">
            <v>981</v>
          </cell>
          <cell r="D211">
            <v>896.96</v>
          </cell>
          <cell r="E211">
            <v>887.12</v>
          </cell>
          <cell r="F211">
            <v>874.42</v>
          </cell>
          <cell r="G211">
            <v>852.38</v>
          </cell>
          <cell r="H211">
            <v>843.42</v>
          </cell>
          <cell r="I211">
            <v>837.65</v>
          </cell>
          <cell r="J211">
            <v>830.23</v>
          </cell>
          <cell r="K211">
            <v>817.15</v>
          </cell>
          <cell r="L211">
            <v>800.23</v>
          </cell>
          <cell r="M211">
            <v>786.15</v>
          </cell>
          <cell r="N211">
            <v>767.85</v>
          </cell>
          <cell r="O211">
            <v>755.92</v>
          </cell>
          <cell r="P211">
            <v>745.31</v>
          </cell>
          <cell r="Q211">
            <v>736.85</v>
          </cell>
          <cell r="R211">
            <v>9.92</v>
          </cell>
          <cell r="S211">
            <v>3.85</v>
          </cell>
        </row>
        <row r="212">
          <cell r="A212">
            <v>4940</v>
          </cell>
          <cell r="B212">
            <v>5019.99</v>
          </cell>
          <cell r="C212">
            <v>1000.2</v>
          </cell>
          <cell r="D212">
            <v>916.16</v>
          </cell>
          <cell r="E212">
            <v>906.32</v>
          </cell>
          <cell r="F212">
            <v>893.62</v>
          </cell>
          <cell r="G212">
            <v>871.58</v>
          </cell>
          <cell r="H212">
            <v>862.62</v>
          </cell>
          <cell r="I212">
            <v>856.85</v>
          </cell>
          <cell r="J212">
            <v>849.43</v>
          </cell>
          <cell r="K212">
            <v>836.35</v>
          </cell>
          <cell r="L212">
            <v>819.43</v>
          </cell>
          <cell r="M212">
            <v>805.35</v>
          </cell>
          <cell r="N212">
            <v>787.05</v>
          </cell>
          <cell r="O212">
            <v>775.12</v>
          </cell>
          <cell r="P212">
            <v>764.51</v>
          </cell>
          <cell r="Q212">
            <v>756.05</v>
          </cell>
          <cell r="R212">
            <v>9.92</v>
          </cell>
          <cell r="S212">
            <v>3.85</v>
          </cell>
        </row>
        <row r="213">
          <cell r="A213">
            <v>5020</v>
          </cell>
          <cell r="B213">
            <v>5099.99</v>
          </cell>
          <cell r="C213">
            <v>1019.4</v>
          </cell>
          <cell r="D213">
            <v>935.36</v>
          </cell>
          <cell r="E213">
            <v>925.52</v>
          </cell>
          <cell r="F213">
            <v>912.82</v>
          </cell>
          <cell r="G213">
            <v>890.78</v>
          </cell>
          <cell r="H213">
            <v>881.82</v>
          </cell>
          <cell r="I213">
            <v>876.05</v>
          </cell>
          <cell r="J213">
            <v>868.63</v>
          </cell>
          <cell r="K213">
            <v>855.55</v>
          </cell>
          <cell r="L213">
            <v>838.63</v>
          </cell>
          <cell r="M213">
            <v>824.55</v>
          </cell>
          <cell r="N213">
            <v>806.25</v>
          </cell>
          <cell r="O213">
            <v>794.32</v>
          </cell>
          <cell r="P213">
            <v>783.71</v>
          </cell>
          <cell r="Q213">
            <v>775.25</v>
          </cell>
          <cell r="R213">
            <v>9.92</v>
          </cell>
          <cell r="S213">
            <v>3.85</v>
          </cell>
        </row>
        <row r="214">
          <cell r="A214">
            <v>5100</v>
          </cell>
          <cell r="B214">
            <v>5179.99</v>
          </cell>
          <cell r="C214">
            <v>1038.5999999999999</v>
          </cell>
          <cell r="D214">
            <v>954.56</v>
          </cell>
          <cell r="E214">
            <v>944.72</v>
          </cell>
          <cell r="F214">
            <v>932.02</v>
          </cell>
          <cell r="G214">
            <v>909.98</v>
          </cell>
          <cell r="H214">
            <v>901.02</v>
          </cell>
          <cell r="I214">
            <v>895.25</v>
          </cell>
          <cell r="J214">
            <v>887.83</v>
          </cell>
          <cell r="K214">
            <v>874.75</v>
          </cell>
          <cell r="L214">
            <v>857.83</v>
          </cell>
          <cell r="M214">
            <v>843.75</v>
          </cell>
          <cell r="N214">
            <v>825.45</v>
          </cell>
          <cell r="O214">
            <v>813.52</v>
          </cell>
          <cell r="P214">
            <v>802.91</v>
          </cell>
          <cell r="Q214">
            <v>794.45</v>
          </cell>
          <cell r="R214">
            <v>9.92</v>
          </cell>
          <cell r="S214">
            <v>3.85</v>
          </cell>
        </row>
        <row r="215">
          <cell r="A215">
            <v>5180</v>
          </cell>
          <cell r="B215">
            <v>5259.99</v>
          </cell>
          <cell r="C215">
            <v>1057.8</v>
          </cell>
          <cell r="D215">
            <v>973.76</v>
          </cell>
          <cell r="E215">
            <v>963.92</v>
          </cell>
          <cell r="F215">
            <v>951.22</v>
          </cell>
          <cell r="G215">
            <v>929.18</v>
          </cell>
          <cell r="H215">
            <v>920.22</v>
          </cell>
          <cell r="I215">
            <v>914.45</v>
          </cell>
          <cell r="J215">
            <v>907.03</v>
          </cell>
          <cell r="K215">
            <v>893.95</v>
          </cell>
          <cell r="L215">
            <v>877.03</v>
          </cell>
          <cell r="M215">
            <v>862.95</v>
          </cell>
          <cell r="N215">
            <v>844.65</v>
          </cell>
          <cell r="O215">
            <v>832.72</v>
          </cell>
          <cell r="P215">
            <v>822.11</v>
          </cell>
          <cell r="Q215">
            <v>813.65</v>
          </cell>
          <cell r="R215">
            <v>9.92</v>
          </cell>
          <cell r="S215">
            <v>3.85</v>
          </cell>
        </row>
        <row r="216">
          <cell r="A216">
            <v>5260</v>
          </cell>
          <cell r="B216">
            <v>5339.99</v>
          </cell>
          <cell r="C216">
            <v>1077</v>
          </cell>
          <cell r="D216">
            <v>992.96</v>
          </cell>
          <cell r="E216">
            <v>983.12</v>
          </cell>
          <cell r="F216">
            <v>970.42</v>
          </cell>
          <cell r="G216">
            <v>948.38</v>
          </cell>
          <cell r="H216">
            <v>939.42</v>
          </cell>
          <cell r="I216">
            <v>933.65</v>
          </cell>
          <cell r="J216">
            <v>926.23</v>
          </cell>
          <cell r="K216">
            <v>913.15</v>
          </cell>
          <cell r="L216">
            <v>896.23</v>
          </cell>
          <cell r="M216">
            <v>882.15</v>
          </cell>
          <cell r="N216">
            <v>863.85</v>
          </cell>
          <cell r="O216">
            <v>851.92</v>
          </cell>
          <cell r="P216">
            <v>841.31</v>
          </cell>
          <cell r="Q216">
            <v>832.85</v>
          </cell>
          <cell r="R216">
            <v>9.92</v>
          </cell>
          <cell r="S216">
            <v>3.85</v>
          </cell>
        </row>
        <row r="217">
          <cell r="A217">
            <v>5340</v>
          </cell>
          <cell r="B217">
            <v>5419.99</v>
          </cell>
          <cell r="C217">
            <v>1096.2</v>
          </cell>
          <cell r="D217">
            <v>1012.16</v>
          </cell>
          <cell r="E217">
            <v>1002.32</v>
          </cell>
          <cell r="F217">
            <v>989.62</v>
          </cell>
          <cell r="G217">
            <v>967.58</v>
          </cell>
          <cell r="H217">
            <v>958.62</v>
          </cell>
          <cell r="I217">
            <v>952.85</v>
          </cell>
          <cell r="J217">
            <v>945.43</v>
          </cell>
          <cell r="K217">
            <v>932.35</v>
          </cell>
          <cell r="L217">
            <v>915.43</v>
          </cell>
          <cell r="M217">
            <v>901.35</v>
          </cell>
          <cell r="N217">
            <v>883.05</v>
          </cell>
          <cell r="O217">
            <v>871.12</v>
          </cell>
          <cell r="P217">
            <v>860.51</v>
          </cell>
          <cell r="Q217">
            <v>852.05</v>
          </cell>
          <cell r="R217">
            <v>9.92</v>
          </cell>
          <cell r="S217">
            <v>3.85</v>
          </cell>
        </row>
        <row r="218">
          <cell r="A218">
            <v>5420</v>
          </cell>
          <cell r="B218">
            <v>5499.99</v>
          </cell>
          <cell r="C218">
            <v>1115.4000000000001</v>
          </cell>
          <cell r="D218">
            <v>1031.3599999999999</v>
          </cell>
          <cell r="E218">
            <v>1021.52</v>
          </cell>
          <cell r="F218">
            <v>1008.82</v>
          </cell>
          <cell r="G218">
            <v>986.78</v>
          </cell>
          <cell r="H218">
            <v>977.82</v>
          </cell>
          <cell r="I218">
            <v>972.05</v>
          </cell>
          <cell r="J218">
            <v>964.63</v>
          </cell>
          <cell r="K218">
            <v>951.55</v>
          </cell>
          <cell r="L218">
            <v>934.63</v>
          </cell>
          <cell r="M218">
            <v>920.55</v>
          </cell>
          <cell r="N218">
            <v>902.25</v>
          </cell>
          <cell r="O218">
            <v>890.32</v>
          </cell>
          <cell r="P218">
            <v>879.71</v>
          </cell>
          <cell r="Q218">
            <v>871.25</v>
          </cell>
          <cell r="R218">
            <v>9.92</v>
          </cell>
          <cell r="S218">
            <v>3.85</v>
          </cell>
        </row>
        <row r="219">
          <cell r="A219">
            <v>5500</v>
          </cell>
          <cell r="B219">
            <v>5579.99</v>
          </cell>
          <cell r="C219">
            <v>1134.5999999999999</v>
          </cell>
          <cell r="D219">
            <v>1050.56</v>
          </cell>
          <cell r="E219">
            <v>1040.72</v>
          </cell>
          <cell r="F219">
            <v>1028.02</v>
          </cell>
          <cell r="G219">
            <v>1005.98</v>
          </cell>
          <cell r="H219">
            <v>997.02</v>
          </cell>
          <cell r="I219">
            <v>991.25</v>
          </cell>
          <cell r="J219">
            <v>983.83</v>
          </cell>
          <cell r="K219">
            <v>970.75</v>
          </cell>
          <cell r="L219">
            <v>953.83</v>
          </cell>
          <cell r="M219">
            <v>939.75</v>
          </cell>
          <cell r="N219">
            <v>921.45</v>
          </cell>
          <cell r="O219">
            <v>909.52</v>
          </cell>
          <cell r="P219">
            <v>898.91</v>
          </cell>
          <cell r="Q219">
            <v>890.45</v>
          </cell>
          <cell r="R219">
            <v>9.92</v>
          </cell>
          <cell r="S219">
            <v>3.85</v>
          </cell>
        </row>
        <row r="220">
          <cell r="A220">
            <v>5580</v>
          </cell>
          <cell r="B220">
            <v>5659.99</v>
          </cell>
          <cell r="C220">
            <v>1153.8</v>
          </cell>
          <cell r="D220">
            <v>1069.76</v>
          </cell>
          <cell r="E220">
            <v>1059.92</v>
          </cell>
          <cell r="F220">
            <v>1047.22</v>
          </cell>
          <cell r="G220">
            <v>1025.18</v>
          </cell>
          <cell r="H220">
            <v>1016.22</v>
          </cell>
          <cell r="I220">
            <v>1010.45</v>
          </cell>
          <cell r="J220">
            <v>1003.03</v>
          </cell>
          <cell r="K220">
            <v>989.95</v>
          </cell>
          <cell r="L220">
            <v>973.03</v>
          </cell>
          <cell r="M220">
            <v>958.95</v>
          </cell>
          <cell r="N220">
            <v>940.65</v>
          </cell>
          <cell r="O220">
            <v>928.72</v>
          </cell>
          <cell r="P220">
            <v>918.11</v>
          </cell>
          <cell r="Q220">
            <v>909.65</v>
          </cell>
          <cell r="R220">
            <v>9.92</v>
          </cell>
          <cell r="S220">
            <v>3.85</v>
          </cell>
        </row>
        <row r="221">
          <cell r="A221">
            <v>5660</v>
          </cell>
          <cell r="B221">
            <v>5739.99</v>
          </cell>
          <cell r="C221">
            <v>1173</v>
          </cell>
          <cell r="D221">
            <v>1088.96</v>
          </cell>
          <cell r="E221">
            <v>1079.1199999999999</v>
          </cell>
          <cell r="F221">
            <v>1066.42</v>
          </cell>
          <cell r="G221">
            <v>1044.3800000000001</v>
          </cell>
          <cell r="H221">
            <v>1035.42</v>
          </cell>
          <cell r="I221">
            <v>1029.6500000000001</v>
          </cell>
          <cell r="J221">
            <v>1022.23</v>
          </cell>
          <cell r="K221">
            <v>1009.15</v>
          </cell>
          <cell r="L221">
            <v>992.23</v>
          </cell>
          <cell r="M221">
            <v>978.15</v>
          </cell>
          <cell r="N221">
            <v>959.85</v>
          </cell>
          <cell r="O221">
            <v>947.92</v>
          </cell>
          <cell r="P221">
            <v>937.31</v>
          </cell>
          <cell r="Q221">
            <v>928.85</v>
          </cell>
          <cell r="R221">
            <v>9.92</v>
          </cell>
          <cell r="S221">
            <v>3.85</v>
          </cell>
        </row>
        <row r="222">
          <cell r="A222">
            <v>5740</v>
          </cell>
          <cell r="B222">
            <v>5819.99</v>
          </cell>
          <cell r="C222">
            <v>1192.2</v>
          </cell>
          <cell r="D222">
            <v>1108.1600000000001</v>
          </cell>
          <cell r="E222">
            <v>1098.32</v>
          </cell>
          <cell r="F222">
            <v>1085.6199999999999</v>
          </cell>
          <cell r="G222">
            <v>1063.58</v>
          </cell>
          <cell r="H222">
            <v>1054.6199999999999</v>
          </cell>
          <cell r="I222">
            <v>1048.8499999999999</v>
          </cell>
          <cell r="J222">
            <v>1041.43</v>
          </cell>
          <cell r="K222">
            <v>1028.3499999999999</v>
          </cell>
          <cell r="L222">
            <v>1011.43</v>
          </cell>
          <cell r="M222">
            <v>997.35</v>
          </cell>
          <cell r="N222">
            <v>979.05</v>
          </cell>
          <cell r="O222">
            <v>967.12</v>
          </cell>
          <cell r="P222">
            <v>956.51</v>
          </cell>
          <cell r="Q222">
            <v>948.05</v>
          </cell>
          <cell r="R222">
            <v>9.92</v>
          </cell>
          <cell r="S222">
            <v>3.85</v>
          </cell>
        </row>
        <row r="223">
          <cell r="A223">
            <v>5820</v>
          </cell>
          <cell r="B223">
            <v>5899.99</v>
          </cell>
          <cell r="C223">
            <v>1211.4000000000001</v>
          </cell>
          <cell r="D223">
            <v>1127.3599999999999</v>
          </cell>
          <cell r="E223">
            <v>1117.52</v>
          </cell>
          <cell r="F223">
            <v>1104.82</v>
          </cell>
          <cell r="G223">
            <v>1082.78</v>
          </cell>
          <cell r="H223">
            <v>1073.82</v>
          </cell>
          <cell r="I223">
            <v>1068.05</v>
          </cell>
          <cell r="J223">
            <v>1060.6300000000001</v>
          </cell>
          <cell r="K223">
            <v>1047.55</v>
          </cell>
          <cell r="L223">
            <v>1030.6300000000001</v>
          </cell>
          <cell r="M223">
            <v>1016.55</v>
          </cell>
          <cell r="N223">
            <v>998.25</v>
          </cell>
          <cell r="O223">
            <v>986.32</v>
          </cell>
          <cell r="P223">
            <v>975.71</v>
          </cell>
          <cell r="Q223">
            <v>967.25</v>
          </cell>
          <cell r="R223">
            <v>9.92</v>
          </cell>
          <cell r="S223">
            <v>3.85</v>
          </cell>
        </row>
        <row r="224">
          <cell r="A224">
            <v>5900</v>
          </cell>
          <cell r="B224">
            <v>5979.99</v>
          </cell>
          <cell r="C224">
            <v>1230.5999999999999</v>
          </cell>
          <cell r="D224">
            <v>1146.56</v>
          </cell>
          <cell r="E224">
            <v>1136.72</v>
          </cell>
          <cell r="F224">
            <v>1124.02</v>
          </cell>
          <cell r="G224">
            <v>1101.98</v>
          </cell>
          <cell r="H224">
            <v>1093.02</v>
          </cell>
          <cell r="I224">
            <v>1087.25</v>
          </cell>
          <cell r="J224">
            <v>1079.83</v>
          </cell>
          <cell r="K224">
            <v>1066.75</v>
          </cell>
          <cell r="L224">
            <v>1049.83</v>
          </cell>
          <cell r="M224">
            <v>1035.75</v>
          </cell>
          <cell r="N224">
            <v>1017.45</v>
          </cell>
          <cell r="O224">
            <v>1005.52</v>
          </cell>
          <cell r="P224">
            <v>994.91</v>
          </cell>
          <cell r="Q224">
            <v>986.45</v>
          </cell>
          <cell r="R224">
            <v>9.92</v>
          </cell>
          <cell r="S224">
            <v>3.85</v>
          </cell>
        </row>
        <row r="225">
          <cell r="A225">
            <v>5980</v>
          </cell>
          <cell r="B225">
            <v>6059.99</v>
          </cell>
          <cell r="C225">
            <v>1249.8</v>
          </cell>
          <cell r="D225">
            <v>1165.76</v>
          </cell>
          <cell r="E225">
            <v>1155.92</v>
          </cell>
          <cell r="F225">
            <v>1143.22</v>
          </cell>
          <cell r="G225">
            <v>1121.18</v>
          </cell>
          <cell r="H225">
            <v>1112.22</v>
          </cell>
          <cell r="I225">
            <v>1106.45</v>
          </cell>
          <cell r="J225">
            <v>1099.03</v>
          </cell>
          <cell r="K225">
            <v>1085.95</v>
          </cell>
          <cell r="L225">
            <v>1069.03</v>
          </cell>
          <cell r="M225">
            <v>1054.95</v>
          </cell>
          <cell r="N225">
            <v>1036.6500000000001</v>
          </cell>
          <cell r="O225">
            <v>1024.72</v>
          </cell>
          <cell r="P225">
            <v>1014.11</v>
          </cell>
          <cell r="Q225">
            <v>1005.65</v>
          </cell>
          <cell r="R225">
            <v>9.92</v>
          </cell>
          <cell r="S225">
            <v>3.85</v>
          </cell>
        </row>
        <row r="226">
          <cell r="A226">
            <v>6060</v>
          </cell>
          <cell r="B226">
            <v>6139.99</v>
          </cell>
          <cell r="C226">
            <v>1269</v>
          </cell>
          <cell r="D226">
            <v>1184.96</v>
          </cell>
          <cell r="E226">
            <v>1175.1199999999999</v>
          </cell>
          <cell r="F226">
            <v>1162.42</v>
          </cell>
          <cell r="G226">
            <v>1140.3800000000001</v>
          </cell>
          <cell r="H226">
            <v>1131.42</v>
          </cell>
          <cell r="I226">
            <v>1125.6500000000001</v>
          </cell>
          <cell r="J226">
            <v>1118.23</v>
          </cell>
          <cell r="K226">
            <v>1105.1500000000001</v>
          </cell>
          <cell r="L226">
            <v>1088.23</v>
          </cell>
          <cell r="M226">
            <v>1074.1500000000001</v>
          </cell>
          <cell r="N226">
            <v>1055.8499999999999</v>
          </cell>
          <cell r="O226">
            <v>1043.92</v>
          </cell>
          <cell r="P226">
            <v>1033.31</v>
          </cell>
          <cell r="Q226">
            <v>1024.8499999999999</v>
          </cell>
          <cell r="R226">
            <v>9.92</v>
          </cell>
          <cell r="S226">
            <v>3.85</v>
          </cell>
        </row>
        <row r="227">
          <cell r="A227">
            <v>6140</v>
          </cell>
          <cell r="B227">
            <v>6219.99</v>
          </cell>
          <cell r="C227">
            <v>1288.2</v>
          </cell>
          <cell r="D227">
            <v>1204.1600000000001</v>
          </cell>
          <cell r="E227">
            <v>1194.32</v>
          </cell>
          <cell r="F227">
            <v>1181.6199999999999</v>
          </cell>
          <cell r="G227">
            <v>1159.58</v>
          </cell>
          <cell r="H227">
            <v>1150.6199999999999</v>
          </cell>
          <cell r="I227">
            <v>1144.8499999999999</v>
          </cell>
          <cell r="J227">
            <v>1137.43</v>
          </cell>
          <cell r="K227">
            <v>1124.3499999999999</v>
          </cell>
          <cell r="L227">
            <v>1107.43</v>
          </cell>
          <cell r="M227">
            <v>1093.3499999999999</v>
          </cell>
          <cell r="N227">
            <v>1075.05</v>
          </cell>
          <cell r="O227">
            <v>1063.1199999999999</v>
          </cell>
          <cell r="P227">
            <v>1052.51</v>
          </cell>
          <cell r="Q227">
            <v>1044.05</v>
          </cell>
          <cell r="R227">
            <v>9.92</v>
          </cell>
          <cell r="S227">
            <v>3.85</v>
          </cell>
        </row>
        <row r="228">
          <cell r="A228">
            <v>6220</v>
          </cell>
          <cell r="B228">
            <v>6299.99</v>
          </cell>
          <cell r="C228">
            <v>1307.4000000000001</v>
          </cell>
          <cell r="D228">
            <v>1223.3599999999999</v>
          </cell>
          <cell r="E228">
            <v>1213.52</v>
          </cell>
          <cell r="F228">
            <v>1200.82</v>
          </cell>
          <cell r="G228">
            <v>1178.78</v>
          </cell>
          <cell r="H228">
            <v>1169.82</v>
          </cell>
          <cell r="I228">
            <v>1164.05</v>
          </cell>
          <cell r="J228">
            <v>1156.6300000000001</v>
          </cell>
          <cell r="K228">
            <v>1143.55</v>
          </cell>
          <cell r="L228">
            <v>1126.6300000000001</v>
          </cell>
          <cell r="M228">
            <v>1112.55</v>
          </cell>
          <cell r="N228">
            <v>1094.25</v>
          </cell>
          <cell r="O228">
            <v>1082.32</v>
          </cell>
          <cell r="P228">
            <v>1071.71</v>
          </cell>
          <cell r="Q228">
            <v>1063.25</v>
          </cell>
          <cell r="R228">
            <v>9.92</v>
          </cell>
          <cell r="S228">
            <v>3.85</v>
          </cell>
        </row>
        <row r="229">
          <cell r="A229">
            <v>6300</v>
          </cell>
          <cell r="B229">
            <v>6379.99</v>
          </cell>
          <cell r="C229">
            <v>1326.6</v>
          </cell>
          <cell r="D229">
            <v>1242.56</v>
          </cell>
          <cell r="E229">
            <v>1232.72</v>
          </cell>
          <cell r="F229">
            <v>1220.02</v>
          </cell>
          <cell r="G229">
            <v>1197.98</v>
          </cell>
          <cell r="H229">
            <v>1189.02</v>
          </cell>
          <cell r="I229">
            <v>1183.25</v>
          </cell>
          <cell r="J229">
            <v>1175.83</v>
          </cell>
          <cell r="K229">
            <v>1162.75</v>
          </cell>
          <cell r="L229">
            <v>1145.83</v>
          </cell>
          <cell r="M229">
            <v>1131.75</v>
          </cell>
          <cell r="N229">
            <v>1113.45</v>
          </cell>
          <cell r="O229">
            <v>1101.52</v>
          </cell>
          <cell r="P229">
            <v>1090.9100000000001</v>
          </cell>
          <cell r="Q229">
            <v>1082.45</v>
          </cell>
          <cell r="R229">
            <v>9.92</v>
          </cell>
          <cell r="S229">
            <v>3.85</v>
          </cell>
        </row>
        <row r="230">
          <cell r="A230">
            <v>6380</v>
          </cell>
          <cell r="B230">
            <v>6459.99</v>
          </cell>
          <cell r="C230">
            <v>1345.8</v>
          </cell>
          <cell r="D230">
            <v>1261.76</v>
          </cell>
          <cell r="E230">
            <v>1251.92</v>
          </cell>
          <cell r="F230">
            <v>1239.22</v>
          </cell>
          <cell r="G230">
            <v>1217.18</v>
          </cell>
          <cell r="H230">
            <v>1208.22</v>
          </cell>
          <cell r="I230">
            <v>1202.45</v>
          </cell>
          <cell r="J230">
            <v>1195.03</v>
          </cell>
          <cell r="K230">
            <v>1181.95</v>
          </cell>
          <cell r="L230">
            <v>1165.03</v>
          </cell>
          <cell r="M230">
            <v>1150.95</v>
          </cell>
          <cell r="N230">
            <v>1132.6500000000001</v>
          </cell>
          <cell r="O230">
            <v>1120.72</v>
          </cell>
          <cell r="P230">
            <v>1110.1099999999999</v>
          </cell>
          <cell r="Q230">
            <v>1101.6500000000001</v>
          </cell>
          <cell r="R230">
            <v>9.92</v>
          </cell>
          <cell r="S230">
            <v>3.85</v>
          </cell>
        </row>
        <row r="231">
          <cell r="A231">
            <v>6460</v>
          </cell>
          <cell r="B231">
            <v>6539.99</v>
          </cell>
          <cell r="C231">
            <v>1365</v>
          </cell>
          <cell r="D231">
            <v>1280.96</v>
          </cell>
          <cell r="E231">
            <v>1271.1199999999999</v>
          </cell>
          <cell r="F231">
            <v>1258.42</v>
          </cell>
          <cell r="G231">
            <v>1236.3800000000001</v>
          </cell>
          <cell r="H231">
            <v>1227.42</v>
          </cell>
          <cell r="I231">
            <v>1221.6500000000001</v>
          </cell>
          <cell r="J231">
            <v>1214.23</v>
          </cell>
          <cell r="K231">
            <v>1201.1500000000001</v>
          </cell>
          <cell r="L231">
            <v>1184.23</v>
          </cell>
          <cell r="M231">
            <v>1170.1500000000001</v>
          </cell>
          <cell r="N231">
            <v>1151.8499999999999</v>
          </cell>
          <cell r="O231">
            <v>1139.92</v>
          </cell>
          <cell r="P231">
            <v>1129.31</v>
          </cell>
          <cell r="Q231">
            <v>1120.8499999999999</v>
          </cell>
          <cell r="R231">
            <v>9.92</v>
          </cell>
          <cell r="S231">
            <v>3.85</v>
          </cell>
        </row>
        <row r="232">
          <cell r="A232">
            <v>6540</v>
          </cell>
          <cell r="B232">
            <v>6619.99</v>
          </cell>
          <cell r="C232">
            <v>1384.2</v>
          </cell>
          <cell r="D232">
            <v>1300.1600000000001</v>
          </cell>
          <cell r="E232">
            <v>1290.32</v>
          </cell>
          <cell r="F232">
            <v>1277.6199999999999</v>
          </cell>
          <cell r="G232">
            <v>1255.58</v>
          </cell>
          <cell r="H232">
            <v>1246.6199999999999</v>
          </cell>
          <cell r="I232">
            <v>1240.8499999999999</v>
          </cell>
          <cell r="J232">
            <v>1233.43</v>
          </cell>
          <cell r="K232">
            <v>1220.3499999999999</v>
          </cell>
          <cell r="L232">
            <v>1203.43</v>
          </cell>
          <cell r="M232">
            <v>1189.3499999999999</v>
          </cell>
          <cell r="N232">
            <v>1171.05</v>
          </cell>
          <cell r="O232">
            <v>1159.1199999999999</v>
          </cell>
          <cell r="P232">
            <v>1148.51</v>
          </cell>
          <cell r="Q232">
            <v>1140.05</v>
          </cell>
          <cell r="R232">
            <v>9.92</v>
          </cell>
          <cell r="S232">
            <v>3.85</v>
          </cell>
        </row>
        <row r="233">
          <cell r="A233">
            <v>6620</v>
          </cell>
          <cell r="B233">
            <v>6699.99</v>
          </cell>
          <cell r="C233">
            <v>1403.4</v>
          </cell>
          <cell r="D233">
            <v>1319.36</v>
          </cell>
          <cell r="E233">
            <v>1309.52</v>
          </cell>
          <cell r="F233">
            <v>1296.82</v>
          </cell>
          <cell r="G233">
            <v>1274.78</v>
          </cell>
          <cell r="H233">
            <v>1265.82</v>
          </cell>
          <cell r="I233">
            <v>1260.05</v>
          </cell>
          <cell r="J233">
            <v>1252.6300000000001</v>
          </cell>
          <cell r="K233">
            <v>1239.55</v>
          </cell>
          <cell r="L233">
            <v>1222.6300000000001</v>
          </cell>
          <cell r="M233">
            <v>1208.55</v>
          </cell>
          <cell r="N233">
            <v>1190.25</v>
          </cell>
          <cell r="O233">
            <v>1178.32</v>
          </cell>
          <cell r="P233">
            <v>1167.71</v>
          </cell>
          <cell r="Q233">
            <v>1159.25</v>
          </cell>
          <cell r="R233">
            <v>9.92</v>
          </cell>
          <cell r="S233">
            <v>3.85</v>
          </cell>
        </row>
        <row r="234">
          <cell r="A234">
            <v>6700</v>
          </cell>
          <cell r="B234">
            <v>6779.99</v>
          </cell>
          <cell r="C234">
            <v>1422.6</v>
          </cell>
          <cell r="D234">
            <v>1338.56</v>
          </cell>
          <cell r="E234">
            <v>1328.72</v>
          </cell>
          <cell r="F234">
            <v>1316.02</v>
          </cell>
          <cell r="G234">
            <v>1293.98</v>
          </cell>
          <cell r="H234">
            <v>1285.02</v>
          </cell>
          <cell r="I234">
            <v>1279.25</v>
          </cell>
          <cell r="J234">
            <v>1271.83</v>
          </cell>
          <cell r="K234">
            <v>1258.75</v>
          </cell>
          <cell r="L234">
            <v>1241.83</v>
          </cell>
          <cell r="M234">
            <v>1227.75</v>
          </cell>
          <cell r="N234">
            <v>1209.45</v>
          </cell>
          <cell r="O234">
            <v>1197.52</v>
          </cell>
          <cell r="P234">
            <v>1186.9100000000001</v>
          </cell>
          <cell r="Q234">
            <v>1178.45</v>
          </cell>
          <cell r="R234">
            <v>9.92</v>
          </cell>
          <cell r="S234">
            <v>3.85</v>
          </cell>
        </row>
        <row r="235">
          <cell r="A235">
            <v>6780</v>
          </cell>
          <cell r="B235">
            <v>6859.99</v>
          </cell>
          <cell r="C235">
            <v>1441.8</v>
          </cell>
          <cell r="D235">
            <v>1357.76</v>
          </cell>
          <cell r="E235">
            <v>1347.92</v>
          </cell>
          <cell r="F235">
            <v>1335.22</v>
          </cell>
          <cell r="G235">
            <v>1313.18</v>
          </cell>
          <cell r="H235">
            <v>1304.22</v>
          </cell>
          <cell r="I235">
            <v>1298.45</v>
          </cell>
          <cell r="J235">
            <v>1291.03</v>
          </cell>
          <cell r="K235">
            <v>1277.95</v>
          </cell>
          <cell r="L235">
            <v>1261.03</v>
          </cell>
          <cell r="M235">
            <v>1246.95</v>
          </cell>
          <cell r="N235">
            <v>1228.6500000000001</v>
          </cell>
          <cell r="O235">
            <v>1216.72</v>
          </cell>
          <cell r="P235">
            <v>1206.1099999999999</v>
          </cell>
          <cell r="Q235">
            <v>1197.6500000000001</v>
          </cell>
          <cell r="R235">
            <v>9.92</v>
          </cell>
          <cell r="S235">
            <v>3.85</v>
          </cell>
        </row>
        <row r="236">
          <cell r="A236">
            <v>6860</v>
          </cell>
          <cell r="B236">
            <v>6939.99</v>
          </cell>
          <cell r="C236">
            <v>1461</v>
          </cell>
          <cell r="D236">
            <v>1376.96</v>
          </cell>
          <cell r="E236">
            <v>1367.12</v>
          </cell>
          <cell r="F236">
            <v>1354.42</v>
          </cell>
          <cell r="G236">
            <v>1332.38</v>
          </cell>
          <cell r="H236">
            <v>1323.42</v>
          </cell>
          <cell r="I236">
            <v>1317.65</v>
          </cell>
          <cell r="J236">
            <v>1310.23</v>
          </cell>
          <cell r="K236">
            <v>1297.1500000000001</v>
          </cell>
          <cell r="L236">
            <v>1280.23</v>
          </cell>
          <cell r="M236">
            <v>1266.1500000000001</v>
          </cell>
          <cell r="N236">
            <v>1247.8499999999999</v>
          </cell>
          <cell r="O236">
            <v>1235.92</v>
          </cell>
          <cell r="P236">
            <v>1225.31</v>
          </cell>
          <cell r="Q236">
            <v>1216.8499999999999</v>
          </cell>
          <cell r="R236">
            <v>9.92</v>
          </cell>
          <cell r="S236">
            <v>3.85</v>
          </cell>
        </row>
        <row r="237">
          <cell r="A237">
            <v>6940</v>
          </cell>
          <cell r="B237">
            <v>7019.99</v>
          </cell>
          <cell r="C237">
            <v>1480.2</v>
          </cell>
          <cell r="D237">
            <v>1396.16</v>
          </cell>
          <cell r="E237">
            <v>1386.32</v>
          </cell>
          <cell r="F237">
            <v>1373.62</v>
          </cell>
          <cell r="G237">
            <v>1351.58</v>
          </cell>
          <cell r="H237">
            <v>1342.62</v>
          </cell>
          <cell r="I237">
            <v>1336.85</v>
          </cell>
          <cell r="J237">
            <v>1329.43</v>
          </cell>
          <cell r="K237">
            <v>1316.35</v>
          </cell>
          <cell r="L237">
            <v>1299.43</v>
          </cell>
          <cell r="M237">
            <v>1285.3499999999999</v>
          </cell>
          <cell r="N237">
            <v>1267.05</v>
          </cell>
          <cell r="O237">
            <v>1255.1199999999999</v>
          </cell>
          <cell r="P237">
            <v>1244.51</v>
          </cell>
          <cell r="Q237">
            <v>1236.05</v>
          </cell>
          <cell r="R237">
            <v>9.92</v>
          </cell>
          <cell r="S237">
            <v>3.85</v>
          </cell>
        </row>
        <row r="238">
          <cell r="A238">
            <v>7020</v>
          </cell>
          <cell r="B238">
            <v>7099.99</v>
          </cell>
          <cell r="C238">
            <v>1499.4</v>
          </cell>
          <cell r="D238">
            <v>1415.36</v>
          </cell>
          <cell r="E238">
            <v>1405.52</v>
          </cell>
          <cell r="F238">
            <v>1392.82</v>
          </cell>
          <cell r="G238">
            <v>1370.78</v>
          </cell>
          <cell r="H238">
            <v>1361.82</v>
          </cell>
          <cell r="I238">
            <v>1356.05</v>
          </cell>
          <cell r="J238">
            <v>1348.63</v>
          </cell>
          <cell r="K238">
            <v>1335.55</v>
          </cell>
          <cell r="L238">
            <v>1318.63</v>
          </cell>
          <cell r="M238">
            <v>1304.55</v>
          </cell>
          <cell r="N238">
            <v>1286.25</v>
          </cell>
          <cell r="O238">
            <v>1274.32</v>
          </cell>
          <cell r="P238">
            <v>1263.71</v>
          </cell>
          <cell r="Q238">
            <v>1255.25</v>
          </cell>
          <cell r="R238">
            <v>9.92</v>
          </cell>
          <cell r="S238">
            <v>3.85</v>
          </cell>
        </row>
        <row r="239">
          <cell r="A239">
            <v>7100</v>
          </cell>
          <cell r="B239">
            <v>7179.99</v>
          </cell>
          <cell r="C239">
            <v>1518.6</v>
          </cell>
          <cell r="D239">
            <v>1434.56</v>
          </cell>
          <cell r="E239">
            <v>1424.72</v>
          </cell>
          <cell r="F239">
            <v>1412.02</v>
          </cell>
          <cell r="G239">
            <v>1389.98</v>
          </cell>
          <cell r="H239">
            <v>1381.02</v>
          </cell>
          <cell r="I239">
            <v>1375.25</v>
          </cell>
          <cell r="J239">
            <v>1367.83</v>
          </cell>
          <cell r="K239">
            <v>1354.75</v>
          </cell>
          <cell r="L239">
            <v>1337.83</v>
          </cell>
          <cell r="M239">
            <v>1323.75</v>
          </cell>
          <cell r="N239">
            <v>1305.45</v>
          </cell>
          <cell r="O239">
            <v>1293.52</v>
          </cell>
          <cell r="P239">
            <v>1282.9100000000001</v>
          </cell>
          <cell r="Q239">
            <v>1274.45</v>
          </cell>
          <cell r="R239">
            <v>9.92</v>
          </cell>
          <cell r="S239">
            <v>3.85</v>
          </cell>
        </row>
        <row r="240">
          <cell r="A240">
            <v>7180</v>
          </cell>
          <cell r="B240">
            <v>7259.99</v>
          </cell>
          <cell r="C240">
            <v>1537.8</v>
          </cell>
          <cell r="D240">
            <v>1453.76</v>
          </cell>
          <cell r="E240">
            <v>1443.92</v>
          </cell>
          <cell r="F240">
            <v>1431.22</v>
          </cell>
          <cell r="G240">
            <v>1409.18</v>
          </cell>
          <cell r="H240">
            <v>1400.22</v>
          </cell>
          <cell r="I240">
            <v>1394.45</v>
          </cell>
          <cell r="J240">
            <v>1387.03</v>
          </cell>
          <cell r="K240">
            <v>1373.95</v>
          </cell>
          <cell r="L240">
            <v>1357.03</v>
          </cell>
          <cell r="M240">
            <v>1342.95</v>
          </cell>
          <cell r="N240">
            <v>1324.65</v>
          </cell>
          <cell r="O240">
            <v>1312.72</v>
          </cell>
          <cell r="P240">
            <v>1302.1099999999999</v>
          </cell>
          <cell r="Q240">
            <v>1293.6500000000001</v>
          </cell>
          <cell r="R240">
            <v>9.92</v>
          </cell>
          <cell r="S240">
            <v>3.85</v>
          </cell>
        </row>
        <row r="241">
          <cell r="A241">
            <v>7260</v>
          </cell>
          <cell r="B241">
            <v>7339.99</v>
          </cell>
          <cell r="C241">
            <v>1557</v>
          </cell>
          <cell r="D241">
            <v>1472.96</v>
          </cell>
          <cell r="E241">
            <v>1463.12</v>
          </cell>
          <cell r="F241">
            <v>1450.42</v>
          </cell>
          <cell r="G241">
            <v>1428.38</v>
          </cell>
          <cell r="H241">
            <v>1419.42</v>
          </cell>
          <cell r="I241">
            <v>1413.65</v>
          </cell>
          <cell r="J241">
            <v>1406.23</v>
          </cell>
          <cell r="K241">
            <v>1393.15</v>
          </cell>
          <cell r="L241">
            <v>1376.23</v>
          </cell>
          <cell r="M241">
            <v>1362.15</v>
          </cell>
          <cell r="N241">
            <v>1343.85</v>
          </cell>
          <cell r="O241">
            <v>1331.92</v>
          </cell>
          <cell r="P241">
            <v>1321.31</v>
          </cell>
          <cell r="Q241">
            <v>1312.85</v>
          </cell>
          <cell r="R241">
            <v>9.92</v>
          </cell>
          <cell r="S241">
            <v>3.85</v>
          </cell>
        </row>
        <row r="242">
          <cell r="A242">
            <v>7340</v>
          </cell>
          <cell r="B242">
            <v>7419.99</v>
          </cell>
          <cell r="C242">
            <v>1576.2</v>
          </cell>
          <cell r="D242">
            <v>1492.16</v>
          </cell>
          <cell r="E242">
            <v>1482.32</v>
          </cell>
          <cell r="F242">
            <v>1469.62</v>
          </cell>
          <cell r="G242">
            <v>1447.58</v>
          </cell>
          <cell r="H242">
            <v>1438.62</v>
          </cell>
          <cell r="I242">
            <v>1432.85</v>
          </cell>
          <cell r="J242">
            <v>1425.43</v>
          </cell>
          <cell r="K242">
            <v>1412.35</v>
          </cell>
          <cell r="L242">
            <v>1395.43</v>
          </cell>
          <cell r="M242">
            <v>1381.35</v>
          </cell>
          <cell r="N242">
            <v>1363.05</v>
          </cell>
          <cell r="O242">
            <v>1351.12</v>
          </cell>
          <cell r="P242">
            <v>1340.51</v>
          </cell>
          <cell r="Q242">
            <v>1332.05</v>
          </cell>
          <cell r="R242">
            <v>9.92</v>
          </cell>
          <cell r="S242">
            <v>3.85</v>
          </cell>
        </row>
        <row r="243">
          <cell r="A243">
            <v>7420</v>
          </cell>
          <cell r="B243">
            <v>7499.99</v>
          </cell>
          <cell r="C243">
            <v>1595.4</v>
          </cell>
          <cell r="D243">
            <v>1511.36</v>
          </cell>
          <cell r="E243">
            <v>1501.52</v>
          </cell>
          <cell r="F243">
            <v>1488.82</v>
          </cell>
          <cell r="G243">
            <v>1466.78</v>
          </cell>
          <cell r="H243">
            <v>1457.82</v>
          </cell>
          <cell r="I243">
            <v>1452.05</v>
          </cell>
          <cell r="J243">
            <v>1444.63</v>
          </cell>
          <cell r="K243">
            <v>1431.55</v>
          </cell>
          <cell r="L243">
            <v>1414.63</v>
          </cell>
          <cell r="M243">
            <v>1400.55</v>
          </cell>
          <cell r="N243">
            <v>1382.25</v>
          </cell>
          <cell r="O243">
            <v>1370.32</v>
          </cell>
          <cell r="P243">
            <v>1359.71</v>
          </cell>
          <cell r="Q243">
            <v>1351.25</v>
          </cell>
          <cell r="R243">
            <v>9.92</v>
          </cell>
          <cell r="S243">
            <v>3.85</v>
          </cell>
        </row>
        <row r="244">
          <cell r="A244">
            <v>7500</v>
          </cell>
          <cell r="B244">
            <v>7579.99</v>
          </cell>
          <cell r="C244">
            <v>1614.6</v>
          </cell>
          <cell r="D244">
            <v>1530.56</v>
          </cell>
          <cell r="E244">
            <v>1520.72</v>
          </cell>
          <cell r="F244">
            <v>1508.02</v>
          </cell>
          <cell r="G244">
            <v>1485.98</v>
          </cell>
          <cell r="H244">
            <v>1477.02</v>
          </cell>
          <cell r="I244">
            <v>1471.25</v>
          </cell>
          <cell r="J244">
            <v>1463.83</v>
          </cell>
          <cell r="K244">
            <v>1450.75</v>
          </cell>
          <cell r="L244">
            <v>1433.83</v>
          </cell>
          <cell r="M244">
            <v>1419.75</v>
          </cell>
          <cell r="N244">
            <v>1401.45</v>
          </cell>
          <cell r="O244">
            <v>1389.52</v>
          </cell>
          <cell r="P244">
            <v>1378.91</v>
          </cell>
          <cell r="Q244">
            <v>1370.45</v>
          </cell>
          <cell r="R244">
            <v>9.92</v>
          </cell>
          <cell r="S244">
            <v>3.85</v>
          </cell>
        </row>
        <row r="245">
          <cell r="A245">
            <v>7580</v>
          </cell>
          <cell r="B245">
            <v>7659.99</v>
          </cell>
          <cell r="C245">
            <v>1633.8</v>
          </cell>
          <cell r="D245">
            <v>1549.76</v>
          </cell>
          <cell r="E245">
            <v>1539.92</v>
          </cell>
          <cell r="F245">
            <v>1527.22</v>
          </cell>
          <cell r="G245">
            <v>1505.18</v>
          </cell>
          <cell r="H245">
            <v>1496.22</v>
          </cell>
          <cell r="I245">
            <v>1490.45</v>
          </cell>
          <cell r="J245">
            <v>1483.03</v>
          </cell>
          <cell r="K245">
            <v>1469.95</v>
          </cell>
          <cell r="L245">
            <v>1453.03</v>
          </cell>
          <cell r="M245">
            <v>1438.95</v>
          </cell>
          <cell r="N245">
            <v>1420.65</v>
          </cell>
          <cell r="O245">
            <v>1408.72</v>
          </cell>
          <cell r="P245">
            <v>1398.11</v>
          </cell>
          <cell r="Q245">
            <v>1389.65</v>
          </cell>
          <cell r="R245">
            <v>9.92</v>
          </cell>
          <cell r="S245">
            <v>3.85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_gen"/>
      <sheetName val="Tran_gen"/>
      <sheetName val="Donnees"/>
      <sheetName val="Clients"/>
      <sheetName val="Catalogue"/>
      <sheetName val="Transactions"/>
      <sheetName val="Évennement"/>
      <sheetName val="Facture"/>
      <sheetName val="Info_client"/>
      <sheetName val="Filtre"/>
    </sheetNames>
    <sheetDataSet>
      <sheetData sheetId="0"/>
      <sheetData sheetId="1"/>
      <sheetData sheetId="2">
        <row r="1">
          <cell r="A1" t="str">
            <v>Rang</v>
          </cell>
          <cell r="B1" t="str">
            <v>Prenom</v>
          </cell>
          <cell r="D1" t="str">
            <v>rang</v>
          </cell>
          <cell r="E1" t="str">
            <v>Prenom</v>
          </cell>
          <cell r="G1" t="str">
            <v>Rang</v>
          </cell>
          <cell r="H1" t="str">
            <v>Nom</v>
          </cell>
          <cell r="I1" t="str">
            <v>Pourc</v>
          </cell>
          <cell r="K1" t="str">
            <v>Rang</v>
          </cell>
          <cell r="L1" t="str">
            <v>Ville</v>
          </cell>
          <cell r="M1" t="str">
            <v>Région</v>
          </cell>
          <cell r="N1" t="str">
            <v>Poulation</v>
          </cell>
        </row>
        <row r="2">
          <cell r="A2">
            <v>1</v>
          </cell>
          <cell r="B2" t="str">
            <v>Aaron</v>
          </cell>
          <cell r="D2">
            <v>1</v>
          </cell>
          <cell r="E2" t="str">
            <v>Abby</v>
          </cell>
          <cell r="G2">
            <v>1</v>
          </cell>
          <cell r="H2" t="str">
            <v>Tremblay</v>
          </cell>
          <cell r="I2">
            <v>1.0760000000000001</v>
          </cell>
          <cell r="K2">
            <v>1</v>
          </cell>
          <cell r="L2" t="str">
            <v>Alma</v>
          </cell>
          <cell r="M2" t="str">
            <v>Saguenay–Lac-Saint-Jean</v>
          </cell>
          <cell r="N2" t="str">
            <v>31 0851</v>
          </cell>
          <cell r="O2">
            <v>418</v>
          </cell>
          <cell r="R2" t="str">
            <v>Rang</v>
          </cell>
          <cell r="S2" t="str">
            <v>Rue</v>
          </cell>
        </row>
        <row r="3">
          <cell r="A3">
            <v>2</v>
          </cell>
          <cell r="B3" t="str">
            <v>Abdullah</v>
          </cell>
          <cell r="D3">
            <v>2</v>
          </cell>
          <cell r="E3" t="str">
            <v>Abigael</v>
          </cell>
          <cell r="G3">
            <v>2</v>
          </cell>
          <cell r="H3" t="str">
            <v>Gagnon</v>
          </cell>
          <cell r="I3">
            <v>0.79</v>
          </cell>
          <cell r="K3">
            <v>2</v>
          </cell>
          <cell r="L3" t="str">
            <v>Saguenay</v>
          </cell>
          <cell r="M3" t="str">
            <v>Laurentides</v>
          </cell>
          <cell r="N3" t="str">
            <v>57 7391</v>
          </cell>
          <cell r="O3">
            <v>418</v>
          </cell>
          <cell r="R3">
            <v>1</v>
          </cell>
          <cell r="S3" t="str">
            <v>Albanel</v>
          </cell>
          <cell r="W3">
            <v>1</v>
          </cell>
          <cell r="X3" t="str">
            <v>A</v>
          </cell>
        </row>
        <row r="4">
          <cell r="A4">
            <v>3</v>
          </cell>
          <cell r="B4" t="str">
            <v>Abraham</v>
          </cell>
          <cell r="D4">
            <v>3</v>
          </cell>
          <cell r="E4" t="str">
            <v>Abigaelle</v>
          </cell>
          <cell r="G4">
            <v>3</v>
          </cell>
          <cell r="H4" t="str">
            <v>Roy</v>
          </cell>
          <cell r="I4">
            <v>0.753</v>
          </cell>
          <cell r="K4">
            <v>3</v>
          </cell>
          <cell r="L4" t="str">
            <v>Saint-Bruno</v>
          </cell>
          <cell r="M4" t="str">
            <v>Laurentides</v>
          </cell>
          <cell r="N4" t="str">
            <v>27 4471</v>
          </cell>
          <cell r="O4">
            <v>418</v>
          </cell>
          <cell r="R4">
            <v>2</v>
          </cell>
          <cell r="S4" t="str">
            <v>Albert</v>
          </cell>
          <cell r="W4">
            <v>2</v>
          </cell>
          <cell r="X4" t="str">
            <v>B</v>
          </cell>
        </row>
        <row r="5">
          <cell r="A5">
            <v>4</v>
          </cell>
          <cell r="B5" t="str">
            <v>Adam</v>
          </cell>
          <cell r="D5">
            <v>4</v>
          </cell>
          <cell r="E5" t="str">
            <v>Abigail</v>
          </cell>
          <cell r="G5">
            <v>4</v>
          </cell>
          <cell r="H5" t="str">
            <v>Côté</v>
          </cell>
          <cell r="I5">
            <v>0.69199999999999995</v>
          </cell>
          <cell r="K5">
            <v>4</v>
          </cell>
          <cell r="L5" t="str">
            <v>Héberville</v>
          </cell>
          <cell r="M5" t="str">
            <v>Montérégie</v>
          </cell>
          <cell r="N5" t="str">
            <v>42 4641</v>
          </cell>
          <cell r="O5">
            <v>418</v>
          </cell>
          <cell r="R5">
            <v>3</v>
          </cell>
          <cell r="S5" t="str">
            <v>Albert Camus</v>
          </cell>
          <cell r="W5">
            <v>3</v>
          </cell>
          <cell r="X5" t="str">
            <v>C</v>
          </cell>
        </row>
        <row r="6">
          <cell r="A6">
            <v>5</v>
          </cell>
          <cell r="B6" t="str">
            <v>Adrian</v>
          </cell>
          <cell r="D6">
            <v>5</v>
          </cell>
          <cell r="E6" t="str">
            <v>Abygaelle</v>
          </cell>
          <cell r="G6">
            <v>5</v>
          </cell>
          <cell r="H6" t="str">
            <v>Bouchard</v>
          </cell>
          <cell r="I6">
            <v>0.53</v>
          </cell>
          <cell r="K6">
            <v>5</v>
          </cell>
          <cell r="L6" t="str">
            <v>Alma</v>
          </cell>
          <cell r="M6" t="str">
            <v>Montérégie</v>
          </cell>
          <cell r="N6" t="str">
            <v>87 2151</v>
          </cell>
          <cell r="O6">
            <v>418</v>
          </cell>
          <cell r="R6">
            <v>4</v>
          </cell>
          <cell r="S6" t="str">
            <v>Albert Duquesne</v>
          </cell>
          <cell r="W6">
            <v>4</v>
          </cell>
          <cell r="X6" t="str">
            <v>D</v>
          </cell>
        </row>
        <row r="7">
          <cell r="A7">
            <v>6</v>
          </cell>
          <cell r="B7" t="str">
            <v>Adriano</v>
          </cell>
          <cell r="D7">
            <v>6</v>
          </cell>
          <cell r="E7" t="str">
            <v>Adele</v>
          </cell>
          <cell r="G7">
            <v>6</v>
          </cell>
          <cell r="H7" t="str">
            <v>Gauthier</v>
          </cell>
          <cell r="I7">
            <v>0.52200000000000002</v>
          </cell>
          <cell r="K7">
            <v>6</v>
          </cell>
          <cell r="L7" t="str">
            <v>Saint-Gédéon</v>
          </cell>
          <cell r="M7" t="str">
            <v>Montérégie</v>
          </cell>
          <cell r="N7" t="str">
            <v>29 0791</v>
          </cell>
          <cell r="O7">
            <v>418</v>
          </cell>
          <cell r="R7">
            <v>5</v>
          </cell>
          <cell r="S7" t="str">
            <v>Albert Murphy</v>
          </cell>
          <cell r="W7">
            <v>5</v>
          </cell>
          <cell r="X7" t="str">
            <v>E</v>
          </cell>
        </row>
        <row r="8">
          <cell r="A8">
            <v>7</v>
          </cell>
          <cell r="B8" t="str">
            <v>Adrien</v>
          </cell>
          <cell r="D8">
            <v>7</v>
          </cell>
          <cell r="E8" t="str">
            <v>Adriana</v>
          </cell>
          <cell r="G8">
            <v>7</v>
          </cell>
          <cell r="H8" t="str">
            <v>Morin</v>
          </cell>
          <cell r="I8">
            <v>0.498</v>
          </cell>
          <cell r="K8">
            <v>7</v>
          </cell>
          <cell r="L8" t="str">
            <v>Saint-Nazaire</v>
          </cell>
          <cell r="M8" t="str">
            <v>Montérégie</v>
          </cell>
          <cell r="N8" t="str">
            <v>48 7411</v>
          </cell>
          <cell r="O8">
            <v>418</v>
          </cell>
          <cell r="R8">
            <v>6</v>
          </cell>
          <cell r="S8" t="str">
            <v>Alderic Desautels</v>
          </cell>
          <cell r="W8">
            <v>6</v>
          </cell>
          <cell r="X8" t="str">
            <v>F</v>
          </cell>
        </row>
        <row r="9">
          <cell r="A9">
            <v>8</v>
          </cell>
          <cell r="B9" t="str">
            <v>Ahmad</v>
          </cell>
          <cell r="D9">
            <v>8</v>
          </cell>
          <cell r="E9" t="str">
            <v>Agathe</v>
          </cell>
          <cell r="G9">
            <v>8</v>
          </cell>
          <cell r="H9" t="str">
            <v>Lavoie</v>
          </cell>
          <cell r="I9">
            <v>0.45900000000000002</v>
          </cell>
          <cell r="K9">
            <v>8</v>
          </cell>
          <cell r="L9" t="str">
            <v>Saguenay</v>
          </cell>
          <cell r="M9" t="str">
            <v>Montréal</v>
          </cell>
          <cell r="N9" t="str">
            <v>34 0661</v>
          </cell>
          <cell r="O9">
            <v>418</v>
          </cell>
          <cell r="R9">
            <v>7</v>
          </cell>
          <cell r="S9" t="str">
            <v>Alexandre</v>
          </cell>
          <cell r="W9">
            <v>7</v>
          </cell>
          <cell r="X9" t="str">
            <v>G</v>
          </cell>
        </row>
        <row r="10">
          <cell r="A10">
            <v>9</v>
          </cell>
          <cell r="B10" t="str">
            <v>Ahmed</v>
          </cell>
          <cell r="D10">
            <v>9</v>
          </cell>
          <cell r="E10" t="str">
            <v>Aicha</v>
          </cell>
          <cell r="G10">
            <v>9</v>
          </cell>
          <cell r="H10" t="str">
            <v>Fortin</v>
          </cell>
          <cell r="I10">
            <v>0.44900000000000001</v>
          </cell>
          <cell r="K10">
            <v>9</v>
          </cell>
          <cell r="L10" t="str">
            <v>Roberval</v>
          </cell>
          <cell r="M10" t="str">
            <v>Montréal</v>
          </cell>
          <cell r="N10" t="str">
            <v>51 0501</v>
          </cell>
          <cell r="O10">
            <v>418</v>
          </cell>
          <cell r="R10">
            <v>8</v>
          </cell>
          <cell r="S10" t="str">
            <v>Alexis</v>
          </cell>
          <cell r="W10">
            <v>8</v>
          </cell>
          <cell r="X10" t="str">
            <v>H</v>
          </cell>
        </row>
        <row r="11">
          <cell r="A11">
            <v>10</v>
          </cell>
          <cell r="B11" t="str">
            <v>Aidan</v>
          </cell>
          <cell r="D11">
            <v>10</v>
          </cell>
          <cell r="E11" t="str">
            <v>Aisha</v>
          </cell>
          <cell r="G11">
            <v>10</v>
          </cell>
          <cell r="H11" t="str">
            <v>Gagné</v>
          </cell>
          <cell r="I11">
            <v>0.44800000000000001</v>
          </cell>
          <cell r="K11">
            <v>10</v>
          </cell>
          <cell r="L11" t="str">
            <v>Chambord</v>
          </cell>
          <cell r="M11" t="str">
            <v>Centre-du-Québec</v>
          </cell>
          <cell r="N11" t="str">
            <v>75 7711</v>
          </cell>
          <cell r="O11">
            <v>418</v>
          </cell>
          <cell r="R11">
            <v>9</v>
          </cell>
          <cell r="S11" t="str">
            <v>Alfred</v>
          </cell>
          <cell r="W11">
            <v>9</v>
          </cell>
          <cell r="X11" t="str">
            <v>I</v>
          </cell>
        </row>
        <row r="12">
          <cell r="A12">
            <v>11</v>
          </cell>
          <cell r="B12" t="str">
            <v>Aiden</v>
          </cell>
          <cell r="D12">
            <v>11</v>
          </cell>
          <cell r="E12" t="str">
            <v>Alessandra</v>
          </cell>
          <cell r="G12">
            <v>11</v>
          </cell>
          <cell r="H12" t="str">
            <v>Ouellet</v>
          </cell>
          <cell r="I12">
            <v>0.44700000000000001</v>
          </cell>
          <cell r="K12">
            <v>11</v>
          </cell>
          <cell r="L12" t="str">
            <v>Desbiens</v>
          </cell>
          <cell r="M12" t="str">
            <v>Outaouais</v>
          </cell>
          <cell r="N12" t="str">
            <v>281 7811</v>
          </cell>
          <cell r="O12">
            <v>418</v>
          </cell>
          <cell r="R12">
            <v>10</v>
          </cell>
          <cell r="S12" t="str">
            <v>Alfred De Musset</v>
          </cell>
          <cell r="W12">
            <v>10</v>
          </cell>
          <cell r="X12" t="str">
            <v>J</v>
          </cell>
        </row>
        <row r="13">
          <cell r="A13">
            <v>12</v>
          </cell>
          <cell r="B13" t="str">
            <v>Alain</v>
          </cell>
          <cell r="D13">
            <v>12</v>
          </cell>
          <cell r="E13" t="str">
            <v>Alessia</v>
          </cell>
          <cell r="G13">
            <v>12</v>
          </cell>
          <cell r="H13" t="str">
            <v>Pelletier</v>
          </cell>
          <cell r="I13">
            <v>0.435</v>
          </cell>
          <cell r="K13">
            <v>12</v>
          </cell>
          <cell r="L13" t="str">
            <v>Alma</v>
          </cell>
          <cell r="M13" t="str">
            <v>Montérégie</v>
          </cell>
          <cell r="N13" t="str">
            <v>67 2861</v>
          </cell>
          <cell r="O13">
            <v>418</v>
          </cell>
          <cell r="R13">
            <v>11</v>
          </cell>
          <cell r="S13" t="str">
            <v>Alfred Jarry</v>
          </cell>
          <cell r="W13">
            <v>11</v>
          </cell>
          <cell r="X13" t="str">
            <v>K</v>
          </cell>
        </row>
        <row r="14">
          <cell r="A14">
            <v>13</v>
          </cell>
          <cell r="B14" t="str">
            <v>Alan</v>
          </cell>
          <cell r="D14">
            <v>13</v>
          </cell>
          <cell r="E14" t="str">
            <v>Alex</v>
          </cell>
          <cell r="G14">
            <v>13</v>
          </cell>
          <cell r="H14" t="str">
            <v>Bélanger</v>
          </cell>
          <cell r="I14">
            <v>0.42899999999999999</v>
          </cell>
          <cell r="K14">
            <v>13</v>
          </cell>
          <cell r="L14" t="str">
            <v>La Prairie</v>
          </cell>
          <cell r="M14" t="str">
            <v>Montérégie</v>
          </cell>
          <cell r="N14" t="str">
            <v>24 9481</v>
          </cell>
          <cell r="O14">
            <v>430</v>
          </cell>
          <cell r="R14">
            <v>12</v>
          </cell>
          <cell r="S14" t="str">
            <v>Alfred Laliberte</v>
          </cell>
          <cell r="W14">
            <v>12</v>
          </cell>
          <cell r="X14" t="str">
            <v>L</v>
          </cell>
        </row>
        <row r="15">
          <cell r="A15">
            <v>14</v>
          </cell>
          <cell r="B15" t="str">
            <v>Albert</v>
          </cell>
          <cell r="D15">
            <v>14</v>
          </cell>
          <cell r="E15" t="str">
            <v>Alexa</v>
          </cell>
          <cell r="G15">
            <v>14</v>
          </cell>
          <cell r="H15" t="str">
            <v>Lévesque</v>
          </cell>
          <cell r="I15">
            <v>0.41199999999999998</v>
          </cell>
          <cell r="K15">
            <v>14</v>
          </cell>
          <cell r="L15" t="str">
            <v>L'Assomption</v>
          </cell>
          <cell r="M15" t="str">
            <v>Lanaudière</v>
          </cell>
          <cell r="N15" t="str">
            <v>22 4191</v>
          </cell>
          <cell r="O15">
            <v>450</v>
          </cell>
          <cell r="R15">
            <v>13</v>
          </cell>
          <cell r="S15" t="str">
            <v>Baudoin</v>
          </cell>
          <cell r="W15">
            <v>13</v>
          </cell>
          <cell r="X15" t="str">
            <v>M</v>
          </cell>
        </row>
        <row r="16">
          <cell r="A16">
            <v>15</v>
          </cell>
          <cell r="B16" t="str">
            <v>Alec</v>
          </cell>
          <cell r="D16">
            <v>15</v>
          </cell>
          <cell r="E16" t="str">
            <v>Alexandra</v>
          </cell>
          <cell r="G16">
            <v>15</v>
          </cell>
          <cell r="H16" t="str">
            <v>Bergeron</v>
          </cell>
          <cell r="I16">
            <v>0.39900000000000002</v>
          </cell>
          <cell r="K16">
            <v>15</v>
          </cell>
          <cell r="L16" t="str">
            <v>Laval</v>
          </cell>
          <cell r="M16" t="str">
            <v>Laval</v>
          </cell>
          <cell r="N16" t="str">
            <v>430 0771</v>
          </cell>
          <cell r="O16">
            <v>450</v>
          </cell>
          <cell r="R16">
            <v>14</v>
          </cell>
          <cell r="S16" t="str">
            <v>Baulu</v>
          </cell>
          <cell r="W16">
            <v>14</v>
          </cell>
          <cell r="X16" t="str">
            <v>N</v>
          </cell>
        </row>
        <row r="17">
          <cell r="A17">
            <v>16</v>
          </cell>
          <cell r="B17" t="str">
            <v>Alejandro</v>
          </cell>
          <cell r="D17">
            <v>16</v>
          </cell>
          <cell r="E17" t="str">
            <v>Alexandrine</v>
          </cell>
          <cell r="G17">
            <v>16</v>
          </cell>
          <cell r="H17" t="str">
            <v>Leblanc</v>
          </cell>
          <cell r="I17">
            <v>0.36699999999999999</v>
          </cell>
          <cell r="K17">
            <v>16</v>
          </cell>
          <cell r="L17" t="str">
            <v>Lévis</v>
          </cell>
          <cell r="M17" t="str">
            <v>Chaudière-Appalaches</v>
          </cell>
          <cell r="N17" t="str">
            <v>145 4741</v>
          </cell>
          <cell r="O17">
            <v>418</v>
          </cell>
          <cell r="R17">
            <v>15</v>
          </cell>
          <cell r="S17" t="str">
            <v>Bayard</v>
          </cell>
          <cell r="W17">
            <v>15</v>
          </cell>
          <cell r="X17" t="str">
            <v>P</v>
          </cell>
        </row>
        <row r="18">
          <cell r="A18">
            <v>17</v>
          </cell>
          <cell r="B18" t="str">
            <v>Alek</v>
          </cell>
          <cell r="D18">
            <v>17</v>
          </cell>
          <cell r="E18" t="str">
            <v>Alexane</v>
          </cell>
          <cell r="G18">
            <v>17</v>
          </cell>
          <cell r="H18" t="str">
            <v>Paquette</v>
          </cell>
          <cell r="I18">
            <v>0.36099999999999999</v>
          </cell>
          <cell r="K18">
            <v>17</v>
          </cell>
          <cell r="L18" t="str">
            <v>Longueuil</v>
          </cell>
          <cell r="M18" t="str">
            <v>Montérégie</v>
          </cell>
          <cell r="N18" t="str">
            <v>246 1521</v>
          </cell>
          <cell r="O18">
            <v>450</v>
          </cell>
          <cell r="R18">
            <v>16</v>
          </cell>
          <cell r="S18" t="str">
            <v>Bazin</v>
          </cell>
          <cell r="W18">
            <v>16</v>
          </cell>
          <cell r="X18" t="str">
            <v>Q</v>
          </cell>
        </row>
        <row r="19">
          <cell r="A19">
            <v>18</v>
          </cell>
          <cell r="B19" t="str">
            <v>Alessandro</v>
          </cell>
          <cell r="D19">
            <v>18</v>
          </cell>
          <cell r="E19" t="str">
            <v>Alexanne</v>
          </cell>
          <cell r="G19">
            <v>18</v>
          </cell>
          <cell r="H19" t="str">
            <v>Girard</v>
          </cell>
          <cell r="I19">
            <v>0.35599999999999998</v>
          </cell>
          <cell r="K19">
            <v>18</v>
          </cell>
          <cell r="L19" t="str">
            <v>Magog</v>
          </cell>
          <cell r="M19" t="str">
            <v>Estrie</v>
          </cell>
          <cell r="N19" t="str">
            <v>26 6141</v>
          </cell>
          <cell r="O19">
            <v>819</v>
          </cell>
          <cell r="R19">
            <v>17</v>
          </cell>
          <cell r="S19" t="str">
            <v>Beatrice</v>
          </cell>
          <cell r="W19">
            <v>17</v>
          </cell>
          <cell r="X19" t="str">
            <v>R</v>
          </cell>
        </row>
        <row r="20">
          <cell r="A20">
            <v>19</v>
          </cell>
          <cell r="B20" t="str">
            <v>Alessio</v>
          </cell>
          <cell r="D20">
            <v>19</v>
          </cell>
          <cell r="E20" t="str">
            <v>Alexe</v>
          </cell>
          <cell r="G20">
            <v>19</v>
          </cell>
          <cell r="H20" t="str">
            <v>Simard</v>
          </cell>
          <cell r="I20">
            <v>0.35399999999999998</v>
          </cell>
          <cell r="K20">
            <v>19</v>
          </cell>
          <cell r="L20" t="str">
            <v>Mascouche</v>
          </cell>
          <cell r="M20" t="str">
            <v>Lanaudière</v>
          </cell>
          <cell r="N20" t="str">
            <v>47 5041</v>
          </cell>
          <cell r="O20">
            <v>450</v>
          </cell>
          <cell r="R20">
            <v>18</v>
          </cell>
          <cell r="S20" t="str">
            <v>Beauchamp</v>
          </cell>
          <cell r="W20">
            <v>18</v>
          </cell>
          <cell r="X20" t="str">
            <v>S</v>
          </cell>
        </row>
        <row r="21">
          <cell r="A21">
            <v>20</v>
          </cell>
          <cell r="B21" t="str">
            <v>Alex</v>
          </cell>
          <cell r="D21">
            <v>20</v>
          </cell>
          <cell r="E21" t="str">
            <v>Alexia</v>
          </cell>
          <cell r="G21">
            <v>20</v>
          </cell>
          <cell r="H21" t="str">
            <v>Boucher</v>
          </cell>
          <cell r="I21">
            <v>0.34100000000000003</v>
          </cell>
          <cell r="K21">
            <v>20</v>
          </cell>
          <cell r="L21" t="str">
            <v>Mirabel</v>
          </cell>
          <cell r="M21" t="str">
            <v>Laurentides</v>
          </cell>
          <cell r="N21" t="str">
            <v>50 5751</v>
          </cell>
          <cell r="O21">
            <v>450</v>
          </cell>
          <cell r="R21">
            <v>19</v>
          </cell>
          <cell r="S21" t="str">
            <v>Beauchemin</v>
          </cell>
          <cell r="W21">
            <v>19</v>
          </cell>
          <cell r="X21" t="str">
            <v>T</v>
          </cell>
        </row>
        <row r="22">
          <cell r="A22">
            <v>21</v>
          </cell>
          <cell r="B22" t="str">
            <v>Alexander</v>
          </cell>
          <cell r="D22">
            <v>21</v>
          </cell>
          <cell r="E22" t="str">
            <v>Alexie</v>
          </cell>
          <cell r="G22">
            <v>21</v>
          </cell>
          <cell r="H22" t="str">
            <v>Caron</v>
          </cell>
          <cell r="I22">
            <v>0.32100000000000001</v>
          </cell>
          <cell r="K22">
            <v>21</v>
          </cell>
          <cell r="L22" t="str">
            <v>Montréal</v>
          </cell>
          <cell r="M22" t="str">
            <v>Montréal</v>
          </cell>
          <cell r="N22" t="str">
            <v>1 765 6161</v>
          </cell>
          <cell r="O22">
            <v>514</v>
          </cell>
          <cell r="R22">
            <v>20</v>
          </cell>
          <cell r="S22" t="str">
            <v>Beauchesne</v>
          </cell>
          <cell r="W22">
            <v>20</v>
          </cell>
          <cell r="X22" t="str">
            <v>U</v>
          </cell>
        </row>
        <row r="23">
          <cell r="A23">
            <v>22</v>
          </cell>
          <cell r="B23" t="str">
            <v>Alexandre</v>
          </cell>
          <cell r="D23">
            <v>22</v>
          </cell>
          <cell r="E23" t="str">
            <v>Alexis</v>
          </cell>
          <cell r="G23">
            <v>22</v>
          </cell>
          <cell r="H23" t="str">
            <v>Beaulieu</v>
          </cell>
          <cell r="I23">
            <v>0.3</v>
          </cell>
          <cell r="K23">
            <v>22</v>
          </cell>
          <cell r="L23" t="str">
            <v>Pointe-Claire</v>
          </cell>
          <cell r="M23" t="str">
            <v>Montréal</v>
          </cell>
          <cell r="N23" t="str">
            <v>32 3011</v>
          </cell>
          <cell r="O23">
            <v>514</v>
          </cell>
          <cell r="R23">
            <v>21</v>
          </cell>
          <cell r="S23" t="str">
            <v>Beaucourt</v>
          </cell>
          <cell r="W23">
            <v>21</v>
          </cell>
          <cell r="X23" t="str">
            <v>V</v>
          </cell>
        </row>
        <row r="24">
          <cell r="A24">
            <v>23</v>
          </cell>
          <cell r="B24" t="str">
            <v>Alexandru</v>
          </cell>
          <cell r="D24">
            <v>23</v>
          </cell>
          <cell r="E24" t="str">
            <v>Alice</v>
          </cell>
          <cell r="G24">
            <v>23</v>
          </cell>
          <cell r="H24" t="str">
            <v>Cloutier</v>
          </cell>
          <cell r="I24">
            <v>0.29699999999999999</v>
          </cell>
          <cell r="K24">
            <v>23</v>
          </cell>
          <cell r="L24" t="str">
            <v>Québec</v>
          </cell>
          <cell r="M24" t="str">
            <v>Capitale-Nationale</v>
          </cell>
          <cell r="N24" t="str">
            <v>585 4851</v>
          </cell>
          <cell r="O24">
            <v>418</v>
          </cell>
          <cell r="R24">
            <v>22</v>
          </cell>
          <cell r="S24" t="str">
            <v>Beaudet</v>
          </cell>
          <cell r="W24">
            <v>22</v>
          </cell>
          <cell r="X24" t="str">
            <v>W</v>
          </cell>
        </row>
        <row r="25">
          <cell r="A25">
            <v>24</v>
          </cell>
          <cell r="B25" t="str">
            <v>Alexi</v>
          </cell>
          <cell r="D25">
            <v>24</v>
          </cell>
          <cell r="E25" t="str">
            <v>Alicia</v>
          </cell>
          <cell r="G25">
            <v>24</v>
          </cell>
          <cell r="H25" t="str">
            <v>Dubé</v>
          </cell>
          <cell r="I25">
            <v>0.29599999999999999</v>
          </cell>
          <cell r="K25">
            <v>24</v>
          </cell>
          <cell r="L25" t="str">
            <v>Repentigny</v>
          </cell>
          <cell r="M25" t="str">
            <v>Lanaudière</v>
          </cell>
          <cell r="N25" t="str">
            <v>84 1561</v>
          </cell>
          <cell r="O25">
            <v>450</v>
          </cell>
          <cell r="R25">
            <v>23</v>
          </cell>
          <cell r="S25" t="str">
            <v>Beaudry</v>
          </cell>
          <cell r="W25">
            <v>23</v>
          </cell>
          <cell r="X25" t="str">
            <v>X</v>
          </cell>
        </row>
        <row r="26">
          <cell r="A26">
            <v>25</v>
          </cell>
          <cell r="B26" t="str">
            <v>Alexis</v>
          </cell>
          <cell r="D26">
            <v>25</v>
          </cell>
          <cell r="E26" t="str">
            <v>Alina</v>
          </cell>
          <cell r="G26">
            <v>25</v>
          </cell>
          <cell r="H26" t="str">
            <v>Poirier</v>
          </cell>
          <cell r="I26">
            <v>0.29499999999999998</v>
          </cell>
          <cell r="K26">
            <v>25</v>
          </cell>
          <cell r="L26" t="str">
            <v>Rimouski</v>
          </cell>
          <cell r="M26" t="str">
            <v>Bas-Saint-Laurent</v>
          </cell>
          <cell r="N26" t="str">
            <v>49 1971</v>
          </cell>
          <cell r="O26">
            <v>418</v>
          </cell>
          <cell r="R26">
            <v>24</v>
          </cell>
          <cell r="S26" t="str">
            <v>Beaugrand</v>
          </cell>
          <cell r="W26">
            <v>24</v>
          </cell>
          <cell r="X26" t="str">
            <v>Y</v>
          </cell>
        </row>
        <row r="27">
          <cell r="A27">
            <v>26</v>
          </cell>
          <cell r="B27" t="str">
            <v>Alexy</v>
          </cell>
          <cell r="D27">
            <v>26</v>
          </cell>
          <cell r="E27" t="str">
            <v>Aline</v>
          </cell>
          <cell r="G27">
            <v>26</v>
          </cell>
          <cell r="H27" t="str">
            <v>Fournier</v>
          </cell>
          <cell r="I27">
            <v>0.29299999999999998</v>
          </cell>
          <cell r="K27">
            <v>26</v>
          </cell>
          <cell r="L27" t="str">
            <v>Rouyn-Noranda</v>
          </cell>
          <cell r="M27" t="str">
            <v>Abitibi-Témiscamingue</v>
          </cell>
          <cell r="N27" t="str">
            <v>42 1801</v>
          </cell>
          <cell r="O27">
            <v>819</v>
          </cell>
          <cell r="R27">
            <v>25</v>
          </cell>
          <cell r="S27" t="str">
            <v>Beaujon</v>
          </cell>
          <cell r="W27">
            <v>25</v>
          </cell>
          <cell r="X27" t="str">
            <v>Z</v>
          </cell>
        </row>
        <row r="28">
          <cell r="A28">
            <v>27</v>
          </cell>
          <cell r="B28" t="str">
            <v>Ali</v>
          </cell>
          <cell r="D28">
            <v>27</v>
          </cell>
          <cell r="E28" t="str">
            <v>Alison</v>
          </cell>
          <cell r="G28">
            <v>27</v>
          </cell>
          <cell r="H28" t="str">
            <v>Lapointe</v>
          </cell>
          <cell r="I28">
            <v>0.28999999999999998</v>
          </cell>
          <cell r="K28">
            <v>27</v>
          </cell>
          <cell r="L28" t="str">
            <v>Saguenay</v>
          </cell>
          <cell r="M28" t="str">
            <v>Saguenay–Lac-Saint-Jean</v>
          </cell>
          <cell r="N28" t="str">
            <v>145 3651</v>
          </cell>
          <cell r="O28">
            <v>418</v>
          </cell>
          <cell r="R28">
            <v>26</v>
          </cell>
          <cell r="S28" t="str">
            <v>Beaumont</v>
          </cell>
        </row>
        <row r="29">
          <cell r="A29">
            <v>28</v>
          </cell>
          <cell r="B29" t="str">
            <v>Alix</v>
          </cell>
          <cell r="D29">
            <v>28</v>
          </cell>
          <cell r="E29" t="str">
            <v>Alissa</v>
          </cell>
          <cell r="G29">
            <v>28</v>
          </cell>
          <cell r="H29" t="str">
            <v>Leclerc</v>
          </cell>
          <cell r="I29">
            <v>0.28499999999999998</v>
          </cell>
          <cell r="K29">
            <v>28</v>
          </cell>
          <cell r="L29" t="str">
            <v>Saint-Bruno-de-Montarville</v>
          </cell>
          <cell r="M29" t="str">
            <v>Montérégie</v>
          </cell>
          <cell r="N29" t="str">
            <v>27 1551</v>
          </cell>
          <cell r="O29">
            <v>450</v>
          </cell>
          <cell r="R29">
            <v>27</v>
          </cell>
          <cell r="S29" t="str">
            <v>Beauregard</v>
          </cell>
        </row>
        <row r="30">
          <cell r="A30">
            <v>29</v>
          </cell>
          <cell r="B30" t="str">
            <v>Allan</v>
          </cell>
          <cell r="D30">
            <v>29</v>
          </cell>
          <cell r="E30" t="str">
            <v>Alix</v>
          </cell>
          <cell r="G30">
            <v>29</v>
          </cell>
          <cell r="H30" t="str">
            <v>Lefebvre</v>
          </cell>
          <cell r="I30">
            <v>0.27900000000000003</v>
          </cell>
          <cell r="K30">
            <v>29</v>
          </cell>
          <cell r="L30" t="str">
            <v>Saint-Constant</v>
          </cell>
          <cell r="M30" t="str">
            <v>Montérégie</v>
          </cell>
          <cell r="N30" t="str">
            <v>27 7221</v>
          </cell>
          <cell r="O30">
            <v>450</v>
          </cell>
          <cell r="R30">
            <v>28</v>
          </cell>
          <cell r="S30" t="str">
            <v>Beausoleil</v>
          </cell>
        </row>
        <row r="31">
          <cell r="A31">
            <v>30</v>
          </cell>
          <cell r="B31" t="str">
            <v>Amine</v>
          </cell>
          <cell r="D31">
            <v>30</v>
          </cell>
          <cell r="E31" t="str">
            <v>AliZee</v>
          </cell>
          <cell r="G31">
            <v>30</v>
          </cell>
          <cell r="H31" t="str">
            <v>Poulin</v>
          </cell>
          <cell r="I31">
            <v>0.26800000000000002</v>
          </cell>
          <cell r="K31">
            <v>30</v>
          </cell>
          <cell r="L31" t="str">
            <v>Sainte-Julie</v>
          </cell>
          <cell r="M31" t="str">
            <v>Montérégie</v>
          </cell>
          <cell r="N31" t="str">
            <v>30 0881</v>
          </cell>
          <cell r="O31">
            <v>450</v>
          </cell>
          <cell r="R31">
            <v>29</v>
          </cell>
          <cell r="S31" t="str">
            <v>Becquet</v>
          </cell>
        </row>
        <row r="32">
          <cell r="A32">
            <v>31</v>
          </cell>
          <cell r="B32" t="str">
            <v>Amir</v>
          </cell>
          <cell r="D32">
            <v>31</v>
          </cell>
          <cell r="E32" t="str">
            <v>Allison</v>
          </cell>
          <cell r="G32">
            <v>31</v>
          </cell>
          <cell r="H32" t="str">
            <v>Thibault</v>
          </cell>
          <cell r="I32">
            <v>0.26800000000000002</v>
          </cell>
          <cell r="K32">
            <v>31</v>
          </cell>
          <cell r="L32" t="str">
            <v>Sainte-Thérèse</v>
          </cell>
          <cell r="M32" t="str">
            <v>Laurentides</v>
          </cell>
          <cell r="N32" t="str">
            <v>26 8471</v>
          </cell>
          <cell r="O32">
            <v>450</v>
          </cell>
          <cell r="R32">
            <v>30</v>
          </cell>
          <cell r="S32" t="str">
            <v>Bedard</v>
          </cell>
        </row>
        <row r="33">
          <cell r="A33">
            <v>32</v>
          </cell>
          <cell r="B33" t="str">
            <v>Anas</v>
          </cell>
          <cell r="D33">
            <v>32</v>
          </cell>
          <cell r="E33" t="str">
            <v>Allyson</v>
          </cell>
          <cell r="G33">
            <v>32</v>
          </cell>
          <cell r="H33" t="str">
            <v>St-Pierre</v>
          </cell>
          <cell r="I33">
            <v>0.26400000000000001</v>
          </cell>
          <cell r="K33">
            <v>32</v>
          </cell>
          <cell r="L33" t="str">
            <v>Saint-Eustache</v>
          </cell>
          <cell r="M33" t="str">
            <v>Laurentides</v>
          </cell>
          <cell r="N33" t="str">
            <v>44 9381</v>
          </cell>
          <cell r="O33">
            <v>450</v>
          </cell>
          <cell r="R33">
            <v>31</v>
          </cell>
          <cell r="S33" t="str">
            <v>Begin</v>
          </cell>
        </row>
        <row r="34">
          <cell r="A34">
            <v>33</v>
          </cell>
          <cell r="B34" t="str">
            <v>Andre</v>
          </cell>
          <cell r="D34">
            <v>33</v>
          </cell>
          <cell r="E34" t="str">
            <v>Alycia</v>
          </cell>
          <cell r="G34">
            <v>33</v>
          </cell>
          <cell r="H34" t="str">
            <v>Nadeau</v>
          </cell>
          <cell r="I34">
            <v>0.25800000000000001</v>
          </cell>
          <cell r="K34">
            <v>33</v>
          </cell>
          <cell r="L34" t="str">
            <v>Saint-Georges</v>
          </cell>
          <cell r="M34" t="str">
            <v>Chaudière-Appalaches</v>
          </cell>
          <cell r="N34" t="str">
            <v>32 7331</v>
          </cell>
          <cell r="O34">
            <v>418</v>
          </cell>
          <cell r="R34">
            <v>32</v>
          </cell>
          <cell r="S34" t="str">
            <v>Begon</v>
          </cell>
        </row>
        <row r="35">
          <cell r="A35">
            <v>34</v>
          </cell>
          <cell r="B35" t="str">
            <v>Andrei</v>
          </cell>
          <cell r="D35">
            <v>34</v>
          </cell>
          <cell r="E35" t="str">
            <v>Alyson</v>
          </cell>
          <cell r="G35">
            <v>34</v>
          </cell>
          <cell r="H35" t="str">
            <v>Martin</v>
          </cell>
          <cell r="I35">
            <v>0.25700000000000001</v>
          </cell>
          <cell r="K35">
            <v>34</v>
          </cell>
          <cell r="L35" t="str">
            <v>Saint-Hyacinthe</v>
          </cell>
          <cell r="M35" t="str">
            <v>Montérégie</v>
          </cell>
          <cell r="N35" t="str">
            <v>54 9121</v>
          </cell>
          <cell r="O35">
            <v>819</v>
          </cell>
          <cell r="R35">
            <v>33</v>
          </cell>
          <cell r="S35" t="str">
            <v>Belair</v>
          </cell>
        </row>
        <row r="36">
          <cell r="A36">
            <v>35</v>
          </cell>
          <cell r="B36" t="str">
            <v>Andrew</v>
          </cell>
          <cell r="D36">
            <v>35</v>
          </cell>
          <cell r="E36" t="str">
            <v>Alyssa</v>
          </cell>
          <cell r="G36">
            <v>35</v>
          </cell>
          <cell r="H36" t="str">
            <v>Landry</v>
          </cell>
          <cell r="I36">
            <v>0.254</v>
          </cell>
          <cell r="K36">
            <v>35</v>
          </cell>
          <cell r="L36" t="str">
            <v>Saint-Jean-sur-Richelieu</v>
          </cell>
          <cell r="M36" t="str">
            <v>Montérégie</v>
          </cell>
          <cell r="N36" t="str">
            <v>95 9151</v>
          </cell>
          <cell r="O36">
            <v>450</v>
          </cell>
          <cell r="R36">
            <v>34</v>
          </cell>
          <cell r="S36" t="str">
            <v>Beland</v>
          </cell>
        </row>
        <row r="37">
          <cell r="A37">
            <v>36</v>
          </cell>
          <cell r="B37" t="str">
            <v>Andy</v>
          </cell>
          <cell r="D37">
            <v>36</v>
          </cell>
          <cell r="E37" t="str">
            <v>Alyssia</v>
          </cell>
          <cell r="G37">
            <v>36</v>
          </cell>
          <cell r="H37" t="str">
            <v>Martel</v>
          </cell>
          <cell r="I37">
            <v>0.25</v>
          </cell>
          <cell r="K37">
            <v>36</v>
          </cell>
          <cell r="L37" t="str">
            <v>Saint-Jérôme</v>
          </cell>
          <cell r="M37" t="str">
            <v>Laurentides</v>
          </cell>
          <cell r="N37" t="str">
            <v>75 8121</v>
          </cell>
          <cell r="O37">
            <v>450</v>
          </cell>
          <cell r="R37">
            <v>35</v>
          </cell>
          <cell r="S37" t="str">
            <v>Belanger</v>
          </cell>
        </row>
        <row r="38">
          <cell r="A38">
            <v>37</v>
          </cell>
          <cell r="B38" t="str">
            <v>Angelo</v>
          </cell>
          <cell r="D38">
            <v>37</v>
          </cell>
          <cell r="E38" t="str">
            <v>Alysson</v>
          </cell>
          <cell r="G38">
            <v>37</v>
          </cell>
          <cell r="H38" t="str">
            <v>Bédard</v>
          </cell>
          <cell r="I38">
            <v>0.25</v>
          </cell>
          <cell r="K38">
            <v>37</v>
          </cell>
          <cell r="L38" t="str">
            <v>Saint-Lambert</v>
          </cell>
          <cell r="M38" t="str">
            <v>Montérégie</v>
          </cell>
          <cell r="N38" t="str">
            <v>22 4901</v>
          </cell>
          <cell r="O38">
            <v>450</v>
          </cell>
          <cell r="R38">
            <v>36</v>
          </cell>
          <cell r="S38" t="str">
            <v>Belcourt</v>
          </cell>
        </row>
        <row r="39">
          <cell r="A39">
            <v>38</v>
          </cell>
          <cell r="B39" t="str">
            <v>Anis</v>
          </cell>
          <cell r="D39">
            <v>38</v>
          </cell>
          <cell r="E39" t="str">
            <v>Amanda</v>
          </cell>
          <cell r="G39">
            <v>38</v>
          </cell>
          <cell r="H39" t="str">
            <v>Grenier</v>
          </cell>
          <cell r="I39">
            <v>0.249</v>
          </cell>
          <cell r="K39">
            <v>38</v>
          </cell>
          <cell r="L39" t="str">
            <v>Salaberry-de-Valleyfield</v>
          </cell>
          <cell r="M39" t="str">
            <v>Montérégie</v>
          </cell>
          <cell r="N39" t="str">
            <v>40 9051</v>
          </cell>
          <cell r="O39">
            <v>450</v>
          </cell>
          <cell r="R39">
            <v>37</v>
          </cell>
          <cell r="S39" t="str">
            <v>Champfleury</v>
          </cell>
        </row>
        <row r="40">
          <cell r="A40">
            <v>39</v>
          </cell>
          <cell r="B40" t="str">
            <v>Anthony</v>
          </cell>
          <cell r="D40">
            <v>39</v>
          </cell>
          <cell r="E40" t="str">
            <v>Amber</v>
          </cell>
          <cell r="G40">
            <v>39</v>
          </cell>
          <cell r="H40" t="str">
            <v>Lessard</v>
          </cell>
          <cell r="I40">
            <v>0.23799999999999999</v>
          </cell>
          <cell r="K40">
            <v>39</v>
          </cell>
          <cell r="L40" t="str">
            <v>Sept-Îles</v>
          </cell>
          <cell r="M40" t="str">
            <v>Côte-Nord</v>
          </cell>
          <cell r="N40" t="str">
            <v>25 4751</v>
          </cell>
          <cell r="O40">
            <v>819</v>
          </cell>
          <cell r="R40">
            <v>38</v>
          </cell>
          <cell r="S40" t="str">
            <v>Champigny</v>
          </cell>
        </row>
        <row r="41">
          <cell r="A41">
            <v>40</v>
          </cell>
          <cell r="B41" t="str">
            <v>Antoine</v>
          </cell>
          <cell r="D41">
            <v>40</v>
          </cell>
          <cell r="E41" t="str">
            <v>Amelia</v>
          </cell>
          <cell r="G41">
            <v>40</v>
          </cell>
          <cell r="H41" t="str">
            <v>Bernier</v>
          </cell>
          <cell r="I41">
            <v>0.23300000000000001</v>
          </cell>
          <cell r="K41">
            <v>40</v>
          </cell>
          <cell r="L41" t="str">
            <v>Shawinigan</v>
          </cell>
          <cell r="M41" t="str">
            <v>Mauricie</v>
          </cell>
          <cell r="N41" t="str">
            <v>48 9711</v>
          </cell>
          <cell r="O41">
            <v>819</v>
          </cell>
          <cell r="R41">
            <v>39</v>
          </cell>
          <cell r="S41" t="str">
            <v>Champlain</v>
          </cell>
        </row>
        <row r="42">
          <cell r="A42">
            <v>41</v>
          </cell>
          <cell r="B42" t="str">
            <v>Antonin</v>
          </cell>
          <cell r="D42">
            <v>41</v>
          </cell>
          <cell r="E42" t="str">
            <v>Amelie</v>
          </cell>
          <cell r="G42">
            <v>41</v>
          </cell>
          <cell r="H42" t="str">
            <v>Richard</v>
          </cell>
          <cell r="I42">
            <v>0.22800000000000001</v>
          </cell>
          <cell r="K42">
            <v>41</v>
          </cell>
          <cell r="L42" t="str">
            <v>Sherbrooke</v>
          </cell>
          <cell r="M42" t="str">
            <v>Estrie</v>
          </cell>
          <cell r="N42" t="str">
            <v>166 6331</v>
          </cell>
          <cell r="O42">
            <v>819</v>
          </cell>
          <cell r="R42">
            <v>40</v>
          </cell>
          <cell r="S42" t="str">
            <v>Chantal</v>
          </cell>
        </row>
        <row r="43">
          <cell r="A43">
            <v>42</v>
          </cell>
          <cell r="B43" t="str">
            <v>Antonio</v>
          </cell>
          <cell r="D43">
            <v>42</v>
          </cell>
          <cell r="E43" t="str">
            <v>Amely</v>
          </cell>
          <cell r="G43">
            <v>42</v>
          </cell>
          <cell r="H43" t="str">
            <v>Michaud</v>
          </cell>
          <cell r="I43">
            <v>0.22500000000000001</v>
          </cell>
          <cell r="K43">
            <v>42</v>
          </cell>
          <cell r="L43" t="str">
            <v>Sorel-Tracy</v>
          </cell>
          <cell r="M43" t="str">
            <v>Montérégie</v>
          </cell>
          <cell r="N43" t="str">
            <v>35 0371</v>
          </cell>
          <cell r="O43">
            <v>450</v>
          </cell>
          <cell r="R43">
            <v>41</v>
          </cell>
          <cell r="S43" t="str">
            <v>Charbonneau</v>
          </cell>
        </row>
        <row r="44">
          <cell r="A44">
            <v>43</v>
          </cell>
          <cell r="B44" t="str">
            <v>Antony</v>
          </cell>
          <cell r="D44">
            <v>43</v>
          </cell>
          <cell r="E44" t="str">
            <v>Amelya</v>
          </cell>
          <cell r="G44">
            <v>43</v>
          </cell>
          <cell r="H44" t="str">
            <v>Hébert</v>
          </cell>
          <cell r="I44">
            <v>0.224</v>
          </cell>
          <cell r="K44">
            <v>43</v>
          </cell>
          <cell r="L44" t="str">
            <v>Terrebonne</v>
          </cell>
          <cell r="M44" t="str">
            <v>Lanaudière</v>
          </cell>
          <cell r="N44" t="str">
            <v>113 5751</v>
          </cell>
          <cell r="O44">
            <v>450</v>
          </cell>
          <cell r="R44">
            <v>42</v>
          </cell>
          <cell r="S44" t="str">
            <v>Charette</v>
          </cell>
        </row>
        <row r="45">
          <cell r="A45">
            <v>44</v>
          </cell>
          <cell r="B45" t="str">
            <v>Ariel</v>
          </cell>
          <cell r="D45">
            <v>44</v>
          </cell>
          <cell r="E45" t="str">
            <v>Amina</v>
          </cell>
          <cell r="G45">
            <v>44</v>
          </cell>
          <cell r="H45" t="str">
            <v>Desjardins</v>
          </cell>
          <cell r="I45">
            <v>0.223</v>
          </cell>
          <cell r="K45">
            <v>44</v>
          </cell>
          <cell r="L45" t="str">
            <v>Thetford Mines</v>
          </cell>
          <cell r="M45" t="str">
            <v>Chaudière-Appalaches</v>
          </cell>
          <cell r="N45" t="str">
            <v>25 6471</v>
          </cell>
          <cell r="O45">
            <v>418</v>
          </cell>
          <cell r="R45">
            <v>43</v>
          </cell>
          <cell r="S45" t="str">
            <v>Charlemagne</v>
          </cell>
        </row>
        <row r="46">
          <cell r="A46">
            <v>45</v>
          </cell>
          <cell r="B46" t="str">
            <v>Arnaud</v>
          </cell>
          <cell r="D46">
            <v>45</v>
          </cell>
          <cell r="E46" t="str">
            <v>Amira</v>
          </cell>
          <cell r="G46">
            <v>45</v>
          </cell>
          <cell r="H46" t="str">
            <v>Couture</v>
          </cell>
          <cell r="I46">
            <v>0.22</v>
          </cell>
          <cell r="K46">
            <v>45</v>
          </cell>
          <cell r="L46" t="str">
            <v>Trois-Rivières</v>
          </cell>
          <cell r="M46" t="str">
            <v>Mauricie</v>
          </cell>
          <cell r="N46" t="str">
            <v>136 0181</v>
          </cell>
          <cell r="O46">
            <v>819</v>
          </cell>
          <cell r="R46">
            <v>44</v>
          </cell>
          <cell r="S46" t="str">
            <v>Charles</v>
          </cell>
        </row>
        <row r="47">
          <cell r="A47">
            <v>46</v>
          </cell>
          <cell r="B47" t="str">
            <v>Arthur</v>
          </cell>
          <cell r="D47">
            <v>46</v>
          </cell>
          <cell r="E47" t="str">
            <v>Amy</v>
          </cell>
          <cell r="G47">
            <v>46</v>
          </cell>
          <cell r="H47" t="str">
            <v>Turcotte</v>
          </cell>
          <cell r="I47">
            <v>0.22</v>
          </cell>
          <cell r="K47">
            <v>46</v>
          </cell>
          <cell r="L47" t="str">
            <v>Val-d'Or</v>
          </cell>
          <cell r="M47" t="str">
            <v>Abitibi-Témiscamingue</v>
          </cell>
          <cell r="N47" t="str">
            <v>32 8971</v>
          </cell>
          <cell r="O47">
            <v>819</v>
          </cell>
          <cell r="R47">
            <v>45</v>
          </cell>
          <cell r="S47" t="str">
            <v>Charles Baudelaire</v>
          </cell>
        </row>
        <row r="48">
          <cell r="A48">
            <v>47</v>
          </cell>
          <cell r="B48" t="str">
            <v>Augustin</v>
          </cell>
          <cell r="D48">
            <v>47</v>
          </cell>
          <cell r="E48" t="str">
            <v>Ana</v>
          </cell>
          <cell r="G48">
            <v>47</v>
          </cell>
          <cell r="H48" t="str">
            <v>Lachance</v>
          </cell>
          <cell r="I48">
            <v>0.218</v>
          </cell>
          <cell r="K48">
            <v>47</v>
          </cell>
          <cell r="L48" t="str">
            <v>Vaudreuil-Dorion</v>
          </cell>
          <cell r="M48" t="str">
            <v>Montérégie</v>
          </cell>
          <cell r="N48" t="str">
            <v>38 0211</v>
          </cell>
          <cell r="O48">
            <v>450</v>
          </cell>
          <cell r="R48">
            <v>46</v>
          </cell>
          <cell r="S48" t="str">
            <v>Charles Best</v>
          </cell>
        </row>
        <row r="49">
          <cell r="A49">
            <v>48</v>
          </cell>
          <cell r="B49" t="str">
            <v>Austin</v>
          </cell>
          <cell r="D49">
            <v>48</v>
          </cell>
          <cell r="E49" t="str">
            <v>Anabel</v>
          </cell>
          <cell r="G49">
            <v>48</v>
          </cell>
          <cell r="H49" t="str">
            <v>Parent</v>
          </cell>
          <cell r="I49">
            <v>0.216</v>
          </cell>
          <cell r="K49">
            <v>48</v>
          </cell>
          <cell r="L49" t="str">
            <v>Victoriaville</v>
          </cell>
          <cell r="M49" t="str">
            <v>Centre-du-Québec</v>
          </cell>
          <cell r="N49" t="str">
            <v>45 6101</v>
          </cell>
          <cell r="O49">
            <v>819</v>
          </cell>
          <cell r="R49">
            <v>47</v>
          </cell>
          <cell r="S49" t="str">
            <v>Charles Daoust</v>
          </cell>
        </row>
        <row r="50">
          <cell r="A50">
            <v>49</v>
          </cell>
          <cell r="B50" t="str">
            <v>Axel</v>
          </cell>
          <cell r="D50">
            <v>49</v>
          </cell>
          <cell r="E50" t="str">
            <v>Anabelle</v>
          </cell>
          <cell r="G50">
            <v>49</v>
          </cell>
          <cell r="H50" t="str">
            <v>Blais</v>
          </cell>
          <cell r="I50">
            <v>0.214</v>
          </cell>
          <cell r="K50">
            <v>49</v>
          </cell>
          <cell r="L50" t="str">
            <v>Belœil</v>
          </cell>
          <cell r="M50" t="str">
            <v>Montérégie</v>
          </cell>
          <cell r="N50" t="str">
            <v>22 1781</v>
          </cell>
          <cell r="O50">
            <v>450</v>
          </cell>
          <cell r="R50">
            <v>48</v>
          </cell>
          <cell r="S50" t="str">
            <v>Charles Daudelin</v>
          </cell>
        </row>
        <row r="51">
          <cell r="A51">
            <v>50</v>
          </cell>
          <cell r="B51" t="str">
            <v>Ayden</v>
          </cell>
          <cell r="D51">
            <v>50</v>
          </cell>
          <cell r="E51" t="str">
            <v>Anaelle</v>
          </cell>
          <cell r="G51">
            <v>50</v>
          </cell>
          <cell r="H51" t="str">
            <v>Gosselin</v>
          </cell>
          <cell r="I51">
            <v>0.21199999999999999</v>
          </cell>
          <cell r="K51">
            <v>50</v>
          </cell>
          <cell r="L51" t="str">
            <v>Varennes</v>
          </cell>
          <cell r="M51" t="str">
            <v>Montérégie</v>
          </cell>
          <cell r="N51" t="str">
            <v>21 6201</v>
          </cell>
          <cell r="O51">
            <v>450</v>
          </cell>
          <cell r="R51">
            <v>49</v>
          </cell>
          <cell r="S51" t="str">
            <v>Charles Garnier</v>
          </cell>
        </row>
        <row r="52">
          <cell r="A52">
            <v>51</v>
          </cell>
          <cell r="B52" t="str">
            <v>Ayman</v>
          </cell>
          <cell r="D52">
            <v>51</v>
          </cell>
          <cell r="E52" t="str">
            <v>Anais</v>
          </cell>
          <cell r="G52">
            <v>51</v>
          </cell>
          <cell r="H52" t="str">
            <v>Savard</v>
          </cell>
          <cell r="I52">
            <v>0.21099999999999999</v>
          </cell>
          <cell r="R52">
            <v>50</v>
          </cell>
          <cell r="S52" t="str">
            <v>Charles Gill</v>
          </cell>
        </row>
        <row r="53">
          <cell r="A53">
            <v>52</v>
          </cell>
          <cell r="B53" t="str">
            <v>Ayoub</v>
          </cell>
          <cell r="D53">
            <v>52</v>
          </cell>
          <cell r="E53" t="str">
            <v>Anastasia</v>
          </cell>
          <cell r="G53">
            <v>52</v>
          </cell>
          <cell r="H53" t="str">
            <v>Proulx</v>
          </cell>
          <cell r="I53">
            <v>0.20899999999999999</v>
          </cell>
          <cell r="R53">
            <v>51</v>
          </cell>
          <cell r="S53" t="str">
            <v>Charles Haeck</v>
          </cell>
        </row>
        <row r="54">
          <cell r="A54">
            <v>53</v>
          </cell>
          <cell r="B54" t="str">
            <v>Bastien</v>
          </cell>
          <cell r="D54">
            <v>53</v>
          </cell>
          <cell r="E54" t="str">
            <v>Andrea</v>
          </cell>
          <cell r="G54">
            <v>53</v>
          </cell>
          <cell r="H54" t="str">
            <v>Beaudoin</v>
          </cell>
          <cell r="I54">
            <v>0.20699999999999999</v>
          </cell>
          <cell r="R54">
            <v>52</v>
          </cell>
          <cell r="S54" t="str">
            <v>Charles Pimpare</v>
          </cell>
        </row>
        <row r="55">
          <cell r="A55">
            <v>54</v>
          </cell>
          <cell r="B55" t="str">
            <v>Benjamin</v>
          </cell>
          <cell r="D55">
            <v>54</v>
          </cell>
          <cell r="E55" t="str">
            <v>Andreane</v>
          </cell>
          <cell r="G55">
            <v>54</v>
          </cell>
          <cell r="H55" t="str">
            <v>Demers</v>
          </cell>
          <cell r="I55">
            <v>0.20300000000000001</v>
          </cell>
          <cell r="R55">
            <v>53</v>
          </cell>
          <cell r="S55" t="str">
            <v>Charles Smallwood</v>
          </cell>
        </row>
        <row r="56">
          <cell r="A56">
            <v>55</v>
          </cell>
          <cell r="B56" t="str">
            <v>Benoit</v>
          </cell>
          <cell r="D56">
            <v>55</v>
          </cell>
          <cell r="E56" t="str">
            <v>Andreanne</v>
          </cell>
          <cell r="G56">
            <v>55</v>
          </cell>
          <cell r="H56" t="str">
            <v>Perreault</v>
          </cell>
          <cell r="I56">
            <v>0.20300000000000001</v>
          </cell>
          <cell r="R56">
            <v>54</v>
          </cell>
          <cell r="S56" t="str">
            <v>Charles Valin</v>
          </cell>
        </row>
        <row r="57">
          <cell r="A57">
            <v>56</v>
          </cell>
          <cell r="B57" t="str">
            <v>Bernard</v>
          </cell>
          <cell r="D57">
            <v>56</v>
          </cell>
          <cell r="E57" t="str">
            <v>Andree</v>
          </cell>
          <cell r="G57">
            <v>56</v>
          </cell>
          <cell r="H57" t="str">
            <v>Boudreau</v>
          </cell>
          <cell r="I57">
            <v>0.19900000000000001</v>
          </cell>
          <cell r="R57">
            <v>55</v>
          </cell>
          <cell r="S57" t="str">
            <v>Charles Vezina</v>
          </cell>
        </row>
        <row r="58">
          <cell r="A58">
            <v>57</v>
          </cell>
          <cell r="B58" t="str">
            <v>Bilal</v>
          </cell>
          <cell r="D58">
            <v>57</v>
          </cell>
          <cell r="E58" t="str">
            <v>Andree ann</v>
          </cell>
          <cell r="G58">
            <v>57</v>
          </cell>
          <cell r="H58" t="str">
            <v>Lemieux</v>
          </cell>
          <cell r="I58">
            <v>0.19500000000000001</v>
          </cell>
          <cell r="R58">
            <v>56</v>
          </cell>
          <cell r="S58" t="str">
            <v>Charlevoix</v>
          </cell>
        </row>
        <row r="59">
          <cell r="A59">
            <v>58</v>
          </cell>
          <cell r="B59" t="str">
            <v>Billy</v>
          </cell>
          <cell r="D59">
            <v>58</v>
          </cell>
          <cell r="E59" t="str">
            <v>Andree anne</v>
          </cell>
          <cell r="G59">
            <v>58</v>
          </cell>
          <cell r="H59" t="str">
            <v>Cyr</v>
          </cell>
          <cell r="I59">
            <v>0.193</v>
          </cell>
          <cell r="R59">
            <v>57</v>
          </cell>
          <cell r="S59" t="str">
            <v>Charlotte</v>
          </cell>
        </row>
        <row r="60">
          <cell r="A60">
            <v>59</v>
          </cell>
          <cell r="B60" t="str">
            <v>Bobby</v>
          </cell>
          <cell r="D60">
            <v>59</v>
          </cell>
          <cell r="E60" t="str">
            <v>Angela</v>
          </cell>
          <cell r="G60">
            <v>59</v>
          </cell>
          <cell r="H60" t="str">
            <v>Perron</v>
          </cell>
          <cell r="I60">
            <v>0.193</v>
          </cell>
          <cell r="R60">
            <v>58</v>
          </cell>
          <cell r="S60" t="str">
            <v>Charpentier</v>
          </cell>
        </row>
        <row r="61">
          <cell r="A61">
            <v>60</v>
          </cell>
          <cell r="B61" t="str">
            <v>Bradley</v>
          </cell>
          <cell r="D61">
            <v>60</v>
          </cell>
          <cell r="E61" t="str">
            <v>Angelica</v>
          </cell>
          <cell r="G61">
            <v>60</v>
          </cell>
          <cell r="H61" t="str">
            <v>Dufour</v>
          </cell>
          <cell r="I61">
            <v>0.191</v>
          </cell>
          <cell r="R61">
            <v>59</v>
          </cell>
          <cell r="S61" t="str">
            <v>Charron</v>
          </cell>
        </row>
        <row r="62">
          <cell r="A62">
            <v>61</v>
          </cell>
          <cell r="B62" t="str">
            <v>Brandon</v>
          </cell>
          <cell r="D62">
            <v>61</v>
          </cell>
          <cell r="E62" t="str">
            <v>Angelie</v>
          </cell>
          <cell r="G62">
            <v>61</v>
          </cell>
          <cell r="H62" t="str">
            <v>Dion</v>
          </cell>
          <cell r="I62">
            <v>0.189</v>
          </cell>
          <cell r="R62">
            <v>60</v>
          </cell>
          <cell r="S62" t="str">
            <v>De Beaupre</v>
          </cell>
        </row>
        <row r="63">
          <cell r="A63">
            <v>62</v>
          </cell>
          <cell r="B63" t="str">
            <v>Brendan</v>
          </cell>
          <cell r="D63">
            <v>62</v>
          </cell>
          <cell r="E63" t="str">
            <v>Angelina</v>
          </cell>
          <cell r="G63">
            <v>62</v>
          </cell>
          <cell r="H63" t="str">
            <v>Mercier</v>
          </cell>
          <cell r="I63">
            <v>0.189</v>
          </cell>
          <cell r="R63">
            <v>61</v>
          </cell>
          <cell r="S63" t="str">
            <v>De Becancour</v>
          </cell>
        </row>
        <row r="64">
          <cell r="A64">
            <v>63</v>
          </cell>
          <cell r="B64" t="str">
            <v>Brendon</v>
          </cell>
          <cell r="D64">
            <v>63</v>
          </cell>
          <cell r="E64" t="str">
            <v>Angelique</v>
          </cell>
          <cell r="G64">
            <v>63</v>
          </cell>
          <cell r="H64" t="str">
            <v>Bolduc</v>
          </cell>
          <cell r="I64">
            <v>0.187</v>
          </cell>
          <cell r="R64">
            <v>62</v>
          </cell>
          <cell r="S64" t="str">
            <v>Des Becasseaux</v>
          </cell>
        </row>
        <row r="65">
          <cell r="A65">
            <v>64</v>
          </cell>
          <cell r="B65" t="str">
            <v>Brian</v>
          </cell>
          <cell r="D65">
            <v>64</v>
          </cell>
          <cell r="E65" t="str">
            <v>Angie</v>
          </cell>
          <cell r="G65">
            <v>64</v>
          </cell>
          <cell r="H65" t="str">
            <v>Bérubé</v>
          </cell>
          <cell r="I65">
            <v>0.186</v>
          </cell>
          <cell r="R65">
            <v>63</v>
          </cell>
          <cell r="S65" t="str">
            <v>Des Becs Scies</v>
          </cell>
        </row>
        <row r="66">
          <cell r="A66">
            <v>65</v>
          </cell>
          <cell r="B66" t="str">
            <v>Bruce</v>
          </cell>
          <cell r="D66">
            <v>65</v>
          </cell>
          <cell r="E66" t="str">
            <v>Anick</v>
          </cell>
          <cell r="G66">
            <v>65</v>
          </cell>
          <cell r="H66" t="str">
            <v>Boisvert</v>
          </cell>
          <cell r="I66">
            <v>0.186</v>
          </cell>
          <cell r="R66">
            <v>64</v>
          </cell>
          <cell r="S66" t="str">
            <v>Des Begonias</v>
          </cell>
        </row>
        <row r="67">
          <cell r="A67">
            <v>66</v>
          </cell>
          <cell r="B67" t="str">
            <v>Bruno</v>
          </cell>
          <cell r="D67">
            <v>66</v>
          </cell>
          <cell r="E67" t="str">
            <v>Anik</v>
          </cell>
          <cell r="G67">
            <v>66</v>
          </cell>
          <cell r="H67" t="str">
            <v>Langlois</v>
          </cell>
          <cell r="I67">
            <v>0.184</v>
          </cell>
          <cell r="R67">
            <v>65</v>
          </cell>
          <cell r="S67" t="str">
            <v>De Belfast</v>
          </cell>
        </row>
        <row r="68">
          <cell r="A68">
            <v>67</v>
          </cell>
          <cell r="B68" t="str">
            <v>Bryan</v>
          </cell>
          <cell r="D68">
            <v>67</v>
          </cell>
          <cell r="E68" t="str">
            <v>Anika</v>
          </cell>
          <cell r="G68">
            <v>67</v>
          </cell>
          <cell r="H68" t="str">
            <v>Ménard</v>
          </cell>
          <cell r="I68">
            <v>0.18099999999999999</v>
          </cell>
          <cell r="R68">
            <v>66</v>
          </cell>
          <cell r="S68" t="str">
            <v>De Belgrade Est</v>
          </cell>
        </row>
        <row r="69">
          <cell r="A69">
            <v>68</v>
          </cell>
          <cell r="B69" t="str">
            <v>Caleb</v>
          </cell>
          <cell r="D69">
            <v>68</v>
          </cell>
          <cell r="E69" t="str">
            <v>Anita</v>
          </cell>
          <cell r="G69">
            <v>68</v>
          </cell>
          <cell r="H69" t="str">
            <v>Therrien</v>
          </cell>
          <cell r="I69">
            <v>0.17799999999999999</v>
          </cell>
          <cell r="R69">
            <v>67</v>
          </cell>
          <cell r="S69" t="str">
            <v>De Belgrade Ouest</v>
          </cell>
        </row>
        <row r="70">
          <cell r="A70">
            <v>69</v>
          </cell>
          <cell r="B70" t="str">
            <v>Cameron</v>
          </cell>
          <cell r="D70">
            <v>69</v>
          </cell>
          <cell r="E70" t="str">
            <v>Anna</v>
          </cell>
          <cell r="G70">
            <v>69</v>
          </cell>
          <cell r="H70" t="str">
            <v>Plante</v>
          </cell>
          <cell r="I70">
            <v>0.17699999999999999</v>
          </cell>
          <cell r="R70">
            <v>68</v>
          </cell>
          <cell r="S70" t="str">
            <v>De La Belle Plage</v>
          </cell>
        </row>
        <row r="71">
          <cell r="A71">
            <v>70</v>
          </cell>
          <cell r="B71" t="str">
            <v>Carl</v>
          </cell>
          <cell r="D71">
            <v>70</v>
          </cell>
          <cell r="E71" t="str">
            <v>Annabel</v>
          </cell>
          <cell r="G71">
            <v>70</v>
          </cell>
          <cell r="H71" t="str">
            <v>Bilodeau</v>
          </cell>
          <cell r="I71">
            <v>0.17699999999999999</v>
          </cell>
          <cell r="R71">
            <v>69</v>
          </cell>
          <cell r="S71" t="str">
            <v>De La Belle Rive</v>
          </cell>
        </row>
        <row r="72">
          <cell r="A72">
            <v>71</v>
          </cell>
          <cell r="B72" t="str">
            <v>Carlo</v>
          </cell>
          <cell r="D72">
            <v>71</v>
          </cell>
          <cell r="E72" t="str">
            <v>Annabelle</v>
          </cell>
          <cell r="G72">
            <v>71</v>
          </cell>
          <cell r="H72" t="str">
            <v>Blanchette</v>
          </cell>
          <cell r="I72">
            <v>0.17599999999999999</v>
          </cell>
          <cell r="R72">
            <v>70</v>
          </cell>
          <cell r="S72" t="str">
            <v>De La Belle Riviere</v>
          </cell>
        </row>
        <row r="73">
          <cell r="A73">
            <v>72</v>
          </cell>
          <cell r="B73" t="str">
            <v>Carlos</v>
          </cell>
          <cell r="D73">
            <v>72</v>
          </cell>
          <cell r="E73" t="str">
            <v>Anne</v>
          </cell>
          <cell r="G73">
            <v>72</v>
          </cell>
          <cell r="H73" t="str">
            <v>Dubois</v>
          </cell>
          <cell r="I73">
            <v>0.17599999999999999</v>
          </cell>
          <cell r="R73">
            <v>71</v>
          </cell>
          <cell r="S73" t="str">
            <v>De Belmont</v>
          </cell>
        </row>
        <row r="74">
          <cell r="A74">
            <v>73</v>
          </cell>
          <cell r="B74" t="str">
            <v>Cedric</v>
          </cell>
          <cell r="D74">
            <v>73</v>
          </cell>
          <cell r="E74" t="str">
            <v>Anne marie</v>
          </cell>
          <cell r="G74">
            <v>73</v>
          </cell>
          <cell r="H74" t="str">
            <v>Champagne</v>
          </cell>
          <cell r="I74">
            <v>0.17399999999999999</v>
          </cell>
          <cell r="R74">
            <v>72</v>
          </cell>
          <cell r="S74" t="str">
            <v>De Bercy</v>
          </cell>
        </row>
        <row r="75">
          <cell r="A75">
            <v>74</v>
          </cell>
          <cell r="B75" t="str">
            <v>Cedrick</v>
          </cell>
          <cell r="D75">
            <v>74</v>
          </cell>
          <cell r="E75" t="str">
            <v>Anne-marie</v>
          </cell>
          <cell r="G75">
            <v>74</v>
          </cell>
          <cell r="H75" t="str">
            <v>Paradis</v>
          </cell>
          <cell r="I75">
            <v>0.17100000000000001</v>
          </cell>
          <cell r="R75">
            <v>73</v>
          </cell>
          <cell r="S75" t="str">
            <v>De Bergame</v>
          </cell>
        </row>
        <row r="76">
          <cell r="A76">
            <v>75</v>
          </cell>
          <cell r="B76" t="str">
            <v>Cedrik</v>
          </cell>
          <cell r="D76">
            <v>75</v>
          </cell>
          <cell r="E76" t="str">
            <v>Anne sophie</v>
          </cell>
          <cell r="G76">
            <v>75</v>
          </cell>
          <cell r="H76" t="str">
            <v>Fortier</v>
          </cell>
          <cell r="I76">
            <v>0.17</v>
          </cell>
          <cell r="R76">
            <v>74</v>
          </cell>
          <cell r="S76" t="str">
            <v>De Bergerac</v>
          </cell>
        </row>
        <row r="77">
          <cell r="A77">
            <v>76</v>
          </cell>
          <cell r="B77" t="str">
            <v>Chad</v>
          </cell>
          <cell r="D77">
            <v>76</v>
          </cell>
          <cell r="E77" t="str">
            <v>Anne-sophie</v>
          </cell>
          <cell r="G77">
            <v>76</v>
          </cell>
          <cell r="H77" t="str">
            <v>Arsenault</v>
          </cell>
          <cell r="I77">
            <v>0.17</v>
          </cell>
          <cell r="R77">
            <v>75</v>
          </cell>
          <cell r="S77" t="str">
            <v>Des Bergeronnettes</v>
          </cell>
        </row>
        <row r="78">
          <cell r="A78">
            <v>77</v>
          </cell>
          <cell r="B78" t="str">
            <v>Charbel</v>
          </cell>
          <cell r="D78">
            <v>77</v>
          </cell>
          <cell r="E78" t="str">
            <v>Annick</v>
          </cell>
          <cell r="G78">
            <v>77</v>
          </cell>
          <cell r="H78" t="str">
            <v>Dupuis</v>
          </cell>
          <cell r="I78">
            <v>0.16900000000000001</v>
          </cell>
          <cell r="R78">
            <v>76</v>
          </cell>
          <cell r="S78" t="str">
            <v>Des Bernaches</v>
          </cell>
        </row>
        <row r="79">
          <cell r="A79">
            <v>78</v>
          </cell>
          <cell r="B79" t="str">
            <v>Charles</v>
          </cell>
          <cell r="D79">
            <v>78</v>
          </cell>
          <cell r="E79" t="str">
            <v>Annie</v>
          </cell>
          <cell r="G79">
            <v>78</v>
          </cell>
          <cell r="H79" t="str">
            <v>Gaudreault</v>
          </cell>
          <cell r="I79">
            <v>0.16900000000000001</v>
          </cell>
          <cell r="R79">
            <v>77</v>
          </cell>
          <cell r="S79" t="str">
            <v>De Berne</v>
          </cell>
        </row>
        <row r="80">
          <cell r="A80">
            <v>79</v>
          </cell>
          <cell r="B80" t="str">
            <v>Charles antoine</v>
          </cell>
          <cell r="D80">
            <v>79</v>
          </cell>
          <cell r="E80" t="str">
            <v>Annie claude</v>
          </cell>
          <cell r="G80">
            <v>79</v>
          </cell>
          <cell r="H80" t="str">
            <v>Hamel</v>
          </cell>
          <cell r="I80">
            <v>0.16900000000000001</v>
          </cell>
          <cell r="R80">
            <v>78</v>
          </cell>
          <cell r="S80" t="str">
            <v>De Bernieres</v>
          </cell>
        </row>
        <row r="81">
          <cell r="A81">
            <v>80</v>
          </cell>
          <cell r="B81" t="str">
            <v>Charles-antoine</v>
          </cell>
          <cell r="D81">
            <v>80</v>
          </cell>
          <cell r="E81" t="str">
            <v>Annie pier</v>
          </cell>
          <cell r="G81">
            <v>80</v>
          </cell>
          <cell r="H81" t="str">
            <v>Houle</v>
          </cell>
          <cell r="I81">
            <v>0.16900000000000001</v>
          </cell>
          <cell r="R81">
            <v>79</v>
          </cell>
          <cell r="S81" t="str">
            <v>De La Bernina</v>
          </cell>
        </row>
        <row r="82">
          <cell r="A82">
            <v>81</v>
          </cell>
          <cell r="B82" t="str">
            <v>Charles-edouard</v>
          </cell>
          <cell r="D82">
            <v>81</v>
          </cell>
          <cell r="E82" t="str">
            <v>Annik</v>
          </cell>
          <cell r="G82">
            <v>81</v>
          </cell>
          <cell r="H82" t="str">
            <v>Villeneuve</v>
          </cell>
          <cell r="I82">
            <v>0.16500000000000001</v>
          </cell>
          <cell r="R82">
            <v>80</v>
          </cell>
          <cell r="S82" t="str">
            <v>De Berri</v>
          </cell>
        </row>
        <row r="83">
          <cell r="A83">
            <v>82</v>
          </cell>
          <cell r="B83" t="str">
            <v>Charles-emile</v>
          </cell>
          <cell r="D83">
            <v>82</v>
          </cell>
          <cell r="E83" t="str">
            <v>Ann-sophie</v>
          </cell>
          <cell r="G83">
            <v>82</v>
          </cell>
          <cell r="H83" t="str">
            <v>Rousseau</v>
          </cell>
          <cell r="I83">
            <v>0.16400000000000001</v>
          </cell>
          <cell r="R83">
            <v>81</v>
          </cell>
          <cell r="S83" t="str">
            <v>De Berthier</v>
          </cell>
        </row>
        <row r="84">
          <cell r="A84">
            <v>83</v>
          </cell>
          <cell r="B84" t="str">
            <v>Charles etienne</v>
          </cell>
          <cell r="D84">
            <v>83</v>
          </cell>
          <cell r="E84" t="str">
            <v>Anouk</v>
          </cell>
          <cell r="G84">
            <v>83</v>
          </cell>
          <cell r="H84" t="str">
            <v>Gravel</v>
          </cell>
          <cell r="I84">
            <v>0.16300000000000001</v>
          </cell>
          <cell r="R84">
            <v>82</v>
          </cell>
          <cell r="S84" t="str">
            <v>De Beziers</v>
          </cell>
        </row>
        <row r="85">
          <cell r="A85">
            <v>84</v>
          </cell>
          <cell r="B85" t="str">
            <v>Charles-etienne</v>
          </cell>
          <cell r="D85">
            <v>84</v>
          </cell>
          <cell r="E85" t="str">
            <v>Ariana</v>
          </cell>
          <cell r="G85">
            <v>84</v>
          </cell>
          <cell r="H85" t="str">
            <v>Thériault</v>
          </cell>
          <cell r="I85">
            <v>0.16300000000000001</v>
          </cell>
          <cell r="R85">
            <v>83</v>
          </cell>
          <cell r="S85" t="str">
            <v>Edison</v>
          </cell>
        </row>
        <row r="86">
          <cell r="A86">
            <v>85</v>
          </cell>
          <cell r="B86" t="str">
            <v>Charles olivier</v>
          </cell>
          <cell r="D86">
            <v>85</v>
          </cell>
          <cell r="E86" t="str">
            <v>Ariane</v>
          </cell>
          <cell r="G86">
            <v>85</v>
          </cell>
          <cell r="H86" t="str">
            <v>Lemay</v>
          </cell>
          <cell r="I86">
            <v>0.16</v>
          </cell>
          <cell r="R86">
            <v>84</v>
          </cell>
          <cell r="S86" t="str">
            <v>Edith</v>
          </cell>
        </row>
        <row r="87">
          <cell r="A87">
            <v>86</v>
          </cell>
          <cell r="B87" t="str">
            <v>Charles-olivier</v>
          </cell>
          <cell r="D87">
            <v>86</v>
          </cell>
          <cell r="E87" t="str">
            <v>Arianne</v>
          </cell>
          <cell r="G87">
            <v>86</v>
          </cell>
          <cell r="H87" t="str">
            <v>Robert</v>
          </cell>
          <cell r="I87">
            <v>0.158</v>
          </cell>
          <cell r="R87">
            <v>85</v>
          </cell>
          <cell r="S87" t="str">
            <v>Edmond</v>
          </cell>
        </row>
        <row r="88">
          <cell r="A88">
            <v>87</v>
          </cell>
          <cell r="B88" t="str">
            <v>Charlie</v>
          </cell>
          <cell r="D88">
            <v>87</v>
          </cell>
          <cell r="E88" t="str">
            <v>Ariel</v>
          </cell>
          <cell r="G88">
            <v>87</v>
          </cell>
          <cell r="H88" t="str">
            <v>Allard</v>
          </cell>
          <cell r="I88">
            <v>0.157</v>
          </cell>
          <cell r="R88">
            <v>86</v>
          </cell>
          <cell r="S88" t="str">
            <v>Edmond Larivee</v>
          </cell>
        </row>
        <row r="89">
          <cell r="A89">
            <v>88</v>
          </cell>
          <cell r="B89" t="str">
            <v>Charly</v>
          </cell>
          <cell r="D89">
            <v>88</v>
          </cell>
          <cell r="E89" t="str">
            <v>Arielle</v>
          </cell>
          <cell r="G89">
            <v>88</v>
          </cell>
          <cell r="H89" t="str">
            <v>Deschênes</v>
          </cell>
          <cell r="I89">
            <v>0.157</v>
          </cell>
          <cell r="R89">
            <v>87</v>
          </cell>
          <cell r="S89" t="str">
            <v>Edmond Rostand</v>
          </cell>
        </row>
        <row r="90">
          <cell r="A90">
            <v>89</v>
          </cell>
          <cell r="B90" t="str">
            <v>Christian</v>
          </cell>
          <cell r="D90">
            <v>89</v>
          </cell>
          <cell r="E90" t="str">
            <v>Ashley</v>
          </cell>
          <cell r="G90">
            <v>89</v>
          </cell>
          <cell r="H90" t="str">
            <v>Giroux</v>
          </cell>
          <cell r="I90">
            <v>0.155</v>
          </cell>
          <cell r="R90">
            <v>88</v>
          </cell>
          <cell r="S90" t="str">
            <v>Edouard</v>
          </cell>
        </row>
        <row r="91">
          <cell r="A91">
            <v>90</v>
          </cell>
          <cell r="B91" t="str">
            <v>Christophe</v>
          </cell>
          <cell r="D91">
            <v>90</v>
          </cell>
          <cell r="E91" t="str">
            <v>Asma</v>
          </cell>
          <cell r="G91">
            <v>90</v>
          </cell>
          <cell r="H91" t="str">
            <v>Guay</v>
          </cell>
          <cell r="I91">
            <v>0.155</v>
          </cell>
          <cell r="R91">
            <v>89</v>
          </cell>
          <cell r="S91" t="str">
            <v>Edouard Brunette</v>
          </cell>
        </row>
        <row r="92">
          <cell r="A92">
            <v>91</v>
          </cell>
          <cell r="B92" t="str">
            <v>Christopher</v>
          </cell>
          <cell r="D92">
            <v>91</v>
          </cell>
          <cell r="E92" t="str">
            <v>Aude</v>
          </cell>
          <cell r="G92">
            <v>91</v>
          </cell>
          <cell r="H92" t="str">
            <v>Leduc</v>
          </cell>
          <cell r="I92">
            <v>0.155</v>
          </cell>
          <cell r="R92">
            <v>90</v>
          </cell>
          <cell r="S92" t="str">
            <v>Edouard Montpetit</v>
          </cell>
        </row>
        <row r="93">
          <cell r="A93">
            <v>92</v>
          </cell>
          <cell r="B93" t="str">
            <v>Claude</v>
          </cell>
          <cell r="D93">
            <v>92</v>
          </cell>
          <cell r="E93" t="str">
            <v>Audreanne</v>
          </cell>
          <cell r="G93">
            <v>92</v>
          </cell>
          <cell r="H93" t="str">
            <v>Boivin</v>
          </cell>
          <cell r="I93">
            <v>0.153</v>
          </cell>
          <cell r="R93">
            <v>91</v>
          </cell>
          <cell r="S93" t="str">
            <v>Edouard Page</v>
          </cell>
        </row>
        <row r="94">
          <cell r="A94">
            <v>93</v>
          </cell>
          <cell r="B94" t="str">
            <v>Clement</v>
          </cell>
          <cell r="D94">
            <v>93</v>
          </cell>
          <cell r="E94" t="str">
            <v>Audree</v>
          </cell>
          <cell r="G94">
            <v>93</v>
          </cell>
          <cell r="H94" t="str">
            <v>Charbonneau</v>
          </cell>
          <cell r="I94">
            <v>0.153</v>
          </cell>
          <cell r="R94">
            <v>92</v>
          </cell>
          <cell r="S94" t="str">
            <v>Edward</v>
          </cell>
        </row>
        <row r="95">
          <cell r="A95">
            <v>94</v>
          </cell>
          <cell r="B95" t="str">
            <v>Clovis</v>
          </cell>
          <cell r="D95">
            <v>94</v>
          </cell>
          <cell r="E95" t="str">
            <v>Audrey</v>
          </cell>
          <cell r="G95">
            <v>94</v>
          </cell>
          <cell r="H95" t="str">
            <v>Lambert</v>
          </cell>
          <cell r="I95">
            <v>0.152</v>
          </cell>
          <cell r="R95">
            <v>93</v>
          </cell>
          <cell r="S95" t="str">
            <v>Eiffel</v>
          </cell>
        </row>
        <row r="96">
          <cell r="A96">
            <v>95</v>
          </cell>
          <cell r="B96" t="str">
            <v>Cody</v>
          </cell>
          <cell r="D96">
            <v>95</v>
          </cell>
          <cell r="E96" t="str">
            <v>Audrey ann</v>
          </cell>
          <cell r="G96">
            <v>95</v>
          </cell>
          <cell r="H96" t="str">
            <v>Raymond</v>
          </cell>
          <cell r="I96">
            <v>0.151</v>
          </cell>
          <cell r="R96">
            <v>94</v>
          </cell>
          <cell r="S96" t="str">
            <v>Elaine</v>
          </cell>
        </row>
        <row r="97">
          <cell r="A97">
            <v>96</v>
          </cell>
          <cell r="B97" t="str">
            <v>Colin</v>
          </cell>
          <cell r="D97">
            <v>96</v>
          </cell>
          <cell r="E97" t="str">
            <v>Audrey-ann</v>
          </cell>
          <cell r="G97">
            <v>96</v>
          </cell>
          <cell r="H97" t="str">
            <v>Vachon</v>
          </cell>
          <cell r="I97">
            <v>0.15</v>
          </cell>
          <cell r="R97">
            <v>95</v>
          </cell>
          <cell r="S97" t="str">
            <v>Eliane</v>
          </cell>
        </row>
        <row r="98">
          <cell r="A98">
            <v>97</v>
          </cell>
          <cell r="B98" t="str">
            <v>Connor</v>
          </cell>
          <cell r="D98">
            <v>97</v>
          </cell>
          <cell r="E98" t="str">
            <v>Audrey anne</v>
          </cell>
          <cell r="G98">
            <v>97</v>
          </cell>
          <cell r="H98" t="str">
            <v>Gilbert</v>
          </cell>
          <cell r="I98">
            <v>0.14799999999999999</v>
          </cell>
          <cell r="R98">
            <v>96</v>
          </cell>
          <cell r="S98" t="str">
            <v>Elie</v>
          </cell>
        </row>
        <row r="99">
          <cell r="A99">
            <v>98</v>
          </cell>
          <cell r="B99" t="str">
            <v>Corey</v>
          </cell>
          <cell r="D99">
            <v>98</v>
          </cell>
          <cell r="E99" t="str">
            <v>Audrey-anne</v>
          </cell>
          <cell r="G99">
            <v>98</v>
          </cell>
          <cell r="H99" t="str">
            <v>Audet</v>
          </cell>
          <cell r="I99">
            <v>0.14699999999999999</v>
          </cell>
          <cell r="R99">
            <v>97</v>
          </cell>
          <cell r="S99" t="str">
            <v>Eliot</v>
          </cell>
        </row>
        <row r="100">
          <cell r="A100">
            <v>99</v>
          </cell>
          <cell r="B100" t="str">
            <v>Cristian</v>
          </cell>
          <cell r="D100">
            <v>99</v>
          </cell>
          <cell r="E100" t="str">
            <v>Aurelie</v>
          </cell>
          <cell r="G100">
            <v>99</v>
          </cell>
          <cell r="H100" t="str">
            <v>Jean</v>
          </cell>
          <cell r="I100">
            <v>0.14699999999999999</v>
          </cell>
          <cell r="R100">
            <v>98</v>
          </cell>
          <cell r="S100" t="str">
            <v>Elisabeth</v>
          </cell>
        </row>
        <row r="101">
          <cell r="A101">
            <v>100</v>
          </cell>
          <cell r="B101" t="str">
            <v>Damian</v>
          </cell>
          <cell r="D101">
            <v>100</v>
          </cell>
          <cell r="E101" t="str">
            <v>Ava</v>
          </cell>
          <cell r="G101">
            <v>100</v>
          </cell>
          <cell r="H101" t="str">
            <v>Larouche</v>
          </cell>
          <cell r="I101">
            <v>0.14599999999999999</v>
          </cell>
          <cell r="R101">
            <v>99</v>
          </cell>
          <cell r="S101" t="str">
            <v>Elisee Martel</v>
          </cell>
        </row>
        <row r="102">
          <cell r="A102">
            <v>101</v>
          </cell>
          <cell r="B102" t="str">
            <v>Damien</v>
          </cell>
          <cell r="D102">
            <v>101</v>
          </cell>
          <cell r="E102" t="str">
            <v>Axelle</v>
          </cell>
          <cell r="G102">
            <v>101</v>
          </cell>
          <cell r="H102" t="str">
            <v>Legault</v>
          </cell>
          <cell r="I102">
            <v>0.14399999999999999</v>
          </cell>
          <cell r="R102">
            <v>100</v>
          </cell>
          <cell r="S102" t="str">
            <v>Elm</v>
          </cell>
        </row>
        <row r="103">
          <cell r="A103">
            <v>102</v>
          </cell>
          <cell r="B103" t="str">
            <v>Dan</v>
          </cell>
          <cell r="D103">
            <v>102</v>
          </cell>
          <cell r="E103" t="str">
            <v>Aya</v>
          </cell>
          <cell r="G103">
            <v>102</v>
          </cell>
          <cell r="H103" t="str">
            <v>Trudel</v>
          </cell>
          <cell r="I103">
            <v>0.14199999999999999</v>
          </cell>
          <cell r="R103">
            <v>101</v>
          </cell>
          <cell r="S103" t="str">
            <v>Elodie</v>
          </cell>
        </row>
        <row r="104">
          <cell r="A104">
            <v>103</v>
          </cell>
          <cell r="B104" t="str">
            <v>Danick</v>
          </cell>
          <cell r="D104">
            <v>103</v>
          </cell>
          <cell r="E104" t="str">
            <v>Barbara</v>
          </cell>
          <cell r="G104">
            <v>103</v>
          </cell>
          <cell r="H104" t="str">
            <v>Fontaine</v>
          </cell>
          <cell r="I104">
            <v>0.14099999999999999</v>
          </cell>
          <cell r="R104">
            <v>102</v>
          </cell>
          <cell r="S104" t="str">
            <v>Elodie Boucher</v>
          </cell>
        </row>
        <row r="105">
          <cell r="A105">
            <v>104</v>
          </cell>
          <cell r="B105" t="str">
            <v>Daniel</v>
          </cell>
          <cell r="D105">
            <v>104</v>
          </cell>
          <cell r="E105" t="str">
            <v>Beatrice</v>
          </cell>
          <cell r="G105">
            <v>104</v>
          </cell>
          <cell r="H105" t="str">
            <v>Picard</v>
          </cell>
          <cell r="I105">
            <v>0.14000000000000001</v>
          </cell>
          <cell r="R105">
            <v>103</v>
          </cell>
          <cell r="S105" t="str">
            <v>Eloi</v>
          </cell>
        </row>
        <row r="106">
          <cell r="A106">
            <v>105</v>
          </cell>
          <cell r="B106" t="str">
            <v>Danik</v>
          </cell>
          <cell r="D106">
            <v>105</v>
          </cell>
          <cell r="E106" t="str">
            <v>Bianca</v>
          </cell>
          <cell r="G106">
            <v>105</v>
          </cell>
          <cell r="H106" t="str">
            <v>Labelle</v>
          </cell>
          <cell r="I106">
            <v>0.14000000000000001</v>
          </cell>
          <cell r="R106">
            <v>104</v>
          </cell>
          <cell r="S106" t="str">
            <v>Elsa Triolet</v>
          </cell>
        </row>
        <row r="107">
          <cell r="A107">
            <v>106</v>
          </cell>
          <cell r="B107" t="str">
            <v>Danny</v>
          </cell>
          <cell r="D107">
            <v>106</v>
          </cell>
          <cell r="E107" t="str">
            <v>Bianka</v>
          </cell>
          <cell r="G107">
            <v>106</v>
          </cell>
          <cell r="H107" t="str">
            <v>Lacroix</v>
          </cell>
          <cell r="I107">
            <v>0.13800000000000001</v>
          </cell>
          <cell r="R107">
            <v>105</v>
          </cell>
          <cell r="S107" t="str">
            <v>Eluard</v>
          </cell>
        </row>
        <row r="108">
          <cell r="A108">
            <v>107</v>
          </cell>
          <cell r="B108" t="str">
            <v>Dante</v>
          </cell>
          <cell r="D108">
            <v>107</v>
          </cell>
          <cell r="E108" t="str">
            <v>Blanche</v>
          </cell>
          <cell r="G108">
            <v>107</v>
          </cell>
          <cell r="H108" t="str">
            <v>Jacques</v>
          </cell>
          <cell r="I108">
            <v>0.13700000000000001</v>
          </cell>
          <cell r="R108">
            <v>106</v>
          </cell>
          <cell r="S108" t="str">
            <v>Elyse</v>
          </cell>
        </row>
        <row r="109">
          <cell r="A109">
            <v>108</v>
          </cell>
          <cell r="B109" t="str">
            <v>Dany</v>
          </cell>
          <cell r="D109">
            <v>108</v>
          </cell>
          <cell r="E109" t="str">
            <v>Brenda</v>
          </cell>
          <cell r="G109">
            <v>108</v>
          </cell>
          <cell r="H109" t="str">
            <v>Moreau</v>
          </cell>
          <cell r="I109">
            <v>0.13700000000000001</v>
          </cell>
          <cell r="R109">
            <v>107</v>
          </cell>
          <cell r="S109" t="str">
            <v>Emelie</v>
          </cell>
        </row>
        <row r="110">
          <cell r="A110">
            <v>109</v>
          </cell>
          <cell r="B110" t="str">
            <v>Dario</v>
          </cell>
          <cell r="D110">
            <v>109</v>
          </cell>
          <cell r="E110" t="str">
            <v>Brianna</v>
          </cell>
          <cell r="G110">
            <v>109</v>
          </cell>
          <cell r="H110" t="str">
            <v>Carrier</v>
          </cell>
          <cell r="I110">
            <v>0.13700000000000001</v>
          </cell>
          <cell r="R110">
            <v>108</v>
          </cell>
          <cell r="S110" t="str">
            <v>Emerson</v>
          </cell>
        </row>
        <row r="111">
          <cell r="A111">
            <v>110</v>
          </cell>
          <cell r="B111" t="str">
            <v>Darren</v>
          </cell>
          <cell r="D111">
            <v>110</v>
          </cell>
          <cell r="E111" t="str">
            <v>Brigitte</v>
          </cell>
          <cell r="G111">
            <v>110</v>
          </cell>
          <cell r="H111" t="str">
            <v>Bernard</v>
          </cell>
          <cell r="I111">
            <v>0.13400000000000001</v>
          </cell>
          <cell r="R111">
            <v>109</v>
          </cell>
          <cell r="S111" t="str">
            <v>Emery</v>
          </cell>
        </row>
        <row r="112">
          <cell r="A112">
            <v>111</v>
          </cell>
          <cell r="B112" t="str">
            <v>Dave</v>
          </cell>
          <cell r="D112">
            <v>111</v>
          </cell>
          <cell r="E112" t="str">
            <v>Britany</v>
          </cell>
          <cell r="G112">
            <v>111</v>
          </cell>
          <cell r="H112" t="str">
            <v>Desrosiers</v>
          </cell>
          <cell r="I112">
            <v>0.13300000000000001</v>
          </cell>
          <cell r="R112">
            <v>110</v>
          </cell>
          <cell r="S112" t="str">
            <v>Ferrier</v>
          </cell>
        </row>
        <row r="113">
          <cell r="A113">
            <v>112</v>
          </cell>
          <cell r="B113" t="str">
            <v>Daven</v>
          </cell>
          <cell r="D113">
            <v>112</v>
          </cell>
          <cell r="E113" t="str">
            <v>Brittany</v>
          </cell>
          <cell r="G113">
            <v>112</v>
          </cell>
          <cell r="H113" t="str">
            <v>Goulet</v>
          </cell>
          <cell r="I113">
            <v>0.13300000000000001</v>
          </cell>
          <cell r="R113">
            <v>111</v>
          </cell>
          <cell r="S113" t="str">
            <v>Filiatrault</v>
          </cell>
        </row>
        <row r="114">
          <cell r="A114">
            <v>113</v>
          </cell>
          <cell r="B114" t="str">
            <v>David</v>
          </cell>
          <cell r="D114">
            <v>113</v>
          </cell>
          <cell r="E114" t="str">
            <v>Camelia</v>
          </cell>
          <cell r="G114">
            <v>113</v>
          </cell>
          <cell r="H114" t="str">
            <v>Renaud</v>
          </cell>
          <cell r="I114">
            <v>0.13200000000000001</v>
          </cell>
          <cell r="R114">
            <v>112</v>
          </cell>
          <cell r="S114" t="str">
            <v>Filion</v>
          </cell>
        </row>
        <row r="115">
          <cell r="A115">
            <v>114</v>
          </cell>
          <cell r="B115" t="str">
            <v>Denis</v>
          </cell>
          <cell r="D115">
            <v>114</v>
          </cell>
          <cell r="E115" t="str">
            <v>Camila</v>
          </cell>
          <cell r="G115">
            <v>114</v>
          </cell>
          <cell r="H115" t="str">
            <v>Dionne</v>
          </cell>
          <cell r="I115">
            <v>0.13100000000000001</v>
          </cell>
          <cell r="R115">
            <v>113</v>
          </cell>
          <cell r="S115" t="str">
            <v>Firmin</v>
          </cell>
        </row>
        <row r="116">
          <cell r="A116">
            <v>115</v>
          </cell>
          <cell r="B116" t="str">
            <v>Dereck</v>
          </cell>
          <cell r="D116">
            <v>115</v>
          </cell>
          <cell r="E116" t="str">
            <v>Camille</v>
          </cell>
          <cell r="G116">
            <v>115</v>
          </cell>
          <cell r="H116" t="str">
            <v>Lapierre</v>
          </cell>
          <cell r="I116">
            <v>0.13</v>
          </cell>
          <cell r="R116">
            <v>114</v>
          </cell>
          <cell r="S116" t="str">
            <v>Fiset</v>
          </cell>
        </row>
        <row r="117">
          <cell r="A117">
            <v>116</v>
          </cell>
          <cell r="B117" t="str">
            <v>Derek</v>
          </cell>
          <cell r="D117">
            <v>116</v>
          </cell>
          <cell r="E117" t="str">
            <v>Carine</v>
          </cell>
          <cell r="G117">
            <v>116</v>
          </cell>
          <cell r="H117" t="str">
            <v>Vaillancourt</v>
          </cell>
          <cell r="I117">
            <v>0.13</v>
          </cell>
          <cell r="R117">
            <v>115</v>
          </cell>
          <cell r="S117" t="str">
            <v>Flaubert</v>
          </cell>
        </row>
        <row r="118">
          <cell r="A118">
            <v>117</v>
          </cell>
          <cell r="B118" t="str">
            <v>Derick</v>
          </cell>
          <cell r="D118">
            <v>117</v>
          </cell>
          <cell r="E118" t="str">
            <v>Carla</v>
          </cell>
          <cell r="G118">
            <v>117</v>
          </cell>
          <cell r="H118" t="str">
            <v>Fillion</v>
          </cell>
          <cell r="I118">
            <v>0.129</v>
          </cell>
          <cell r="R118">
            <v>116</v>
          </cell>
          <cell r="S118" t="str">
            <v>Flavie</v>
          </cell>
        </row>
        <row r="119">
          <cell r="A119">
            <v>118</v>
          </cell>
          <cell r="B119" t="str">
            <v>Devon</v>
          </cell>
          <cell r="D119">
            <v>118</v>
          </cell>
          <cell r="E119" t="str">
            <v>Carolane</v>
          </cell>
          <cell r="G119">
            <v>118</v>
          </cell>
          <cell r="H119" t="str">
            <v>Lalonde</v>
          </cell>
          <cell r="I119">
            <v>0.129</v>
          </cell>
          <cell r="R119">
            <v>117</v>
          </cell>
          <cell r="S119" t="str">
            <v>Flavien</v>
          </cell>
        </row>
        <row r="120">
          <cell r="A120">
            <v>119</v>
          </cell>
          <cell r="B120" t="str">
            <v>Didier</v>
          </cell>
          <cell r="D120">
            <v>119</v>
          </cell>
          <cell r="E120" t="str">
            <v>Carol ann</v>
          </cell>
          <cell r="G120">
            <v>119</v>
          </cell>
          <cell r="H120" t="str">
            <v>Tessier</v>
          </cell>
          <cell r="I120">
            <v>0.129</v>
          </cell>
          <cell r="R120">
            <v>118</v>
          </cell>
          <cell r="S120" t="str">
            <v>Fleetwood</v>
          </cell>
        </row>
        <row r="121">
          <cell r="A121">
            <v>120</v>
          </cell>
          <cell r="B121" t="str">
            <v>Diego</v>
          </cell>
          <cell r="D121">
            <v>120</v>
          </cell>
          <cell r="E121" t="str">
            <v>Carolanne</v>
          </cell>
          <cell r="G121">
            <v>120</v>
          </cell>
          <cell r="H121" t="str">
            <v>Bertrand</v>
          </cell>
          <cell r="I121">
            <v>0.128</v>
          </cell>
          <cell r="R121">
            <v>119</v>
          </cell>
          <cell r="S121" t="str">
            <v>Fletcher</v>
          </cell>
        </row>
        <row r="122">
          <cell r="A122">
            <v>121</v>
          </cell>
          <cell r="B122" t="str">
            <v>Dimitri</v>
          </cell>
          <cell r="D122">
            <v>121</v>
          </cell>
          <cell r="E122" t="str">
            <v>Carole</v>
          </cell>
          <cell r="G122">
            <v>121</v>
          </cell>
          <cell r="H122" t="str">
            <v>Tardif</v>
          </cell>
          <cell r="I122">
            <v>0.127</v>
          </cell>
          <cell r="R122">
            <v>120</v>
          </cell>
          <cell r="S122" t="str">
            <v>Fleurette</v>
          </cell>
        </row>
        <row r="123">
          <cell r="A123">
            <v>122</v>
          </cell>
          <cell r="B123" t="str">
            <v>Dimitrios</v>
          </cell>
          <cell r="D123">
            <v>122</v>
          </cell>
          <cell r="E123" t="str">
            <v>Carole anne</v>
          </cell>
          <cell r="G123">
            <v>122</v>
          </cell>
          <cell r="H123" t="str">
            <v>Lepage</v>
          </cell>
          <cell r="I123">
            <v>0.127</v>
          </cell>
          <cell r="R123">
            <v>121</v>
          </cell>
          <cell r="S123" t="str">
            <v>Fleury</v>
          </cell>
        </row>
        <row r="124">
          <cell r="A124">
            <v>123</v>
          </cell>
          <cell r="B124" t="str">
            <v>Dominic</v>
          </cell>
          <cell r="D124">
            <v>123</v>
          </cell>
          <cell r="E124" t="str">
            <v>Carolina</v>
          </cell>
          <cell r="G124">
            <v>123</v>
          </cell>
          <cell r="H124" t="str">
            <v>Gingras</v>
          </cell>
          <cell r="I124">
            <v>0.126</v>
          </cell>
          <cell r="R124">
            <v>122</v>
          </cell>
          <cell r="S124" t="str">
            <v>Flore</v>
          </cell>
        </row>
        <row r="125">
          <cell r="A125">
            <v>124</v>
          </cell>
          <cell r="B125" t="str">
            <v>Dominick</v>
          </cell>
          <cell r="D125">
            <v>124</v>
          </cell>
          <cell r="E125" t="str">
            <v>Caroline</v>
          </cell>
          <cell r="G125">
            <v>124</v>
          </cell>
          <cell r="H125" t="str">
            <v>Benoît</v>
          </cell>
          <cell r="I125">
            <v>0.125</v>
          </cell>
          <cell r="R125">
            <v>123</v>
          </cell>
          <cell r="S125" t="str">
            <v>Flore Lavallee</v>
          </cell>
        </row>
        <row r="126">
          <cell r="A126">
            <v>125</v>
          </cell>
          <cell r="B126" t="str">
            <v>Dominik</v>
          </cell>
          <cell r="D126">
            <v>125</v>
          </cell>
          <cell r="E126" t="str">
            <v>Carolyne</v>
          </cell>
          <cell r="G126">
            <v>125</v>
          </cell>
          <cell r="H126" t="str">
            <v>Rioux</v>
          </cell>
          <cell r="I126">
            <v>0.124</v>
          </cell>
          <cell r="R126">
            <v>124</v>
          </cell>
          <cell r="S126" t="str">
            <v>Florent</v>
          </cell>
        </row>
        <row r="127">
          <cell r="A127">
            <v>126</v>
          </cell>
          <cell r="B127" t="str">
            <v>Dominique</v>
          </cell>
          <cell r="D127">
            <v>126</v>
          </cell>
          <cell r="E127" t="str">
            <v>Cassandra</v>
          </cell>
          <cell r="G127">
            <v>126</v>
          </cell>
          <cell r="H127" t="str">
            <v>Giguère</v>
          </cell>
          <cell r="I127">
            <v>0.123</v>
          </cell>
          <cell r="R127">
            <v>125</v>
          </cell>
          <cell r="S127" t="str">
            <v>Florian</v>
          </cell>
        </row>
        <row r="128">
          <cell r="A128">
            <v>127</v>
          </cell>
          <cell r="B128" t="str">
            <v>Donald</v>
          </cell>
          <cell r="D128">
            <v>127</v>
          </cell>
          <cell r="E128" t="str">
            <v>Cassandre</v>
          </cell>
          <cell r="G128">
            <v>127</v>
          </cell>
          <cell r="H128" t="str">
            <v>Drouin</v>
          </cell>
          <cell r="I128">
            <v>0.122</v>
          </cell>
          <cell r="R128">
            <v>126</v>
          </cell>
          <cell r="S128" t="str">
            <v>Foch</v>
          </cell>
        </row>
        <row r="129">
          <cell r="A129">
            <v>128</v>
          </cell>
          <cell r="B129" t="str">
            <v>Donavan</v>
          </cell>
          <cell r="D129">
            <v>128</v>
          </cell>
          <cell r="E129" t="str">
            <v>Catherine</v>
          </cell>
          <cell r="G129">
            <v>128</v>
          </cell>
          <cell r="H129" t="str">
            <v>Harvey</v>
          </cell>
          <cell r="I129">
            <v>0.122</v>
          </cell>
          <cell r="R129">
            <v>127</v>
          </cell>
          <cell r="S129" t="str">
            <v>Foisy</v>
          </cell>
        </row>
        <row r="130">
          <cell r="A130">
            <v>129</v>
          </cell>
          <cell r="B130" t="str">
            <v>Donovan</v>
          </cell>
          <cell r="D130">
            <v>129</v>
          </cell>
          <cell r="E130" t="str">
            <v>Cathy</v>
          </cell>
          <cell r="G130">
            <v>129</v>
          </cell>
          <cell r="H130" t="str">
            <v>Lauzon</v>
          </cell>
          <cell r="I130">
            <v>0.122</v>
          </cell>
          <cell r="R130">
            <v>128</v>
          </cell>
          <cell r="S130" t="str">
            <v>Fontaine</v>
          </cell>
        </row>
        <row r="131">
          <cell r="A131">
            <v>130</v>
          </cell>
          <cell r="B131" t="str">
            <v>Dylan</v>
          </cell>
          <cell r="D131">
            <v>130</v>
          </cell>
          <cell r="E131" t="str">
            <v>Celeste</v>
          </cell>
          <cell r="G131">
            <v>130</v>
          </cell>
          <cell r="H131" t="str">
            <v>Nguyen</v>
          </cell>
          <cell r="I131">
            <v>0.122</v>
          </cell>
          <cell r="R131">
            <v>129</v>
          </cell>
          <cell r="S131" t="str">
            <v>Forand</v>
          </cell>
        </row>
        <row r="132">
          <cell r="A132">
            <v>131</v>
          </cell>
          <cell r="B132" t="str">
            <v>Eddy</v>
          </cell>
          <cell r="D132">
            <v>131</v>
          </cell>
          <cell r="E132" t="str">
            <v>Celia</v>
          </cell>
          <cell r="G132">
            <v>131</v>
          </cell>
          <cell r="H132" t="str">
            <v>Gendron</v>
          </cell>
          <cell r="I132">
            <v>0.122</v>
          </cell>
          <cell r="R132">
            <v>130</v>
          </cell>
          <cell r="S132" t="str">
            <v>Forest</v>
          </cell>
        </row>
        <row r="133">
          <cell r="A133">
            <v>132</v>
          </cell>
          <cell r="B133" t="str">
            <v>Eden</v>
          </cell>
          <cell r="D133">
            <v>132</v>
          </cell>
          <cell r="E133" t="str">
            <v>Celine</v>
          </cell>
          <cell r="G133">
            <v>132</v>
          </cell>
          <cell r="H133" t="str">
            <v>Boutin</v>
          </cell>
          <cell r="I133">
            <v>0.122</v>
          </cell>
          <cell r="R133">
            <v>131</v>
          </cell>
          <cell r="S133" t="str">
            <v>Forget</v>
          </cell>
        </row>
        <row r="134">
          <cell r="A134">
            <v>133</v>
          </cell>
          <cell r="B134" t="str">
            <v>Edgar</v>
          </cell>
          <cell r="D134">
            <v>133</v>
          </cell>
          <cell r="E134" t="str">
            <v>Chanel</v>
          </cell>
          <cell r="G134">
            <v>133</v>
          </cell>
          <cell r="H134" t="str">
            <v>Laflamme</v>
          </cell>
          <cell r="I134">
            <v>0.121</v>
          </cell>
          <cell r="R134">
            <v>132</v>
          </cell>
          <cell r="S134" t="str">
            <v>Fortin</v>
          </cell>
        </row>
        <row r="135">
          <cell r="A135">
            <v>134</v>
          </cell>
          <cell r="B135" t="str">
            <v>Edmond</v>
          </cell>
          <cell r="D135">
            <v>134</v>
          </cell>
          <cell r="E135" t="str">
            <v>Chanelle</v>
          </cell>
          <cell r="G135">
            <v>134</v>
          </cell>
          <cell r="H135" t="str">
            <v>Vallée</v>
          </cell>
          <cell r="I135">
            <v>0.12</v>
          </cell>
          <cell r="R135">
            <v>133</v>
          </cell>
          <cell r="S135" t="str">
            <v>Gauthier</v>
          </cell>
        </row>
        <row r="136">
          <cell r="A136">
            <v>135</v>
          </cell>
          <cell r="B136" t="str">
            <v>Edouard</v>
          </cell>
          <cell r="D136">
            <v>135</v>
          </cell>
          <cell r="E136" t="str">
            <v>Chantal</v>
          </cell>
          <cell r="G136">
            <v>135</v>
          </cell>
          <cell r="H136" t="str">
            <v>Dumont</v>
          </cell>
          <cell r="I136">
            <v>0.12</v>
          </cell>
          <cell r="R136">
            <v>134</v>
          </cell>
          <cell r="S136" t="str">
            <v>Gauvreau</v>
          </cell>
        </row>
        <row r="137">
          <cell r="A137">
            <v>136</v>
          </cell>
          <cell r="B137" t="str">
            <v>Edward</v>
          </cell>
          <cell r="D137">
            <v>136</v>
          </cell>
          <cell r="E137" t="str">
            <v>Chantale</v>
          </cell>
          <cell r="G137">
            <v>136</v>
          </cell>
          <cell r="H137" t="str">
            <v>Breton</v>
          </cell>
          <cell r="I137">
            <v>0.11899999999999999</v>
          </cell>
          <cell r="R137">
            <v>135</v>
          </cell>
          <cell r="S137" t="str">
            <v>Gelinas</v>
          </cell>
        </row>
        <row r="138">
          <cell r="A138">
            <v>137</v>
          </cell>
          <cell r="B138" t="str">
            <v>Eli</v>
          </cell>
          <cell r="D138">
            <v>137</v>
          </cell>
          <cell r="E138" t="str">
            <v>Charlene</v>
          </cell>
          <cell r="G138">
            <v>137</v>
          </cell>
          <cell r="H138" t="str">
            <v>Paré</v>
          </cell>
          <cell r="I138">
            <v>0.11899999999999999</v>
          </cell>
          <cell r="R138">
            <v>136</v>
          </cell>
          <cell r="S138" t="str">
            <v>Gemma</v>
          </cell>
        </row>
        <row r="139">
          <cell r="A139">
            <v>138</v>
          </cell>
          <cell r="B139" t="str">
            <v>Elias</v>
          </cell>
          <cell r="D139">
            <v>138</v>
          </cell>
          <cell r="E139" t="str">
            <v>Charlie</v>
          </cell>
          <cell r="G139">
            <v>138</v>
          </cell>
          <cell r="H139" t="str">
            <v>Paquin</v>
          </cell>
          <cell r="I139">
            <v>0.11899999999999999</v>
          </cell>
          <cell r="R139">
            <v>137</v>
          </cell>
          <cell r="S139" t="str">
            <v>Gendreau</v>
          </cell>
        </row>
        <row r="140">
          <cell r="A140">
            <v>139</v>
          </cell>
          <cell r="B140" t="str">
            <v>Elie</v>
          </cell>
          <cell r="D140">
            <v>139</v>
          </cell>
          <cell r="E140" t="str">
            <v>Charline</v>
          </cell>
          <cell r="G140">
            <v>139</v>
          </cell>
          <cell r="H140" t="str">
            <v>Robitaille</v>
          </cell>
          <cell r="I140">
            <v>0.11899999999999999</v>
          </cell>
          <cell r="R140">
            <v>138</v>
          </cell>
          <cell r="S140" t="str">
            <v>Genest</v>
          </cell>
        </row>
        <row r="141">
          <cell r="A141">
            <v>140</v>
          </cell>
          <cell r="B141" t="str">
            <v>Elijah</v>
          </cell>
          <cell r="D141">
            <v>140</v>
          </cell>
          <cell r="E141" t="str">
            <v>Charlotte</v>
          </cell>
          <cell r="G141">
            <v>140</v>
          </cell>
          <cell r="H141" t="str">
            <v>Gélinas</v>
          </cell>
          <cell r="I141">
            <v>0.11700000000000001</v>
          </cell>
          <cell r="R141">
            <v>139</v>
          </cell>
          <cell r="S141" t="str">
            <v>Genevieve</v>
          </cell>
        </row>
        <row r="142">
          <cell r="A142">
            <v>141</v>
          </cell>
          <cell r="B142" t="str">
            <v>Eliot</v>
          </cell>
          <cell r="D142">
            <v>141</v>
          </cell>
          <cell r="E142" t="str">
            <v>Chelsea</v>
          </cell>
          <cell r="G142">
            <v>141</v>
          </cell>
          <cell r="H142" t="str">
            <v>Duchesne</v>
          </cell>
          <cell r="I142">
            <v>0.11700000000000001</v>
          </cell>
          <cell r="R142">
            <v>140</v>
          </cell>
          <cell r="S142" t="str">
            <v>Geoffrion</v>
          </cell>
        </row>
        <row r="143">
          <cell r="A143">
            <v>142</v>
          </cell>
          <cell r="B143" t="str">
            <v>Eliott</v>
          </cell>
          <cell r="D143">
            <v>142</v>
          </cell>
          <cell r="E143" t="str">
            <v>Chloe</v>
          </cell>
          <cell r="G143">
            <v>142</v>
          </cell>
          <cell r="H143" t="str">
            <v>Lussier</v>
          </cell>
          <cell r="I143">
            <v>0.115</v>
          </cell>
          <cell r="R143">
            <v>141</v>
          </cell>
          <cell r="S143" t="str">
            <v>Geoffroy</v>
          </cell>
        </row>
        <row r="144">
          <cell r="A144">
            <v>143</v>
          </cell>
          <cell r="B144" t="str">
            <v>Elliot</v>
          </cell>
          <cell r="D144">
            <v>143</v>
          </cell>
          <cell r="E144" t="str">
            <v>Christelle</v>
          </cell>
          <cell r="G144">
            <v>143</v>
          </cell>
          <cell r="H144" t="str">
            <v>Séguin</v>
          </cell>
          <cell r="I144">
            <v>0.115</v>
          </cell>
          <cell r="R144">
            <v>142</v>
          </cell>
          <cell r="S144" t="str">
            <v>George Browne</v>
          </cell>
        </row>
        <row r="145">
          <cell r="A145">
            <v>144</v>
          </cell>
          <cell r="B145" t="str">
            <v>Elliott</v>
          </cell>
          <cell r="D145">
            <v>144</v>
          </cell>
          <cell r="E145" t="str">
            <v>Christina</v>
          </cell>
          <cell r="G145">
            <v>144</v>
          </cell>
          <cell r="H145" t="str">
            <v>Veilleux</v>
          </cell>
          <cell r="I145">
            <v>0.114</v>
          </cell>
          <cell r="R145">
            <v>143</v>
          </cell>
          <cell r="S145" t="str">
            <v>George Minot</v>
          </cell>
        </row>
        <row r="146">
          <cell r="A146">
            <v>145</v>
          </cell>
          <cell r="B146" t="str">
            <v>Eloi</v>
          </cell>
          <cell r="D146">
            <v>145</v>
          </cell>
          <cell r="E146" t="str">
            <v>Christine</v>
          </cell>
          <cell r="G146">
            <v>145</v>
          </cell>
          <cell r="H146" t="str">
            <v>Potvin</v>
          </cell>
          <cell r="I146">
            <v>0.114</v>
          </cell>
          <cell r="R146">
            <v>144</v>
          </cell>
          <cell r="S146" t="str">
            <v>Georges</v>
          </cell>
        </row>
        <row r="147">
          <cell r="A147">
            <v>146</v>
          </cell>
          <cell r="B147" t="str">
            <v>Ely</v>
          </cell>
          <cell r="D147">
            <v>146</v>
          </cell>
          <cell r="E147" t="str">
            <v>Cindy</v>
          </cell>
          <cell r="G147">
            <v>146</v>
          </cell>
          <cell r="H147" t="str">
            <v>Gervais</v>
          </cell>
          <cell r="I147">
            <v>0.114</v>
          </cell>
          <cell r="R147">
            <v>145</v>
          </cell>
          <cell r="S147" t="str">
            <v>Georges Baril</v>
          </cell>
        </row>
        <row r="148">
          <cell r="A148">
            <v>147</v>
          </cell>
          <cell r="B148" t="str">
            <v>Emanuel</v>
          </cell>
          <cell r="D148">
            <v>147</v>
          </cell>
          <cell r="E148" t="str">
            <v>Cinthia</v>
          </cell>
          <cell r="G148">
            <v>147</v>
          </cell>
          <cell r="H148" t="str">
            <v>Pépin</v>
          </cell>
          <cell r="I148">
            <v>0.113</v>
          </cell>
          <cell r="R148">
            <v>146</v>
          </cell>
          <cell r="S148" t="str">
            <v>Georges Dor</v>
          </cell>
        </row>
        <row r="149">
          <cell r="A149">
            <v>148</v>
          </cell>
          <cell r="B149" t="str">
            <v>Emeric</v>
          </cell>
          <cell r="D149">
            <v>148</v>
          </cell>
          <cell r="E149" t="str">
            <v>Claire</v>
          </cell>
          <cell r="G149">
            <v>148</v>
          </cell>
          <cell r="H149" t="str">
            <v>Laroche</v>
          </cell>
          <cell r="I149">
            <v>0.113</v>
          </cell>
          <cell r="R149">
            <v>147</v>
          </cell>
          <cell r="S149" t="str">
            <v>Georges Vanier</v>
          </cell>
        </row>
        <row r="150">
          <cell r="A150">
            <v>149</v>
          </cell>
          <cell r="B150" t="str">
            <v>Emerick</v>
          </cell>
          <cell r="D150">
            <v>149</v>
          </cell>
          <cell r="E150" t="str">
            <v>Clara</v>
          </cell>
          <cell r="G150">
            <v>149</v>
          </cell>
          <cell r="H150" t="str">
            <v>Morissette</v>
          </cell>
          <cell r="I150">
            <v>0.112</v>
          </cell>
          <cell r="R150">
            <v>148</v>
          </cell>
          <cell r="S150" t="str">
            <v>Geraldine</v>
          </cell>
        </row>
        <row r="151">
          <cell r="A151">
            <v>150</v>
          </cell>
          <cell r="B151" t="str">
            <v>Emerik</v>
          </cell>
          <cell r="D151">
            <v>150</v>
          </cell>
          <cell r="E151" t="str">
            <v>Claudia</v>
          </cell>
          <cell r="G151">
            <v>150</v>
          </cell>
          <cell r="H151" t="str">
            <v>Charron</v>
          </cell>
          <cell r="I151">
            <v>0.111</v>
          </cell>
          <cell r="R151">
            <v>149</v>
          </cell>
          <cell r="S151" t="str">
            <v>Gerard</v>
          </cell>
        </row>
        <row r="152">
          <cell r="A152">
            <v>151</v>
          </cell>
          <cell r="B152" t="str">
            <v>Emil</v>
          </cell>
          <cell r="D152">
            <v>151</v>
          </cell>
          <cell r="E152" t="str">
            <v>Claudie</v>
          </cell>
          <cell r="G152">
            <v>151</v>
          </cell>
          <cell r="H152" t="str">
            <v>Lavallée</v>
          </cell>
          <cell r="I152">
            <v>0.111</v>
          </cell>
          <cell r="R152">
            <v>150</v>
          </cell>
          <cell r="S152" t="str">
            <v>Gerard De Nerval</v>
          </cell>
        </row>
        <row r="153">
          <cell r="A153">
            <v>152</v>
          </cell>
          <cell r="B153" t="str">
            <v>Emile</v>
          </cell>
          <cell r="D153">
            <v>152</v>
          </cell>
          <cell r="E153" t="str">
            <v>Claudine</v>
          </cell>
          <cell r="G153">
            <v>152</v>
          </cell>
          <cell r="H153" t="str">
            <v>Laplante</v>
          </cell>
          <cell r="I153">
            <v>0.111</v>
          </cell>
          <cell r="R153">
            <v>151</v>
          </cell>
          <cell r="S153" t="str">
            <v>Gerard Morisset</v>
          </cell>
        </row>
        <row r="154">
          <cell r="A154">
            <v>153</v>
          </cell>
          <cell r="B154" t="str">
            <v>Emilien</v>
          </cell>
          <cell r="D154">
            <v>153</v>
          </cell>
          <cell r="E154" t="str">
            <v>Clemence</v>
          </cell>
          <cell r="G154">
            <v>153</v>
          </cell>
          <cell r="H154" t="str">
            <v>Chabot</v>
          </cell>
          <cell r="I154">
            <v>0.11</v>
          </cell>
          <cell r="R154">
            <v>152</v>
          </cell>
          <cell r="S154" t="str">
            <v>Gerbault</v>
          </cell>
        </row>
        <row r="155">
          <cell r="A155">
            <v>154</v>
          </cell>
          <cell r="B155" t="str">
            <v>Emilio</v>
          </cell>
          <cell r="D155">
            <v>154</v>
          </cell>
          <cell r="E155" t="str">
            <v>Cloe</v>
          </cell>
          <cell r="G155">
            <v>154</v>
          </cell>
          <cell r="H155" t="str">
            <v>Brunet</v>
          </cell>
          <cell r="I155">
            <v>0.108</v>
          </cell>
          <cell r="R155">
            <v>153</v>
          </cell>
          <cell r="S155" t="str">
            <v>Germain</v>
          </cell>
        </row>
        <row r="156">
          <cell r="A156">
            <v>155</v>
          </cell>
          <cell r="B156" t="str">
            <v>Emmanuel</v>
          </cell>
          <cell r="D156">
            <v>155</v>
          </cell>
          <cell r="E156" t="str">
            <v>Constance</v>
          </cell>
          <cell r="G156">
            <v>155</v>
          </cell>
          <cell r="H156" t="str">
            <v>Vézina</v>
          </cell>
          <cell r="I156">
            <v>0.108</v>
          </cell>
          <cell r="R156">
            <v>154</v>
          </cell>
          <cell r="S156" t="str">
            <v>Germaine</v>
          </cell>
        </row>
        <row r="157">
          <cell r="A157">
            <v>156</v>
          </cell>
          <cell r="B157" t="str">
            <v>Emrick</v>
          </cell>
          <cell r="D157">
            <v>156</v>
          </cell>
          <cell r="E157" t="str">
            <v>Coralie</v>
          </cell>
          <cell r="G157">
            <v>156</v>
          </cell>
          <cell r="H157" t="str">
            <v>Desrochers</v>
          </cell>
          <cell r="I157">
            <v>0.108</v>
          </cell>
          <cell r="R157">
            <v>155</v>
          </cell>
          <cell r="S157" t="str">
            <v>Germaine Guevremont</v>
          </cell>
        </row>
        <row r="158">
          <cell r="A158">
            <v>157</v>
          </cell>
          <cell r="B158" t="str">
            <v>Emrik</v>
          </cell>
          <cell r="D158">
            <v>157</v>
          </cell>
          <cell r="E158" t="str">
            <v>Coraly</v>
          </cell>
          <cell r="G158">
            <v>157</v>
          </cell>
          <cell r="H158" t="str">
            <v>Labrecque</v>
          </cell>
          <cell r="I158">
            <v>0.107</v>
          </cell>
          <cell r="R158">
            <v>156</v>
          </cell>
          <cell r="S158" t="str">
            <v>Gertrude</v>
          </cell>
        </row>
        <row r="159">
          <cell r="A159">
            <v>158</v>
          </cell>
          <cell r="B159" t="str">
            <v>Enrick</v>
          </cell>
          <cell r="D159">
            <v>158</v>
          </cell>
          <cell r="E159" t="str">
            <v>Corinne</v>
          </cell>
          <cell r="G159">
            <v>158</v>
          </cell>
          <cell r="H159" t="str">
            <v>Coulombe</v>
          </cell>
          <cell r="I159">
            <v>0.107</v>
          </cell>
          <cell r="R159">
            <v>157</v>
          </cell>
          <cell r="S159" t="str">
            <v>Gervais</v>
          </cell>
        </row>
        <row r="160">
          <cell r="A160">
            <v>159</v>
          </cell>
          <cell r="B160" t="str">
            <v>EnZo</v>
          </cell>
          <cell r="D160">
            <v>159</v>
          </cell>
          <cell r="E160" t="str">
            <v>Cristina</v>
          </cell>
          <cell r="G160">
            <v>159</v>
          </cell>
          <cell r="H160" t="str">
            <v>Tanguay</v>
          </cell>
          <cell r="I160">
            <v>0.106</v>
          </cell>
          <cell r="R160">
            <v>158</v>
          </cell>
          <cell r="S160" t="str">
            <v>Gianchetti</v>
          </cell>
        </row>
        <row r="161">
          <cell r="A161">
            <v>160</v>
          </cell>
          <cell r="B161" t="str">
            <v>Eric</v>
          </cell>
          <cell r="D161">
            <v>160</v>
          </cell>
          <cell r="E161" t="str">
            <v>Crystal</v>
          </cell>
          <cell r="G161">
            <v>160</v>
          </cell>
          <cell r="H161" t="str">
            <v>Chouinard</v>
          </cell>
          <cell r="I161">
            <v>0.105</v>
          </cell>
          <cell r="R161">
            <v>159</v>
          </cell>
          <cell r="S161" t="str">
            <v>Gibbon</v>
          </cell>
        </row>
        <row r="162">
          <cell r="A162">
            <v>161</v>
          </cell>
          <cell r="B162" t="str">
            <v>Erick</v>
          </cell>
          <cell r="D162">
            <v>161</v>
          </cell>
          <cell r="E162" t="str">
            <v>Cynthia</v>
          </cell>
          <cell r="G162">
            <v>161</v>
          </cell>
          <cell r="H162" t="str">
            <v>Noël</v>
          </cell>
          <cell r="I162">
            <v>0.105</v>
          </cell>
          <cell r="R162">
            <v>160</v>
          </cell>
          <cell r="S162" t="str">
            <v>Giffard</v>
          </cell>
        </row>
        <row r="163">
          <cell r="A163">
            <v>162</v>
          </cell>
          <cell r="B163" t="str">
            <v>Erik</v>
          </cell>
          <cell r="D163">
            <v>162</v>
          </cell>
          <cell r="E163" t="str">
            <v>Dahlia</v>
          </cell>
          <cell r="G163">
            <v>162</v>
          </cell>
          <cell r="H163" t="str">
            <v>Pouliot</v>
          </cell>
          <cell r="I163">
            <v>0.104</v>
          </cell>
          <cell r="R163">
            <v>161</v>
          </cell>
          <cell r="S163" t="str">
            <v>Gignac</v>
          </cell>
        </row>
        <row r="164">
          <cell r="A164">
            <v>163</v>
          </cell>
          <cell r="B164" t="str">
            <v>Esteban</v>
          </cell>
          <cell r="D164">
            <v>163</v>
          </cell>
          <cell r="E164" t="str">
            <v>Daisy</v>
          </cell>
          <cell r="G164">
            <v>163</v>
          </cell>
          <cell r="H164" t="str">
            <v>Lacasse</v>
          </cell>
          <cell r="I164">
            <v>0.104</v>
          </cell>
          <cell r="R164">
            <v>162</v>
          </cell>
          <cell r="S164" t="str">
            <v>Giguere</v>
          </cell>
        </row>
        <row r="165">
          <cell r="A165">
            <v>164</v>
          </cell>
          <cell r="B165" t="str">
            <v>Ethan</v>
          </cell>
          <cell r="D165">
            <v>164</v>
          </cell>
          <cell r="E165" t="str">
            <v>Dalia</v>
          </cell>
          <cell r="G165">
            <v>164</v>
          </cell>
          <cell r="H165" t="str">
            <v>Daigle</v>
          </cell>
          <cell r="I165">
            <v>0.10299999999999999</v>
          </cell>
          <cell r="R165">
            <v>163</v>
          </cell>
          <cell r="S165" t="str">
            <v>Gilardeau</v>
          </cell>
        </row>
        <row r="166">
          <cell r="A166">
            <v>165</v>
          </cell>
          <cell r="B166" t="str">
            <v>Etienne</v>
          </cell>
          <cell r="D166">
            <v>165</v>
          </cell>
          <cell r="E166" t="str">
            <v>Dana</v>
          </cell>
          <cell r="G166">
            <v>165</v>
          </cell>
          <cell r="H166" t="str">
            <v>Marcoux</v>
          </cell>
          <cell r="I166">
            <v>0.10299999999999999</v>
          </cell>
          <cell r="R166">
            <v>164</v>
          </cell>
          <cell r="S166" t="str">
            <v>Gilbert</v>
          </cell>
        </row>
        <row r="167">
          <cell r="A167">
            <v>166</v>
          </cell>
          <cell r="B167" t="str">
            <v>Eugene</v>
          </cell>
          <cell r="D167">
            <v>166</v>
          </cell>
          <cell r="E167" t="str">
            <v>Danae</v>
          </cell>
          <cell r="G167">
            <v>166</v>
          </cell>
          <cell r="H167" t="str">
            <v>Lamontagne</v>
          </cell>
          <cell r="I167">
            <v>0.10199999999999999</v>
          </cell>
          <cell r="R167">
            <v>165</v>
          </cell>
          <cell r="S167" t="str">
            <v>Gilles</v>
          </cell>
        </row>
        <row r="168">
          <cell r="A168">
            <v>167</v>
          </cell>
          <cell r="B168" t="str">
            <v>Evan</v>
          </cell>
          <cell r="D168">
            <v>167</v>
          </cell>
          <cell r="E168" t="str">
            <v>Dania</v>
          </cell>
          <cell r="G168">
            <v>167</v>
          </cell>
          <cell r="H168" t="str">
            <v>Turgeon</v>
          </cell>
          <cell r="I168">
            <v>0.10199999999999999</v>
          </cell>
          <cell r="R168">
            <v>166</v>
          </cell>
          <cell r="S168" t="str">
            <v>Ginette</v>
          </cell>
        </row>
        <row r="169">
          <cell r="A169">
            <v>168</v>
          </cell>
          <cell r="B169" t="str">
            <v>EZekiel</v>
          </cell>
          <cell r="D169">
            <v>168</v>
          </cell>
          <cell r="E169" t="str">
            <v>Daniela</v>
          </cell>
          <cell r="G169">
            <v>168</v>
          </cell>
          <cell r="H169" t="str">
            <v>Larocque</v>
          </cell>
          <cell r="I169">
            <v>0.10100000000000001</v>
          </cell>
          <cell r="R169">
            <v>167</v>
          </cell>
          <cell r="S169" t="str">
            <v>Gingras</v>
          </cell>
        </row>
        <row r="170">
          <cell r="A170">
            <v>169</v>
          </cell>
          <cell r="B170" t="str">
            <v>Fabien</v>
          </cell>
          <cell r="D170">
            <v>169</v>
          </cell>
          <cell r="E170" t="str">
            <v>Danielle</v>
          </cell>
          <cell r="G170">
            <v>169</v>
          </cell>
          <cell r="H170" t="str">
            <v>Roberge</v>
          </cell>
          <cell r="I170">
            <v>0.10100000000000001</v>
          </cell>
          <cell r="R170">
            <v>168</v>
          </cell>
          <cell r="S170" t="str">
            <v>Girard</v>
          </cell>
        </row>
        <row r="171">
          <cell r="A171">
            <v>170</v>
          </cell>
          <cell r="B171" t="str">
            <v>Fabrice</v>
          </cell>
          <cell r="D171">
            <v>170</v>
          </cell>
          <cell r="E171" t="str">
            <v>Danika</v>
          </cell>
          <cell r="G171">
            <v>170</v>
          </cell>
          <cell r="H171" t="str">
            <v>Auger</v>
          </cell>
          <cell r="I171">
            <v>0.1</v>
          </cell>
          <cell r="R171">
            <v>169</v>
          </cell>
          <cell r="S171" t="str">
            <v>Giraud</v>
          </cell>
        </row>
        <row r="172">
          <cell r="A172">
            <v>171</v>
          </cell>
          <cell r="B172" t="str">
            <v>Felix</v>
          </cell>
          <cell r="D172">
            <v>171</v>
          </cell>
          <cell r="E172" t="str">
            <v>Daphne</v>
          </cell>
          <cell r="G172">
            <v>171</v>
          </cell>
          <cell r="H172" t="str">
            <v>Massé</v>
          </cell>
          <cell r="I172">
            <v>0.1</v>
          </cell>
          <cell r="R172">
            <v>170</v>
          </cell>
          <cell r="S172" t="str">
            <v>Girouard</v>
          </cell>
        </row>
        <row r="173">
          <cell r="A173">
            <v>172</v>
          </cell>
          <cell r="B173" t="str">
            <v>Felix antoine</v>
          </cell>
          <cell r="D173">
            <v>172</v>
          </cell>
          <cell r="E173" t="str">
            <v>Daphnee</v>
          </cell>
          <cell r="G173">
            <v>172</v>
          </cell>
          <cell r="H173" t="str">
            <v>Pilon</v>
          </cell>
          <cell r="I173">
            <v>0.1</v>
          </cell>
          <cell r="R173">
            <v>171</v>
          </cell>
          <cell r="S173" t="str">
            <v>Hector</v>
          </cell>
        </row>
        <row r="174">
          <cell r="A174">
            <v>173</v>
          </cell>
          <cell r="B174" t="str">
            <v>Felix-antoine</v>
          </cell>
          <cell r="D174">
            <v>173</v>
          </cell>
          <cell r="E174" t="str">
            <v>Deborah</v>
          </cell>
          <cell r="G174">
            <v>173</v>
          </cell>
          <cell r="H174" t="str">
            <v>Racine</v>
          </cell>
          <cell r="I174">
            <v>0.1</v>
          </cell>
          <cell r="R174">
            <v>172</v>
          </cell>
          <cell r="S174" t="str">
            <v>Hector Charland</v>
          </cell>
        </row>
        <row r="175">
          <cell r="A175">
            <v>174</v>
          </cell>
          <cell r="B175" t="str">
            <v>Florent</v>
          </cell>
          <cell r="D175">
            <v>174</v>
          </cell>
          <cell r="E175" t="str">
            <v>Delphine</v>
          </cell>
          <cell r="G175">
            <v>174</v>
          </cell>
          <cell r="H175" t="str">
            <v>Dallaire</v>
          </cell>
          <cell r="I175">
            <v>9.9000000000000005E-2</v>
          </cell>
          <cell r="R175">
            <v>173</v>
          </cell>
          <cell r="S175" t="str">
            <v>Hector Lussier</v>
          </cell>
        </row>
        <row r="176">
          <cell r="A176">
            <v>175</v>
          </cell>
          <cell r="B176" t="str">
            <v>Francesco</v>
          </cell>
          <cell r="D176">
            <v>175</v>
          </cell>
          <cell r="E176" t="str">
            <v>Diana</v>
          </cell>
          <cell r="G176">
            <v>175</v>
          </cell>
          <cell r="H176" t="str">
            <v>Émond</v>
          </cell>
          <cell r="I176">
            <v>9.9000000000000005E-2</v>
          </cell>
          <cell r="R176">
            <v>174</v>
          </cell>
          <cell r="S176" t="str">
            <v>Hector Nadon</v>
          </cell>
        </row>
        <row r="177">
          <cell r="A177">
            <v>176</v>
          </cell>
          <cell r="B177" t="str">
            <v>Francis</v>
          </cell>
          <cell r="D177">
            <v>176</v>
          </cell>
          <cell r="E177" t="str">
            <v>Diane</v>
          </cell>
          <cell r="G177">
            <v>176</v>
          </cell>
          <cell r="H177" t="str">
            <v>Grégoire</v>
          </cell>
          <cell r="I177">
            <v>9.9000000000000005E-2</v>
          </cell>
          <cell r="R177">
            <v>175</v>
          </cell>
          <cell r="S177" t="str">
            <v>Heloise</v>
          </cell>
        </row>
        <row r="178">
          <cell r="A178">
            <v>177</v>
          </cell>
          <cell r="B178" t="str">
            <v>Francois</v>
          </cell>
          <cell r="D178">
            <v>177</v>
          </cell>
          <cell r="E178" t="str">
            <v>Dina</v>
          </cell>
          <cell r="G178">
            <v>177</v>
          </cell>
          <cell r="H178" t="str">
            <v>Beauregard</v>
          </cell>
          <cell r="I178">
            <v>9.9000000000000005E-2</v>
          </cell>
          <cell r="R178">
            <v>176</v>
          </cell>
          <cell r="S178" t="str">
            <v>Hemon</v>
          </cell>
        </row>
        <row r="179">
          <cell r="A179">
            <v>178</v>
          </cell>
          <cell r="B179" t="str">
            <v>Francois-xavier</v>
          </cell>
          <cell r="D179">
            <v>178</v>
          </cell>
          <cell r="E179" t="str">
            <v>Dominique</v>
          </cell>
          <cell r="G179">
            <v>178</v>
          </cell>
          <cell r="H179" t="str">
            <v>Smith</v>
          </cell>
          <cell r="I179">
            <v>9.8000000000000004E-2</v>
          </cell>
          <cell r="R179">
            <v>177</v>
          </cell>
          <cell r="S179" t="str">
            <v>Hennessy</v>
          </cell>
        </row>
        <row r="180">
          <cell r="A180">
            <v>179</v>
          </cell>
          <cell r="B180" t="str">
            <v>Frank</v>
          </cell>
          <cell r="D180">
            <v>179</v>
          </cell>
          <cell r="E180" t="str">
            <v>Dorothee</v>
          </cell>
          <cell r="G180">
            <v>179</v>
          </cell>
          <cell r="H180" t="str">
            <v>Denis</v>
          </cell>
          <cell r="I180">
            <v>9.8000000000000004E-2</v>
          </cell>
          <cell r="R180">
            <v>178</v>
          </cell>
          <cell r="S180" t="str">
            <v>Henri</v>
          </cell>
        </row>
        <row r="181">
          <cell r="A181">
            <v>180</v>
          </cell>
          <cell r="B181" t="str">
            <v>Frederic</v>
          </cell>
          <cell r="D181">
            <v>180</v>
          </cell>
          <cell r="E181" t="str">
            <v>Edith</v>
          </cell>
          <cell r="G181">
            <v>180</v>
          </cell>
          <cell r="H181" t="str">
            <v>Lebel</v>
          </cell>
          <cell r="I181">
            <v>9.8000000000000004E-2</v>
          </cell>
          <cell r="R181">
            <v>179</v>
          </cell>
          <cell r="S181" t="str">
            <v>Henri Angers</v>
          </cell>
        </row>
        <row r="182">
          <cell r="A182">
            <v>181</v>
          </cell>
          <cell r="B182" t="str">
            <v>Frederick</v>
          </cell>
          <cell r="D182">
            <v>181</v>
          </cell>
          <cell r="E182" t="str">
            <v>Elaine</v>
          </cell>
          <cell r="G182">
            <v>181</v>
          </cell>
          <cell r="H182" t="str">
            <v>Blouin</v>
          </cell>
          <cell r="I182">
            <v>9.7000000000000003E-2</v>
          </cell>
          <cell r="R182">
            <v>180</v>
          </cell>
          <cell r="S182" t="str">
            <v>Henri Beau</v>
          </cell>
        </row>
        <row r="183">
          <cell r="A183">
            <v>182</v>
          </cell>
          <cell r="B183" t="str">
            <v>Frederik</v>
          </cell>
          <cell r="D183">
            <v>182</v>
          </cell>
          <cell r="E183" t="str">
            <v>Elena</v>
          </cell>
          <cell r="G183">
            <v>182</v>
          </cell>
          <cell r="H183" t="str">
            <v>Martineau</v>
          </cell>
          <cell r="I183">
            <v>9.7000000000000003E-2</v>
          </cell>
          <cell r="R183">
            <v>181</v>
          </cell>
          <cell r="S183" t="str">
            <v>Henri Bourassa</v>
          </cell>
        </row>
        <row r="184">
          <cell r="A184">
            <v>183</v>
          </cell>
          <cell r="B184" t="str">
            <v>Frederique</v>
          </cell>
          <cell r="D184">
            <v>183</v>
          </cell>
          <cell r="E184" t="str">
            <v>Eleonore</v>
          </cell>
          <cell r="G184">
            <v>183</v>
          </cell>
          <cell r="H184" t="str">
            <v>Labbé</v>
          </cell>
          <cell r="I184">
            <v>9.7000000000000003E-2</v>
          </cell>
          <cell r="R184">
            <v>182</v>
          </cell>
          <cell r="S184" t="str">
            <v>Henri Dunant</v>
          </cell>
        </row>
        <row r="185">
          <cell r="A185">
            <v>184</v>
          </cell>
          <cell r="B185" t="str">
            <v>Gabriel</v>
          </cell>
          <cell r="D185">
            <v>184</v>
          </cell>
          <cell r="E185" t="str">
            <v>Elia</v>
          </cell>
          <cell r="G185">
            <v>184</v>
          </cell>
          <cell r="H185" t="str">
            <v>Beauchamp</v>
          </cell>
          <cell r="I185">
            <v>9.6000000000000002E-2</v>
          </cell>
          <cell r="R185">
            <v>183</v>
          </cell>
          <cell r="S185" t="str">
            <v>Henri Duplessis</v>
          </cell>
        </row>
        <row r="186">
          <cell r="A186">
            <v>185</v>
          </cell>
          <cell r="B186" t="str">
            <v>Gabryel</v>
          </cell>
          <cell r="D186">
            <v>185</v>
          </cell>
          <cell r="E186" t="str">
            <v>Eliana</v>
          </cell>
          <cell r="G186">
            <v>185</v>
          </cell>
          <cell r="H186" t="str">
            <v>St-Onge</v>
          </cell>
          <cell r="I186">
            <v>9.6000000000000002E-2</v>
          </cell>
          <cell r="R186">
            <v>184</v>
          </cell>
          <cell r="S186" t="str">
            <v>Henriette</v>
          </cell>
        </row>
        <row r="187">
          <cell r="A187">
            <v>186</v>
          </cell>
          <cell r="B187" t="str">
            <v>Gael</v>
          </cell>
          <cell r="D187">
            <v>186</v>
          </cell>
          <cell r="E187" t="str">
            <v>Eliane</v>
          </cell>
          <cell r="G187">
            <v>186</v>
          </cell>
          <cell r="H187" t="str">
            <v>Charette</v>
          </cell>
          <cell r="I187">
            <v>9.5000000000000001E-2</v>
          </cell>
          <cell r="R187">
            <v>185</v>
          </cell>
          <cell r="S187" t="str">
            <v>Henri Julien</v>
          </cell>
        </row>
        <row r="188">
          <cell r="A188">
            <v>187</v>
          </cell>
          <cell r="B188" t="str">
            <v>Gary</v>
          </cell>
          <cell r="D188">
            <v>187</v>
          </cell>
          <cell r="E188" t="str">
            <v>Elianne</v>
          </cell>
          <cell r="G188">
            <v>187</v>
          </cell>
          <cell r="H188" t="str">
            <v>Dupont</v>
          </cell>
          <cell r="I188">
            <v>9.5000000000000001E-2</v>
          </cell>
          <cell r="R188">
            <v>186</v>
          </cell>
          <cell r="S188" t="str">
            <v>Henri Poitras</v>
          </cell>
        </row>
        <row r="189">
          <cell r="A189">
            <v>188</v>
          </cell>
          <cell r="B189" t="str">
            <v>Geoffrey</v>
          </cell>
          <cell r="D189">
            <v>188</v>
          </cell>
          <cell r="E189" t="str">
            <v>Elie</v>
          </cell>
          <cell r="G189">
            <v>188</v>
          </cell>
          <cell r="H189" t="str">
            <v>Létourneau</v>
          </cell>
          <cell r="I189">
            <v>9.4E-2</v>
          </cell>
          <cell r="R189">
            <v>187</v>
          </cell>
          <cell r="S189" t="str">
            <v>Hercule Meunier</v>
          </cell>
        </row>
        <row r="190">
          <cell r="A190">
            <v>189</v>
          </cell>
          <cell r="B190" t="str">
            <v>George</v>
          </cell>
          <cell r="D190">
            <v>189</v>
          </cell>
          <cell r="E190" t="str">
            <v>Elisa</v>
          </cell>
          <cell r="G190">
            <v>189</v>
          </cell>
          <cell r="H190" t="str">
            <v>Rodrigue</v>
          </cell>
          <cell r="I190">
            <v>9.2999999999999999E-2</v>
          </cell>
          <cell r="R190">
            <v>188</v>
          </cell>
          <cell r="S190" t="str">
            <v>Herman</v>
          </cell>
        </row>
        <row r="191">
          <cell r="A191">
            <v>190</v>
          </cell>
          <cell r="B191" t="str">
            <v>Georges</v>
          </cell>
          <cell r="D191">
            <v>190</v>
          </cell>
          <cell r="E191" t="str">
            <v>Elisabeth</v>
          </cell>
          <cell r="G191">
            <v>190</v>
          </cell>
          <cell r="H191" t="str">
            <v>Cormier</v>
          </cell>
          <cell r="I191">
            <v>9.2999999999999999E-2</v>
          </cell>
          <cell r="R191">
            <v>189</v>
          </cell>
          <cell r="S191" t="str">
            <v>Hertel</v>
          </cell>
        </row>
        <row r="192">
          <cell r="A192">
            <v>191</v>
          </cell>
          <cell r="B192" t="str">
            <v>Ghislain</v>
          </cell>
          <cell r="D192">
            <v>191</v>
          </cell>
          <cell r="E192" t="str">
            <v>Elise</v>
          </cell>
          <cell r="G192">
            <v>191</v>
          </cell>
          <cell r="H192" t="str">
            <v>Rivard</v>
          </cell>
          <cell r="I192">
            <v>9.2999999999999999E-2</v>
          </cell>
          <cell r="R192">
            <v>190</v>
          </cell>
          <cell r="S192" t="str">
            <v>Herve</v>
          </cell>
        </row>
        <row r="193">
          <cell r="A193">
            <v>192</v>
          </cell>
          <cell r="B193" t="str">
            <v>Gianluca</v>
          </cell>
          <cell r="D193">
            <v>192</v>
          </cell>
          <cell r="E193" t="str">
            <v>EliZabeth</v>
          </cell>
          <cell r="G193">
            <v>192</v>
          </cell>
          <cell r="H193" t="str">
            <v>Mathieu</v>
          </cell>
          <cell r="I193">
            <v>9.2999999999999999E-2</v>
          </cell>
          <cell r="R193">
            <v>191</v>
          </cell>
          <cell r="S193" t="str">
            <v>Herve Beaudry</v>
          </cell>
        </row>
        <row r="194">
          <cell r="A194">
            <v>193</v>
          </cell>
          <cell r="B194" t="str">
            <v>Gilbert</v>
          </cell>
          <cell r="D194">
            <v>193</v>
          </cell>
          <cell r="E194" t="str">
            <v>Ella</v>
          </cell>
          <cell r="G194">
            <v>193</v>
          </cell>
          <cell r="H194" t="str">
            <v>Asselin</v>
          </cell>
          <cell r="I194">
            <v>9.2999999999999999E-2</v>
          </cell>
          <cell r="R194">
            <v>192</v>
          </cell>
          <cell r="S194" t="str">
            <v>Hervieux</v>
          </cell>
        </row>
        <row r="195">
          <cell r="A195">
            <v>194</v>
          </cell>
          <cell r="B195" t="str">
            <v>Gilles</v>
          </cell>
          <cell r="D195">
            <v>194</v>
          </cell>
          <cell r="E195" t="str">
            <v>Ellie</v>
          </cell>
          <cell r="G195">
            <v>194</v>
          </cell>
          <cell r="H195" t="str">
            <v>St-Jean</v>
          </cell>
          <cell r="I195">
            <v>9.1999999999999998E-2</v>
          </cell>
          <cell r="R195">
            <v>193</v>
          </cell>
          <cell r="S195" t="str">
            <v>Hilaire</v>
          </cell>
        </row>
        <row r="196">
          <cell r="A196">
            <v>195</v>
          </cell>
          <cell r="B196" t="str">
            <v>Giovanni</v>
          </cell>
          <cell r="D196">
            <v>195</v>
          </cell>
          <cell r="E196" t="str">
            <v>Elodie</v>
          </cell>
          <cell r="G196">
            <v>195</v>
          </cell>
          <cell r="H196" t="str">
            <v>Plourde</v>
          </cell>
          <cell r="I196">
            <v>9.1999999999999998E-2</v>
          </cell>
          <cell r="R196">
            <v>194</v>
          </cell>
          <cell r="S196" t="str">
            <v>Hiwatha</v>
          </cell>
        </row>
        <row r="197">
          <cell r="A197">
            <v>196</v>
          </cell>
          <cell r="B197" t="str">
            <v>Giuseppe</v>
          </cell>
          <cell r="D197">
            <v>196</v>
          </cell>
          <cell r="E197" t="str">
            <v>Elody</v>
          </cell>
          <cell r="G197">
            <v>196</v>
          </cell>
          <cell r="H197" t="str">
            <v>Thibodeau</v>
          </cell>
          <cell r="I197">
            <v>9.0999999999999998E-2</v>
          </cell>
          <cell r="R197">
            <v>195</v>
          </cell>
          <cell r="S197" t="str">
            <v>Iberville</v>
          </cell>
        </row>
        <row r="198">
          <cell r="A198">
            <v>197</v>
          </cell>
          <cell r="B198" t="str">
            <v>Gregoire</v>
          </cell>
          <cell r="D198">
            <v>197</v>
          </cell>
          <cell r="E198" t="str">
            <v>Eloise</v>
          </cell>
          <cell r="G198">
            <v>197</v>
          </cell>
          <cell r="H198" t="str">
            <v>Bélisle</v>
          </cell>
          <cell r="I198">
            <v>9.0999999999999998E-2</v>
          </cell>
          <cell r="R198">
            <v>196</v>
          </cell>
          <cell r="S198" t="str">
            <v>Ida</v>
          </cell>
        </row>
        <row r="199">
          <cell r="A199">
            <v>198</v>
          </cell>
          <cell r="B199" t="str">
            <v>Gregory</v>
          </cell>
          <cell r="D199">
            <v>198</v>
          </cell>
          <cell r="E199" t="str">
            <v>Elsa</v>
          </cell>
          <cell r="G199">
            <v>198</v>
          </cell>
          <cell r="H199" t="str">
            <v>St-Laurent</v>
          </cell>
          <cell r="I199">
            <v>9.0999999999999998E-2</v>
          </cell>
          <cell r="R199">
            <v>197</v>
          </cell>
          <cell r="S199" t="str">
            <v>Ignace</v>
          </cell>
        </row>
        <row r="200">
          <cell r="A200">
            <v>199</v>
          </cell>
          <cell r="B200" t="str">
            <v>Guillaume</v>
          </cell>
          <cell r="D200">
            <v>199</v>
          </cell>
          <cell r="E200" t="str">
            <v>Elyane</v>
          </cell>
          <cell r="G200">
            <v>199</v>
          </cell>
          <cell r="H200" t="str">
            <v>Godin</v>
          </cell>
          <cell r="I200">
            <v>9.0999999999999998E-2</v>
          </cell>
          <cell r="R200">
            <v>198</v>
          </cell>
          <cell r="S200" t="str">
            <v>Imelda</v>
          </cell>
        </row>
        <row r="201">
          <cell r="A201">
            <v>200</v>
          </cell>
          <cell r="B201" t="str">
            <v>Guy</v>
          </cell>
          <cell r="D201">
            <v>200</v>
          </cell>
          <cell r="E201" t="str">
            <v>Elyse</v>
          </cell>
          <cell r="G201">
            <v>200</v>
          </cell>
          <cell r="H201" t="str">
            <v>Desbiens</v>
          </cell>
          <cell r="I201">
            <v>0.09</v>
          </cell>
          <cell r="R201">
            <v>199</v>
          </cell>
          <cell r="S201" t="str">
            <v>Industriel</v>
          </cell>
        </row>
        <row r="202">
          <cell r="A202">
            <v>201</v>
          </cell>
          <cell r="B202" t="str">
            <v>hadi</v>
          </cell>
          <cell r="D202">
            <v>201</v>
          </cell>
          <cell r="E202" t="str">
            <v>Emanuelle</v>
          </cell>
          <cell r="G202">
            <v>201</v>
          </cell>
          <cell r="H202" t="str">
            <v>Lavigne</v>
          </cell>
          <cell r="I202">
            <v>0.09</v>
          </cell>
          <cell r="R202">
            <v>200</v>
          </cell>
          <cell r="S202" t="str">
            <v>Ines</v>
          </cell>
        </row>
        <row r="203">
          <cell r="A203">
            <v>202</v>
          </cell>
          <cell r="B203" t="str">
            <v>hamZa</v>
          </cell>
          <cell r="D203">
            <v>202</v>
          </cell>
          <cell r="E203" t="str">
            <v>Emie</v>
          </cell>
          <cell r="G203">
            <v>202</v>
          </cell>
          <cell r="H203" t="str">
            <v>Doucet</v>
          </cell>
          <cell r="I203">
            <v>0.09</v>
          </cell>
          <cell r="R203">
            <v>201</v>
          </cell>
          <cell r="S203" t="str">
            <v>Ingrid</v>
          </cell>
        </row>
        <row r="204">
          <cell r="A204">
            <v>203</v>
          </cell>
          <cell r="B204" t="str">
            <v>hassan</v>
          </cell>
          <cell r="D204">
            <v>203</v>
          </cell>
          <cell r="E204" t="str">
            <v>Emilia</v>
          </cell>
          <cell r="G204">
            <v>203</v>
          </cell>
          <cell r="H204" t="str">
            <v>Labonté</v>
          </cell>
          <cell r="I204">
            <v>8.8999999999999996E-2</v>
          </cell>
          <cell r="R204">
            <v>202</v>
          </cell>
          <cell r="S204" t="str">
            <v>Jarry</v>
          </cell>
        </row>
        <row r="205">
          <cell r="A205">
            <v>204</v>
          </cell>
          <cell r="B205" t="str">
            <v>hayden</v>
          </cell>
          <cell r="D205">
            <v>204</v>
          </cell>
          <cell r="E205" t="str">
            <v>Emilie</v>
          </cell>
          <cell r="G205">
            <v>204</v>
          </cell>
          <cell r="H205" t="str">
            <v>Marchand</v>
          </cell>
          <cell r="I205">
            <v>8.8999999999999996E-2</v>
          </cell>
          <cell r="R205">
            <v>203</v>
          </cell>
          <cell r="S205" t="str">
            <v>J. A. Savoie</v>
          </cell>
        </row>
        <row r="206">
          <cell r="A206">
            <v>205</v>
          </cell>
          <cell r="B206" t="str">
            <v>henri</v>
          </cell>
          <cell r="D206">
            <v>205</v>
          </cell>
          <cell r="E206" t="str">
            <v>Emily</v>
          </cell>
          <cell r="G206">
            <v>205</v>
          </cell>
          <cell r="H206" t="str">
            <v>Brassard</v>
          </cell>
          <cell r="I206">
            <v>8.8999999999999996E-2</v>
          </cell>
          <cell r="R206">
            <v>204</v>
          </cell>
          <cell r="S206" t="str">
            <v>Jasmin</v>
          </cell>
        </row>
        <row r="207">
          <cell r="A207">
            <v>206</v>
          </cell>
          <cell r="B207" t="str">
            <v>henry</v>
          </cell>
          <cell r="D207">
            <v>206</v>
          </cell>
          <cell r="E207" t="str">
            <v>Emma</v>
          </cell>
          <cell r="G207">
            <v>206</v>
          </cell>
          <cell r="H207" t="str">
            <v>Forget</v>
          </cell>
          <cell r="I207">
            <v>8.8999999999999996E-2</v>
          </cell>
          <cell r="R207">
            <v>205</v>
          </cell>
          <cell r="S207" t="str">
            <v>Jasmine</v>
          </cell>
        </row>
        <row r="208">
          <cell r="A208">
            <v>207</v>
          </cell>
          <cell r="B208" t="str">
            <v>hubert</v>
          </cell>
          <cell r="D208">
            <v>207</v>
          </cell>
          <cell r="E208" t="str">
            <v>Emmanuelle</v>
          </cell>
          <cell r="G208">
            <v>207</v>
          </cell>
          <cell r="H208" t="str">
            <v>Patel</v>
          </cell>
          <cell r="I208">
            <v>8.8999999999999996E-2</v>
          </cell>
          <cell r="R208">
            <v>206</v>
          </cell>
          <cell r="S208" t="str">
            <v>Jasper</v>
          </cell>
        </row>
        <row r="209">
          <cell r="A209">
            <v>208</v>
          </cell>
          <cell r="B209" t="str">
            <v>hugo</v>
          </cell>
          <cell r="D209">
            <v>208</v>
          </cell>
          <cell r="E209" t="str">
            <v>Emma-rose</v>
          </cell>
          <cell r="G209">
            <v>208</v>
          </cell>
          <cell r="H209" t="str">
            <v>Marcotte</v>
          </cell>
          <cell r="I209">
            <v>8.7999999999999995E-2</v>
          </cell>
          <cell r="R209">
            <v>207</v>
          </cell>
          <cell r="S209" t="str">
            <v>J. B. Vilenne</v>
          </cell>
        </row>
        <row r="210">
          <cell r="A210">
            <v>209</v>
          </cell>
          <cell r="B210" t="str">
            <v>hugues</v>
          </cell>
          <cell r="D210">
            <v>209</v>
          </cell>
          <cell r="E210" t="str">
            <v>Emmy</v>
          </cell>
          <cell r="G210">
            <v>209</v>
          </cell>
          <cell r="H210" t="str">
            <v>Béland</v>
          </cell>
          <cell r="I210">
            <v>8.6999999999999994E-2</v>
          </cell>
          <cell r="R210">
            <v>208</v>
          </cell>
          <cell r="S210" t="str">
            <v>Jean</v>
          </cell>
        </row>
        <row r="211">
          <cell r="A211">
            <v>210</v>
          </cell>
          <cell r="B211" t="str">
            <v>hunter</v>
          </cell>
          <cell r="D211">
            <v>210</v>
          </cell>
          <cell r="E211" t="str">
            <v>Emy</v>
          </cell>
          <cell r="G211">
            <v>210</v>
          </cell>
          <cell r="H211" t="str">
            <v>Larose</v>
          </cell>
          <cell r="I211">
            <v>8.5999999999999993E-2</v>
          </cell>
          <cell r="R211">
            <v>209</v>
          </cell>
          <cell r="S211" t="str">
            <v>Jean Bart</v>
          </cell>
        </row>
        <row r="212">
          <cell r="A212">
            <v>211</v>
          </cell>
          <cell r="B212" t="str">
            <v>hussein</v>
          </cell>
          <cell r="D212">
            <v>211</v>
          </cell>
          <cell r="E212" t="str">
            <v>Erica</v>
          </cell>
          <cell r="G212">
            <v>211</v>
          </cell>
          <cell r="H212" t="str">
            <v>Duval</v>
          </cell>
          <cell r="I212">
            <v>8.5999999999999993E-2</v>
          </cell>
          <cell r="R212">
            <v>210</v>
          </cell>
          <cell r="S212" t="str">
            <v>Jean Beraud</v>
          </cell>
        </row>
        <row r="213">
          <cell r="A213">
            <v>212</v>
          </cell>
          <cell r="B213" t="str">
            <v>Ian</v>
          </cell>
          <cell r="D213">
            <v>212</v>
          </cell>
          <cell r="E213" t="str">
            <v>Erika</v>
          </cell>
          <cell r="G213">
            <v>212</v>
          </cell>
          <cell r="H213" t="str">
            <v>Archambault</v>
          </cell>
          <cell r="I213">
            <v>8.5999999999999993E-2</v>
          </cell>
          <cell r="R213">
            <v>211</v>
          </cell>
          <cell r="S213" t="str">
            <v>Jean Brouillet</v>
          </cell>
        </row>
        <row r="214">
          <cell r="A214">
            <v>213</v>
          </cell>
          <cell r="B214" t="str">
            <v>Ibrahim</v>
          </cell>
          <cell r="D214">
            <v>213</v>
          </cell>
          <cell r="E214" t="str">
            <v>Erin</v>
          </cell>
          <cell r="G214">
            <v>213</v>
          </cell>
          <cell r="H214" t="str">
            <v>Maltais</v>
          </cell>
          <cell r="I214">
            <v>8.5999999999999993E-2</v>
          </cell>
          <cell r="R214">
            <v>212</v>
          </cell>
          <cell r="S214" t="str">
            <v>Jean Charles</v>
          </cell>
        </row>
        <row r="215">
          <cell r="A215">
            <v>214</v>
          </cell>
          <cell r="B215" t="str">
            <v>Ilyas</v>
          </cell>
          <cell r="D215">
            <v>214</v>
          </cell>
          <cell r="E215" t="str">
            <v>Estelle</v>
          </cell>
          <cell r="G215">
            <v>214</v>
          </cell>
          <cell r="H215" t="str">
            <v>Trépanier</v>
          </cell>
          <cell r="I215">
            <v>8.5000000000000006E-2</v>
          </cell>
          <cell r="R215">
            <v>213</v>
          </cell>
          <cell r="S215" t="str">
            <v>Jean Chauvin</v>
          </cell>
        </row>
        <row r="216">
          <cell r="A216">
            <v>215</v>
          </cell>
          <cell r="B216" t="str">
            <v>Ilyes</v>
          </cell>
          <cell r="D216">
            <v>215</v>
          </cell>
          <cell r="E216" t="str">
            <v>Esther</v>
          </cell>
          <cell r="G216">
            <v>215</v>
          </cell>
          <cell r="H216" t="str">
            <v>Laliberté</v>
          </cell>
          <cell r="I216">
            <v>8.5000000000000006E-2</v>
          </cell>
          <cell r="R216">
            <v>214</v>
          </cell>
          <cell r="S216" t="str">
            <v>Jean Cocteau</v>
          </cell>
        </row>
        <row r="217">
          <cell r="A217">
            <v>216</v>
          </cell>
          <cell r="B217" t="str">
            <v>Isaac</v>
          </cell>
          <cell r="D217">
            <v>216</v>
          </cell>
          <cell r="E217" t="str">
            <v>Eugenie</v>
          </cell>
          <cell r="G217">
            <v>216</v>
          </cell>
          <cell r="H217" t="str">
            <v>Bisson</v>
          </cell>
          <cell r="I217">
            <v>8.5000000000000006E-2</v>
          </cell>
          <cell r="R217">
            <v>215</v>
          </cell>
          <cell r="S217" t="str">
            <v>Jean Coutu</v>
          </cell>
        </row>
        <row r="218">
          <cell r="A218">
            <v>217</v>
          </cell>
          <cell r="B218" t="str">
            <v>Isaak</v>
          </cell>
          <cell r="D218">
            <v>217</v>
          </cell>
          <cell r="E218" t="str">
            <v>Eva</v>
          </cell>
          <cell r="G218">
            <v>217</v>
          </cell>
          <cell r="H218" t="str">
            <v>Brisson</v>
          </cell>
          <cell r="I218">
            <v>8.5000000000000006E-2</v>
          </cell>
          <cell r="R218">
            <v>216</v>
          </cell>
          <cell r="S218" t="str">
            <v>Jean Dallaire</v>
          </cell>
        </row>
        <row r="219">
          <cell r="A219">
            <v>218</v>
          </cell>
          <cell r="B219" t="str">
            <v>Isaiah</v>
          </cell>
          <cell r="D219">
            <v>218</v>
          </cell>
          <cell r="E219" t="str">
            <v>Eve</v>
          </cell>
          <cell r="G219">
            <v>218</v>
          </cell>
          <cell r="H219" t="str">
            <v>Dufresne</v>
          </cell>
          <cell r="I219">
            <v>8.5000000000000006E-2</v>
          </cell>
          <cell r="R219">
            <v>217</v>
          </cell>
          <cell r="S219" t="str">
            <v>Jean De Brebeuf</v>
          </cell>
        </row>
        <row r="220">
          <cell r="A220">
            <v>219</v>
          </cell>
          <cell r="B220" t="str">
            <v>Ismael</v>
          </cell>
          <cell r="D220">
            <v>219</v>
          </cell>
          <cell r="E220" t="str">
            <v>Evelyn</v>
          </cell>
          <cell r="G220">
            <v>219</v>
          </cell>
          <cell r="H220" t="str">
            <v>Beaudry</v>
          </cell>
          <cell r="I220">
            <v>8.4000000000000005E-2</v>
          </cell>
          <cell r="R220">
            <v>218</v>
          </cell>
          <cell r="S220" t="str">
            <v>Jean Deslauriers</v>
          </cell>
        </row>
        <row r="221">
          <cell r="A221">
            <v>220</v>
          </cell>
          <cell r="B221" t="str">
            <v>Ismail</v>
          </cell>
          <cell r="D221">
            <v>220</v>
          </cell>
          <cell r="E221" t="str">
            <v>Evelyne</v>
          </cell>
          <cell r="G221">
            <v>220</v>
          </cell>
          <cell r="H221" t="str">
            <v>Chartrand</v>
          </cell>
          <cell r="I221">
            <v>8.4000000000000005E-2</v>
          </cell>
          <cell r="R221">
            <v>219</v>
          </cell>
          <cell r="S221" t="str">
            <v>Jeanne</v>
          </cell>
        </row>
        <row r="222">
          <cell r="A222">
            <v>221</v>
          </cell>
          <cell r="B222" t="str">
            <v>Israel</v>
          </cell>
          <cell r="D222">
            <v>221</v>
          </cell>
          <cell r="E222" t="str">
            <v>Eve-marie</v>
          </cell>
          <cell r="G222">
            <v>221</v>
          </cell>
          <cell r="H222" t="str">
            <v>Houde</v>
          </cell>
          <cell r="I222">
            <v>8.4000000000000005E-2</v>
          </cell>
          <cell r="R222">
            <v>220</v>
          </cell>
          <cell r="S222" t="str">
            <v>Jeanne D Arc</v>
          </cell>
        </row>
        <row r="223">
          <cell r="A223">
            <v>222</v>
          </cell>
          <cell r="B223" t="str">
            <v>Ivan</v>
          </cell>
          <cell r="D223">
            <v>222</v>
          </cell>
          <cell r="E223" t="str">
            <v>Fannie</v>
          </cell>
          <cell r="G223">
            <v>222</v>
          </cell>
          <cell r="H223" t="str">
            <v>Fréchette</v>
          </cell>
          <cell r="I223">
            <v>8.4000000000000005E-2</v>
          </cell>
          <cell r="R223">
            <v>221</v>
          </cell>
          <cell r="S223" t="str">
            <v>Jeanne Le Ber</v>
          </cell>
        </row>
        <row r="224">
          <cell r="A224">
            <v>223</v>
          </cell>
          <cell r="B224" t="str">
            <v>Jack</v>
          </cell>
          <cell r="D224">
            <v>223</v>
          </cell>
          <cell r="E224" t="str">
            <v>Fanny</v>
          </cell>
          <cell r="G224">
            <v>223</v>
          </cell>
          <cell r="H224" t="str">
            <v>Lafontaine</v>
          </cell>
          <cell r="I224">
            <v>8.4000000000000005E-2</v>
          </cell>
          <cell r="R224">
            <v>222</v>
          </cell>
          <cell r="S224" t="str">
            <v>Jeannette</v>
          </cell>
        </row>
        <row r="225">
          <cell r="A225">
            <v>224</v>
          </cell>
          <cell r="B225" t="str">
            <v>Jackson</v>
          </cell>
          <cell r="D225">
            <v>224</v>
          </cell>
          <cell r="E225" t="str">
            <v>Farah</v>
          </cell>
          <cell r="G225">
            <v>224</v>
          </cell>
          <cell r="H225" t="str">
            <v>Guillemette</v>
          </cell>
          <cell r="I225">
            <v>8.4000000000000005E-2</v>
          </cell>
          <cell r="R225">
            <v>223</v>
          </cell>
          <cell r="S225" t="str">
            <v>Jean Noel Lavoie (A 440)</v>
          </cell>
        </row>
        <row r="226">
          <cell r="A226">
            <v>225</v>
          </cell>
          <cell r="B226" t="str">
            <v>Jacob</v>
          </cell>
          <cell r="D226">
            <v>225</v>
          </cell>
          <cell r="E226" t="str">
            <v>Fatima</v>
          </cell>
          <cell r="G226">
            <v>225</v>
          </cell>
          <cell r="H226" t="str">
            <v>Drolet</v>
          </cell>
          <cell r="I226">
            <v>8.4000000000000005E-2</v>
          </cell>
          <cell r="R226">
            <v>224</v>
          </cell>
          <cell r="S226" t="str">
            <v>Jean Paul Lemieux</v>
          </cell>
        </row>
        <row r="227">
          <cell r="A227">
            <v>226</v>
          </cell>
          <cell r="B227" t="str">
            <v>Jacques</v>
          </cell>
          <cell r="D227">
            <v>226</v>
          </cell>
          <cell r="E227" t="str">
            <v>Felicia</v>
          </cell>
          <cell r="G227">
            <v>226</v>
          </cell>
          <cell r="H227" t="str">
            <v>Vincent</v>
          </cell>
          <cell r="I227">
            <v>8.3000000000000004E-2</v>
          </cell>
          <cell r="R227">
            <v>225</v>
          </cell>
          <cell r="S227" t="str">
            <v>Jean Paul Sartre</v>
          </cell>
        </row>
        <row r="228">
          <cell r="A228">
            <v>227</v>
          </cell>
          <cell r="B228" t="str">
            <v>Jad</v>
          </cell>
          <cell r="D228">
            <v>227</v>
          </cell>
          <cell r="E228" t="str">
            <v>Fiona</v>
          </cell>
          <cell r="G228">
            <v>227</v>
          </cell>
          <cell r="H228" t="str">
            <v>Richer</v>
          </cell>
          <cell r="I228">
            <v>8.3000000000000004E-2</v>
          </cell>
          <cell r="R228">
            <v>226</v>
          </cell>
          <cell r="S228" t="str">
            <v>Jean Piaget</v>
          </cell>
        </row>
        <row r="229">
          <cell r="A229">
            <v>228</v>
          </cell>
          <cell r="B229" t="str">
            <v>Jaden</v>
          </cell>
          <cell r="D229">
            <v>228</v>
          </cell>
          <cell r="E229" t="str">
            <v>Flavie</v>
          </cell>
          <cell r="G229">
            <v>228</v>
          </cell>
          <cell r="H229" t="str">
            <v>Germain</v>
          </cell>
          <cell r="I229">
            <v>8.3000000000000004E-2</v>
          </cell>
          <cell r="R229">
            <v>227</v>
          </cell>
          <cell r="S229" t="str">
            <v>Jean Picard</v>
          </cell>
        </row>
        <row r="230">
          <cell r="A230">
            <v>229</v>
          </cell>
          <cell r="B230" t="str">
            <v>Jake</v>
          </cell>
          <cell r="D230">
            <v>229</v>
          </cell>
          <cell r="E230" t="str">
            <v>Florence</v>
          </cell>
          <cell r="G230">
            <v>229</v>
          </cell>
          <cell r="H230" t="str">
            <v>Larivière</v>
          </cell>
          <cell r="I230">
            <v>8.2000000000000003E-2</v>
          </cell>
          <cell r="R230">
            <v>228</v>
          </cell>
          <cell r="S230" t="str">
            <v>Jean Rottot</v>
          </cell>
        </row>
        <row r="231">
          <cell r="A231">
            <v>230</v>
          </cell>
          <cell r="B231" t="str">
            <v>Jakob</v>
          </cell>
          <cell r="D231">
            <v>230</v>
          </cell>
          <cell r="E231" t="str">
            <v>France</v>
          </cell>
          <cell r="G231">
            <v>230</v>
          </cell>
          <cell r="H231" t="str">
            <v>Ferland</v>
          </cell>
          <cell r="I231">
            <v>8.2000000000000003E-2</v>
          </cell>
          <cell r="R231">
            <v>229</v>
          </cell>
          <cell r="S231" t="str">
            <v>Jean Xxiii</v>
          </cell>
        </row>
        <row r="232">
          <cell r="A232">
            <v>231</v>
          </cell>
          <cell r="B232" t="str">
            <v>James</v>
          </cell>
          <cell r="D232">
            <v>231</v>
          </cell>
          <cell r="E232" t="str">
            <v>Francesca</v>
          </cell>
          <cell r="G232">
            <v>231</v>
          </cell>
          <cell r="H232" t="str">
            <v>Trottier</v>
          </cell>
          <cell r="I232">
            <v>8.1000000000000003E-2</v>
          </cell>
          <cell r="R232">
            <v>230</v>
          </cell>
          <cell r="S232" t="str">
            <v>Kenogami</v>
          </cell>
        </row>
        <row r="233">
          <cell r="A233">
            <v>232</v>
          </cell>
          <cell r="B233" t="str">
            <v>Jamie</v>
          </cell>
          <cell r="D233">
            <v>232</v>
          </cell>
          <cell r="E233" t="str">
            <v>Frederique</v>
          </cell>
          <cell r="G233">
            <v>232</v>
          </cell>
          <cell r="H233" t="str">
            <v>Piché</v>
          </cell>
          <cell r="I233">
            <v>8.1000000000000003E-2</v>
          </cell>
          <cell r="R233">
            <v>231</v>
          </cell>
          <cell r="S233" t="str">
            <v>Kepawa</v>
          </cell>
        </row>
        <row r="234">
          <cell r="A234">
            <v>233</v>
          </cell>
          <cell r="B234" t="str">
            <v>Jared</v>
          </cell>
          <cell r="D234">
            <v>233</v>
          </cell>
          <cell r="E234" t="str">
            <v>Gabriela</v>
          </cell>
          <cell r="G234">
            <v>233</v>
          </cell>
          <cell r="H234" t="str">
            <v>Boulanger</v>
          </cell>
          <cell r="I234">
            <v>0.08</v>
          </cell>
          <cell r="R234">
            <v>232</v>
          </cell>
          <cell r="S234" t="str">
            <v>Kioka</v>
          </cell>
        </row>
        <row r="235">
          <cell r="A235">
            <v>234</v>
          </cell>
          <cell r="B235" t="str">
            <v>Jasmin</v>
          </cell>
          <cell r="D235">
            <v>234</v>
          </cell>
          <cell r="E235" t="str">
            <v>Gabriella</v>
          </cell>
          <cell r="G235">
            <v>234</v>
          </cell>
          <cell r="H235" t="str">
            <v>Sirois</v>
          </cell>
          <cell r="I235">
            <v>7.9000000000000001E-2</v>
          </cell>
          <cell r="R235">
            <v>233</v>
          </cell>
          <cell r="S235" t="str">
            <v>Kirouac</v>
          </cell>
        </row>
        <row r="236">
          <cell r="A236">
            <v>235</v>
          </cell>
          <cell r="B236" t="str">
            <v>Jason</v>
          </cell>
          <cell r="D236">
            <v>235</v>
          </cell>
          <cell r="E236" t="str">
            <v>Gabrielle</v>
          </cell>
          <cell r="G236">
            <v>235</v>
          </cell>
          <cell r="H236" t="str">
            <v>Charest</v>
          </cell>
          <cell r="I236">
            <v>7.9000000000000001E-2</v>
          </cell>
          <cell r="R236">
            <v>234</v>
          </cell>
          <cell r="S236" t="str">
            <v>Kleber</v>
          </cell>
        </row>
        <row r="237">
          <cell r="A237">
            <v>236</v>
          </cell>
          <cell r="B237" t="str">
            <v>Jayden</v>
          </cell>
          <cell r="D237">
            <v>236</v>
          </cell>
          <cell r="E237" t="str">
            <v>Gaelle</v>
          </cell>
          <cell r="G237">
            <v>236</v>
          </cell>
          <cell r="H237" t="str">
            <v>Provost</v>
          </cell>
          <cell r="I237">
            <v>7.9000000000000001E-2</v>
          </cell>
          <cell r="R237">
            <v>235</v>
          </cell>
          <cell r="S237" t="str">
            <v>Labelle</v>
          </cell>
        </row>
        <row r="238">
          <cell r="A238">
            <v>237</v>
          </cell>
          <cell r="B238" t="str">
            <v>Jayson</v>
          </cell>
          <cell r="D238">
            <v>237</v>
          </cell>
          <cell r="E238" t="str">
            <v>Genevieve</v>
          </cell>
          <cell r="G238">
            <v>237</v>
          </cell>
          <cell r="H238" t="str">
            <v>Durand</v>
          </cell>
          <cell r="I238">
            <v>7.9000000000000001E-2</v>
          </cell>
          <cell r="R238">
            <v>236</v>
          </cell>
          <cell r="S238" t="str">
            <v>Laberge</v>
          </cell>
        </row>
        <row r="239">
          <cell r="A239">
            <v>238</v>
          </cell>
          <cell r="B239" t="str">
            <v>Jchristophe</v>
          </cell>
          <cell r="D239">
            <v>238</v>
          </cell>
          <cell r="E239" t="str">
            <v>Gloria</v>
          </cell>
          <cell r="G239">
            <v>238</v>
          </cell>
          <cell r="H239" t="str">
            <v>Dumas</v>
          </cell>
          <cell r="I239">
            <v>7.9000000000000001E-2</v>
          </cell>
          <cell r="R239">
            <v>237</v>
          </cell>
          <cell r="S239" t="str">
            <v>Labonte</v>
          </cell>
        </row>
        <row r="240">
          <cell r="A240">
            <v>239</v>
          </cell>
          <cell r="B240" t="str">
            <v>Jean</v>
          </cell>
          <cell r="D240">
            <v>239</v>
          </cell>
          <cell r="E240" t="str">
            <v>Grace</v>
          </cell>
          <cell r="G240">
            <v>239</v>
          </cell>
          <cell r="H240" t="str">
            <v>Soucy</v>
          </cell>
          <cell r="I240">
            <v>7.9000000000000001E-2</v>
          </cell>
          <cell r="R240">
            <v>238</v>
          </cell>
          <cell r="S240" t="str">
            <v>Labreche</v>
          </cell>
        </row>
        <row r="241">
          <cell r="A241">
            <v>240</v>
          </cell>
          <cell r="B241" t="str">
            <v>Jean benoit</v>
          </cell>
          <cell r="D241">
            <v>240</v>
          </cell>
          <cell r="E241" t="str">
            <v>Guylaine</v>
          </cell>
          <cell r="G241">
            <v>240</v>
          </cell>
          <cell r="H241" t="str">
            <v>Lamoureux</v>
          </cell>
          <cell r="I241">
            <v>7.9000000000000001E-2</v>
          </cell>
          <cell r="R241">
            <v>239</v>
          </cell>
          <cell r="S241" t="str">
            <v>Labrie</v>
          </cell>
        </row>
        <row r="242">
          <cell r="A242">
            <v>241</v>
          </cell>
          <cell r="B242" t="str">
            <v>Jean christophe</v>
          </cell>
          <cell r="D242">
            <v>241</v>
          </cell>
          <cell r="E242" t="str">
            <v>Hailey</v>
          </cell>
          <cell r="G242">
            <v>241</v>
          </cell>
          <cell r="H242" t="str">
            <v>Lachapelle</v>
          </cell>
          <cell r="I242">
            <v>7.9000000000000001E-2</v>
          </cell>
          <cell r="R242">
            <v>240</v>
          </cell>
          <cell r="S242" t="str">
            <v>Lachaine</v>
          </cell>
        </row>
        <row r="243">
          <cell r="A243">
            <v>242</v>
          </cell>
          <cell r="B243" t="str">
            <v>Jean-christophe</v>
          </cell>
          <cell r="D243">
            <v>242</v>
          </cell>
          <cell r="E243" t="str">
            <v>Hajar</v>
          </cell>
          <cell r="G243">
            <v>242</v>
          </cell>
          <cell r="H243" t="str">
            <v>Bégin</v>
          </cell>
          <cell r="I243">
            <v>7.9000000000000001E-2</v>
          </cell>
          <cell r="R243">
            <v>241</v>
          </cell>
          <cell r="S243" t="str">
            <v>Lachance</v>
          </cell>
        </row>
        <row r="244">
          <cell r="A244">
            <v>243</v>
          </cell>
          <cell r="B244" t="str">
            <v>Jean claude</v>
          </cell>
          <cell r="D244">
            <v>243</v>
          </cell>
          <cell r="E244" t="str">
            <v>Hannah</v>
          </cell>
          <cell r="G244">
            <v>243</v>
          </cell>
          <cell r="H244" t="str">
            <v>Boily</v>
          </cell>
          <cell r="I244">
            <v>7.8E-2</v>
          </cell>
          <cell r="R244">
            <v>242</v>
          </cell>
          <cell r="S244" t="str">
            <v>Lacombe</v>
          </cell>
        </row>
        <row r="245">
          <cell r="A245">
            <v>244</v>
          </cell>
          <cell r="B245" t="str">
            <v>Jean daniel</v>
          </cell>
          <cell r="D245">
            <v>244</v>
          </cell>
          <cell r="E245" t="str">
            <v>Heidi</v>
          </cell>
          <cell r="G245">
            <v>244</v>
          </cell>
          <cell r="H245" t="str">
            <v>Croteau</v>
          </cell>
          <cell r="I245">
            <v>7.8E-2</v>
          </cell>
          <cell r="R245">
            <v>243</v>
          </cell>
          <cell r="S245" t="str">
            <v>Lacoste</v>
          </cell>
        </row>
        <row r="246">
          <cell r="A246">
            <v>245</v>
          </cell>
          <cell r="B246" t="str">
            <v>Jean denis</v>
          </cell>
          <cell r="D246">
            <v>245</v>
          </cell>
          <cell r="E246" t="str">
            <v>Helena</v>
          </cell>
          <cell r="G246">
            <v>245</v>
          </cell>
          <cell r="H246" t="str">
            <v>Savoie</v>
          </cell>
          <cell r="I246">
            <v>7.8E-2</v>
          </cell>
          <cell r="R246">
            <v>244</v>
          </cell>
          <cell r="S246" t="str">
            <v>Lacroix</v>
          </cell>
        </row>
        <row r="247">
          <cell r="A247">
            <v>246</v>
          </cell>
          <cell r="B247" t="str">
            <v>Jean-felix</v>
          </cell>
          <cell r="D247">
            <v>246</v>
          </cell>
          <cell r="E247" t="str">
            <v>Helene</v>
          </cell>
          <cell r="G247">
            <v>246</v>
          </cell>
          <cell r="H247" t="str">
            <v>Provencher</v>
          </cell>
          <cell r="I247">
            <v>7.8E-2</v>
          </cell>
          <cell r="R247">
            <v>245</v>
          </cell>
          <cell r="S247" t="str">
            <v>Ladouceur</v>
          </cell>
        </row>
        <row r="248">
          <cell r="A248">
            <v>247</v>
          </cell>
          <cell r="B248" t="str">
            <v>Jean francois</v>
          </cell>
          <cell r="D248">
            <v>247</v>
          </cell>
          <cell r="E248" t="str">
            <v>Heloise</v>
          </cell>
          <cell r="G248">
            <v>247</v>
          </cell>
          <cell r="H248" t="str">
            <v>Prévost</v>
          </cell>
          <cell r="I248">
            <v>7.8E-2</v>
          </cell>
          <cell r="R248">
            <v>246</v>
          </cell>
          <cell r="S248" t="str">
            <v>Laflamme</v>
          </cell>
        </row>
        <row r="249">
          <cell r="A249">
            <v>248</v>
          </cell>
          <cell r="B249" t="str">
            <v>Jean-francois</v>
          </cell>
          <cell r="D249">
            <v>248</v>
          </cell>
          <cell r="E249" t="str">
            <v>Hiba</v>
          </cell>
          <cell r="G249">
            <v>248</v>
          </cell>
          <cell r="H249" t="str">
            <v>Duguay</v>
          </cell>
          <cell r="I249">
            <v>7.6999999999999999E-2</v>
          </cell>
          <cell r="R249">
            <v>247</v>
          </cell>
          <cell r="S249" t="str">
            <v>Lafleche</v>
          </cell>
        </row>
        <row r="250">
          <cell r="A250">
            <v>249</v>
          </cell>
          <cell r="B250" t="str">
            <v>Jean luc</v>
          </cell>
          <cell r="D250">
            <v>249</v>
          </cell>
          <cell r="E250" t="str">
            <v>Imane</v>
          </cell>
          <cell r="G250">
            <v>249</v>
          </cell>
          <cell r="H250" t="str">
            <v>Lemire</v>
          </cell>
          <cell r="I250">
            <v>7.6999999999999999E-2</v>
          </cell>
          <cell r="R250">
            <v>248</v>
          </cell>
          <cell r="S250" t="str">
            <v>Lafontaine</v>
          </cell>
        </row>
        <row r="251">
          <cell r="A251">
            <v>250</v>
          </cell>
          <cell r="B251" t="str">
            <v>Jean marc</v>
          </cell>
          <cell r="D251">
            <v>250</v>
          </cell>
          <cell r="E251" t="str">
            <v>Ines</v>
          </cell>
          <cell r="G251">
            <v>250</v>
          </cell>
          <cell r="H251" t="str">
            <v>Delisle</v>
          </cell>
          <cell r="I251">
            <v>7.5999999999999998E-2</v>
          </cell>
          <cell r="R251">
            <v>249</v>
          </cell>
          <cell r="S251" t="str">
            <v>Laforest</v>
          </cell>
        </row>
        <row r="252">
          <cell r="A252">
            <v>251</v>
          </cell>
          <cell r="B252" t="str">
            <v>Jean michel</v>
          </cell>
          <cell r="D252">
            <v>251</v>
          </cell>
          <cell r="E252" t="str">
            <v>Iris</v>
          </cell>
          <cell r="G252">
            <v>251</v>
          </cell>
          <cell r="H252" t="str">
            <v>Desmarais</v>
          </cell>
          <cell r="I252">
            <v>7.5999999999999998E-2</v>
          </cell>
          <cell r="R252">
            <v>250</v>
          </cell>
          <cell r="S252" t="str">
            <v>Lagarde</v>
          </cell>
        </row>
        <row r="253">
          <cell r="A253">
            <v>252</v>
          </cell>
          <cell r="B253" t="str">
            <v>Jean-michel</v>
          </cell>
          <cell r="D253">
            <v>252</v>
          </cell>
          <cell r="E253" t="str">
            <v>Isabel</v>
          </cell>
          <cell r="G253">
            <v>252</v>
          </cell>
          <cell r="H253" t="str">
            <v>Laberge</v>
          </cell>
          <cell r="I253">
            <v>7.5999999999999998E-2</v>
          </cell>
          <cell r="R253">
            <v>251</v>
          </cell>
          <cell r="S253" t="str">
            <v>Laguerrier</v>
          </cell>
        </row>
        <row r="254">
          <cell r="A254">
            <v>253</v>
          </cell>
          <cell r="B254" t="str">
            <v>Jean nicolas</v>
          </cell>
          <cell r="D254">
            <v>253</v>
          </cell>
          <cell r="E254" t="str">
            <v>Isabella</v>
          </cell>
          <cell r="G254">
            <v>253</v>
          </cell>
          <cell r="H254" t="str">
            <v>Nault</v>
          </cell>
          <cell r="I254">
            <v>7.5999999999999998E-2</v>
          </cell>
          <cell r="R254">
            <v>252</v>
          </cell>
          <cell r="S254" t="str">
            <v>Lahaie</v>
          </cell>
        </row>
        <row r="255">
          <cell r="A255">
            <v>254</v>
          </cell>
          <cell r="B255" t="str">
            <v>Jean philip</v>
          </cell>
          <cell r="D255">
            <v>254</v>
          </cell>
          <cell r="E255" t="str">
            <v>Isabelle</v>
          </cell>
          <cell r="G255">
            <v>254</v>
          </cell>
          <cell r="H255" t="str">
            <v>Bourgeois</v>
          </cell>
          <cell r="I255">
            <v>7.4999999999999997E-2</v>
          </cell>
          <cell r="R255">
            <v>253</v>
          </cell>
          <cell r="S255" t="str">
            <v>Lahaise</v>
          </cell>
        </row>
        <row r="256">
          <cell r="A256">
            <v>255</v>
          </cell>
          <cell r="B256" t="str">
            <v>Jean philippe</v>
          </cell>
          <cell r="D256">
            <v>255</v>
          </cell>
          <cell r="E256" t="str">
            <v>Jacinthe</v>
          </cell>
          <cell r="G256">
            <v>255</v>
          </cell>
          <cell r="H256" t="str">
            <v>Lafrance</v>
          </cell>
          <cell r="I256">
            <v>7.4999999999999997E-2</v>
          </cell>
          <cell r="R256">
            <v>254</v>
          </cell>
          <cell r="S256" t="str">
            <v>Lajeunesse</v>
          </cell>
        </row>
        <row r="257">
          <cell r="A257">
            <v>256</v>
          </cell>
          <cell r="B257" t="str">
            <v>Jean-philippe</v>
          </cell>
          <cell r="D257">
            <v>256</v>
          </cell>
          <cell r="E257" t="str">
            <v>Jacqueline</v>
          </cell>
          <cell r="G257">
            <v>256</v>
          </cell>
          <cell r="H257" t="str">
            <v>Lagacé</v>
          </cell>
          <cell r="I257">
            <v>7.4999999999999997E-2</v>
          </cell>
          <cell r="R257">
            <v>255</v>
          </cell>
          <cell r="S257" t="str">
            <v>Lalande</v>
          </cell>
        </row>
        <row r="258">
          <cell r="A258">
            <v>257</v>
          </cell>
          <cell r="B258" t="str">
            <v>Jean pierre</v>
          </cell>
          <cell r="D258">
            <v>257</v>
          </cell>
          <cell r="E258" t="str">
            <v>Jacynthe</v>
          </cell>
          <cell r="G258">
            <v>257</v>
          </cell>
          <cell r="H258" t="str">
            <v>Daoust</v>
          </cell>
          <cell r="I258">
            <v>7.4999999999999997E-2</v>
          </cell>
          <cell r="R258">
            <v>256</v>
          </cell>
          <cell r="S258" t="str">
            <v>Lamarche</v>
          </cell>
        </row>
        <row r="259">
          <cell r="A259">
            <v>258</v>
          </cell>
          <cell r="B259" t="str">
            <v>Jean sebastien</v>
          </cell>
          <cell r="D259">
            <v>258</v>
          </cell>
          <cell r="E259" t="str">
            <v>Jade</v>
          </cell>
          <cell r="G259">
            <v>258</v>
          </cell>
          <cell r="H259" t="str">
            <v>Brault</v>
          </cell>
          <cell r="I259">
            <v>7.3999999999999996E-2</v>
          </cell>
          <cell r="R259">
            <v>257</v>
          </cell>
          <cell r="S259" t="str">
            <v>Lambert</v>
          </cell>
        </row>
        <row r="260">
          <cell r="A260">
            <v>259</v>
          </cell>
          <cell r="B260" t="str">
            <v>Jean-sebastien</v>
          </cell>
          <cell r="D260">
            <v>259</v>
          </cell>
          <cell r="E260" t="str">
            <v>Jamie</v>
          </cell>
          <cell r="G260">
            <v>259</v>
          </cell>
          <cell r="H260" t="str">
            <v>Castonguay</v>
          </cell>
          <cell r="I260">
            <v>7.3999999999999996E-2</v>
          </cell>
          <cell r="R260">
            <v>258</v>
          </cell>
          <cell r="S260" t="str">
            <v>Lamer</v>
          </cell>
        </row>
        <row r="261">
          <cell r="A261">
            <v>260</v>
          </cell>
          <cell r="B261" t="str">
            <v>Jean simon</v>
          </cell>
          <cell r="D261">
            <v>260</v>
          </cell>
          <cell r="E261" t="str">
            <v>Jana</v>
          </cell>
          <cell r="G261">
            <v>260</v>
          </cell>
          <cell r="H261" t="str">
            <v>Vallières</v>
          </cell>
          <cell r="I261">
            <v>7.3999999999999996E-2</v>
          </cell>
          <cell r="R261">
            <v>259</v>
          </cell>
          <cell r="S261" t="str">
            <v>Lamirande</v>
          </cell>
        </row>
        <row r="262">
          <cell r="A262">
            <v>261</v>
          </cell>
          <cell r="B262" t="str">
            <v>Jean-simon</v>
          </cell>
          <cell r="D262">
            <v>261</v>
          </cell>
          <cell r="E262" t="str">
            <v>Jane</v>
          </cell>
          <cell r="G262">
            <v>261</v>
          </cell>
          <cell r="H262" t="str">
            <v>Pellerin</v>
          </cell>
          <cell r="I262">
            <v>7.3999999999999996E-2</v>
          </cell>
          <cell r="R262">
            <v>260</v>
          </cell>
          <cell r="S262" t="str">
            <v>Lamontagne</v>
          </cell>
        </row>
        <row r="263">
          <cell r="A263">
            <v>262</v>
          </cell>
          <cell r="B263" t="str">
            <v>Jeff</v>
          </cell>
          <cell r="D263">
            <v>262</v>
          </cell>
          <cell r="E263" t="str">
            <v>Janick</v>
          </cell>
          <cell r="G263">
            <v>262</v>
          </cell>
          <cell r="H263" t="str">
            <v>Rivest</v>
          </cell>
          <cell r="I263">
            <v>7.3999999999999996E-2</v>
          </cell>
          <cell r="R263">
            <v>261</v>
          </cell>
          <cell r="S263" t="str">
            <v>Lamothe</v>
          </cell>
        </row>
        <row r="264">
          <cell r="A264">
            <v>263</v>
          </cell>
          <cell r="B264" t="str">
            <v>Jeffrey</v>
          </cell>
          <cell r="D264">
            <v>263</v>
          </cell>
          <cell r="E264" t="str">
            <v>Janie</v>
          </cell>
          <cell r="G264">
            <v>263</v>
          </cell>
          <cell r="H264" t="str">
            <v>Brochu</v>
          </cell>
          <cell r="I264">
            <v>7.3999999999999996E-2</v>
          </cell>
          <cell r="R264">
            <v>262</v>
          </cell>
          <cell r="S264" t="str">
            <v>Malouin</v>
          </cell>
        </row>
        <row r="265">
          <cell r="A265">
            <v>264</v>
          </cell>
          <cell r="B265" t="str">
            <v>Jeremi</v>
          </cell>
          <cell r="D265">
            <v>264</v>
          </cell>
          <cell r="E265" t="str">
            <v>Jasmine</v>
          </cell>
          <cell r="G265">
            <v>264</v>
          </cell>
          <cell r="H265" t="str">
            <v>Samson</v>
          </cell>
          <cell r="I265">
            <v>7.3999999999999996E-2</v>
          </cell>
          <cell r="R265">
            <v>263</v>
          </cell>
          <cell r="S265" t="str">
            <v>Malraux</v>
          </cell>
        </row>
        <row r="266">
          <cell r="A266">
            <v>265</v>
          </cell>
          <cell r="B266" t="str">
            <v>Jeremie</v>
          </cell>
          <cell r="D266">
            <v>265</v>
          </cell>
          <cell r="E266" t="str">
            <v>Jeanne</v>
          </cell>
          <cell r="G266">
            <v>265</v>
          </cell>
          <cell r="H266" t="str">
            <v>Lépine</v>
          </cell>
          <cell r="I266">
            <v>7.3999999999999996E-2</v>
          </cell>
          <cell r="R266">
            <v>264</v>
          </cell>
          <cell r="S266" t="str">
            <v>Mance</v>
          </cell>
        </row>
        <row r="267">
          <cell r="A267">
            <v>266</v>
          </cell>
          <cell r="B267" t="str">
            <v>Jeremy</v>
          </cell>
          <cell r="D267">
            <v>266</v>
          </cell>
          <cell r="E267" t="str">
            <v>Jenna</v>
          </cell>
          <cell r="G267">
            <v>266</v>
          </cell>
          <cell r="H267" t="str">
            <v>Leroux</v>
          </cell>
          <cell r="I267">
            <v>7.2999999999999995E-2</v>
          </cell>
          <cell r="R267">
            <v>265</v>
          </cell>
          <cell r="S267" t="str">
            <v>Mandel</v>
          </cell>
        </row>
        <row r="268">
          <cell r="A268">
            <v>267</v>
          </cell>
          <cell r="B268" t="str">
            <v>Jerome</v>
          </cell>
          <cell r="D268">
            <v>267</v>
          </cell>
          <cell r="E268" t="str">
            <v>Jennifer</v>
          </cell>
          <cell r="G268">
            <v>267</v>
          </cell>
          <cell r="H268" t="str">
            <v>Larochelle</v>
          </cell>
          <cell r="I268">
            <v>7.2999999999999995E-2</v>
          </cell>
          <cell r="R268">
            <v>266</v>
          </cell>
          <cell r="S268" t="str">
            <v>Manon</v>
          </cell>
        </row>
        <row r="269">
          <cell r="A269">
            <v>268</v>
          </cell>
          <cell r="B269" t="str">
            <v>Jerry</v>
          </cell>
          <cell r="D269">
            <v>268</v>
          </cell>
          <cell r="E269" t="str">
            <v>Jenny</v>
          </cell>
          <cell r="G269">
            <v>268</v>
          </cell>
          <cell r="H269" t="str">
            <v>Brousseau</v>
          </cell>
          <cell r="I269">
            <v>7.2999999999999995E-2</v>
          </cell>
          <cell r="R269">
            <v>267</v>
          </cell>
          <cell r="S269" t="str">
            <v>Maple</v>
          </cell>
        </row>
        <row r="270">
          <cell r="A270">
            <v>269</v>
          </cell>
          <cell r="B270" t="str">
            <v>Jesse</v>
          </cell>
          <cell r="D270">
            <v>269</v>
          </cell>
          <cell r="E270" t="str">
            <v>Jennyfer</v>
          </cell>
          <cell r="G270">
            <v>269</v>
          </cell>
          <cell r="H270" t="str">
            <v>Sauvé</v>
          </cell>
          <cell r="I270">
            <v>7.2999999999999995E-2</v>
          </cell>
          <cell r="R270">
            <v>268</v>
          </cell>
          <cell r="S270" t="str">
            <v>Marc</v>
          </cell>
        </row>
        <row r="271">
          <cell r="A271">
            <v>270</v>
          </cell>
          <cell r="B271" t="str">
            <v>Jessie</v>
          </cell>
          <cell r="D271">
            <v>270</v>
          </cell>
          <cell r="E271" t="str">
            <v>Jessica</v>
          </cell>
          <cell r="G271">
            <v>270</v>
          </cell>
          <cell r="H271" t="str">
            <v>Laurin</v>
          </cell>
          <cell r="I271">
            <v>7.2999999999999995E-2</v>
          </cell>
          <cell r="R271">
            <v>269</v>
          </cell>
          <cell r="S271" t="str">
            <v>Marc Aurele Fortin</v>
          </cell>
        </row>
        <row r="272">
          <cell r="A272">
            <v>271</v>
          </cell>
          <cell r="B272" t="str">
            <v>Jessy</v>
          </cell>
          <cell r="D272">
            <v>271</v>
          </cell>
          <cell r="E272" t="str">
            <v>Jessie</v>
          </cell>
          <cell r="G272">
            <v>271</v>
          </cell>
          <cell r="H272" t="str">
            <v>Clément</v>
          </cell>
          <cell r="I272">
            <v>7.2999999999999995E-2</v>
          </cell>
          <cell r="R272">
            <v>270</v>
          </cell>
          <cell r="S272" t="str">
            <v>Marceau</v>
          </cell>
        </row>
        <row r="273">
          <cell r="A273">
            <v>272</v>
          </cell>
          <cell r="B273" t="str">
            <v>Jfrancois</v>
          </cell>
          <cell r="D273">
            <v>272</v>
          </cell>
          <cell r="E273" t="str">
            <v>Jessika</v>
          </cell>
          <cell r="G273">
            <v>272</v>
          </cell>
          <cell r="H273" t="str">
            <v>Bissonnette</v>
          </cell>
          <cell r="I273">
            <v>7.1999999999999995E-2</v>
          </cell>
          <cell r="R273">
            <v>271</v>
          </cell>
          <cell r="S273" t="str">
            <v>Marcel</v>
          </cell>
        </row>
        <row r="274">
          <cell r="A274">
            <v>273</v>
          </cell>
          <cell r="B274" t="str">
            <v>Jimmy</v>
          </cell>
          <cell r="D274">
            <v>273</v>
          </cell>
          <cell r="E274" t="str">
            <v>Jessy</v>
          </cell>
          <cell r="G274">
            <v>273</v>
          </cell>
          <cell r="H274" t="str">
            <v>Lajoie</v>
          </cell>
          <cell r="I274">
            <v>7.1999999999999995E-2</v>
          </cell>
          <cell r="R274">
            <v>272</v>
          </cell>
          <cell r="S274" t="str">
            <v>Marcel Benoit</v>
          </cell>
        </row>
        <row r="275">
          <cell r="A275">
            <v>274</v>
          </cell>
          <cell r="B275" t="str">
            <v>Jocelyn</v>
          </cell>
          <cell r="D275">
            <v>274</v>
          </cell>
          <cell r="E275" t="str">
            <v>Jessyca</v>
          </cell>
          <cell r="G275">
            <v>274</v>
          </cell>
          <cell r="H275" t="str">
            <v>Aubin</v>
          </cell>
          <cell r="I275">
            <v>7.1999999999999995E-2</v>
          </cell>
          <cell r="R275">
            <v>273</v>
          </cell>
          <cell r="S275" t="str">
            <v>Marcellin</v>
          </cell>
        </row>
        <row r="276">
          <cell r="A276">
            <v>275</v>
          </cell>
          <cell r="B276" t="str">
            <v>Joe</v>
          </cell>
          <cell r="D276">
            <v>275</v>
          </cell>
          <cell r="E276" t="str">
            <v>Jessyka</v>
          </cell>
          <cell r="G276">
            <v>275</v>
          </cell>
          <cell r="H276" t="str">
            <v>Doyon</v>
          </cell>
          <cell r="I276">
            <v>7.1999999999999995E-2</v>
          </cell>
          <cell r="R276">
            <v>274</v>
          </cell>
          <cell r="S276" t="str">
            <v>Marcel Proust</v>
          </cell>
        </row>
        <row r="277">
          <cell r="A277">
            <v>276</v>
          </cell>
          <cell r="B277" t="str">
            <v>Joel</v>
          </cell>
          <cell r="D277">
            <v>276</v>
          </cell>
          <cell r="E277" t="str">
            <v>Joanie</v>
          </cell>
          <cell r="G277">
            <v>276</v>
          </cell>
          <cell r="H277" t="str">
            <v>Labrie</v>
          </cell>
          <cell r="I277">
            <v>7.0999999999999994E-2</v>
          </cell>
          <cell r="R277">
            <v>275</v>
          </cell>
          <cell r="S277" t="str">
            <v>Marcel Villeneuve</v>
          </cell>
        </row>
        <row r="278">
          <cell r="A278">
            <v>277</v>
          </cell>
          <cell r="B278" t="str">
            <v>Joey</v>
          </cell>
          <cell r="D278">
            <v>277</v>
          </cell>
          <cell r="E278" t="str">
            <v>Joanna</v>
          </cell>
          <cell r="G278">
            <v>277</v>
          </cell>
          <cell r="H278" t="str">
            <v>Grondin</v>
          </cell>
          <cell r="I278">
            <v>7.0999999999999994E-2</v>
          </cell>
          <cell r="R278">
            <v>276</v>
          </cell>
          <cell r="S278" t="str">
            <v>Marchand</v>
          </cell>
        </row>
        <row r="279">
          <cell r="A279">
            <v>278</v>
          </cell>
          <cell r="B279" t="str">
            <v>John</v>
          </cell>
          <cell r="D279">
            <v>278</v>
          </cell>
          <cell r="E279" t="str">
            <v>Joannie</v>
          </cell>
          <cell r="G279">
            <v>278</v>
          </cell>
          <cell r="H279" t="str">
            <v>Faucher</v>
          </cell>
          <cell r="I279">
            <v>7.0999999999999994E-2</v>
          </cell>
          <cell r="R279">
            <v>277</v>
          </cell>
          <cell r="S279" t="str">
            <v>Marconi</v>
          </cell>
        </row>
        <row r="280">
          <cell r="A280">
            <v>279</v>
          </cell>
          <cell r="B280" t="str">
            <v>Johnny</v>
          </cell>
          <cell r="D280">
            <v>279</v>
          </cell>
          <cell r="E280" t="str">
            <v>Joany</v>
          </cell>
          <cell r="G280">
            <v>279</v>
          </cell>
          <cell r="H280" t="str">
            <v>Corriveau</v>
          </cell>
          <cell r="I280">
            <v>7.0000000000000007E-2</v>
          </cell>
          <cell r="R280">
            <v>278</v>
          </cell>
          <cell r="S280" t="str">
            <v>Mareuil</v>
          </cell>
        </row>
        <row r="281">
          <cell r="A281">
            <v>280</v>
          </cell>
          <cell r="B281" t="str">
            <v>Jonah</v>
          </cell>
          <cell r="D281">
            <v>280</v>
          </cell>
          <cell r="E281" t="str">
            <v>Joelle</v>
          </cell>
          <cell r="G281">
            <v>280</v>
          </cell>
          <cell r="H281" t="str">
            <v>Tétreault</v>
          </cell>
          <cell r="I281">
            <v>7.0000000000000007E-2</v>
          </cell>
          <cell r="R281">
            <v>279</v>
          </cell>
          <cell r="S281" t="str">
            <v>Margaret Newton</v>
          </cell>
        </row>
        <row r="282">
          <cell r="A282">
            <v>281</v>
          </cell>
          <cell r="B282" t="str">
            <v>Jonathan</v>
          </cell>
          <cell r="D282">
            <v>281</v>
          </cell>
          <cell r="E282" t="str">
            <v>Johanie</v>
          </cell>
          <cell r="G282">
            <v>281</v>
          </cell>
          <cell r="H282" t="str">
            <v>Bourque</v>
          </cell>
          <cell r="I282">
            <v>7.0000000000000007E-2</v>
          </cell>
          <cell r="R282">
            <v>280</v>
          </cell>
          <cell r="S282" t="str">
            <v>Marguerite</v>
          </cell>
        </row>
        <row r="283">
          <cell r="A283">
            <v>282</v>
          </cell>
          <cell r="B283" t="str">
            <v>Jordan</v>
          </cell>
          <cell r="D283">
            <v>282</v>
          </cell>
          <cell r="E283" t="str">
            <v>Johanne</v>
          </cell>
          <cell r="G283">
            <v>282</v>
          </cell>
          <cell r="H283" t="str">
            <v>Dagenais</v>
          </cell>
          <cell r="I283">
            <v>7.0000000000000007E-2</v>
          </cell>
          <cell r="R283">
            <v>281</v>
          </cell>
          <cell r="S283" t="str">
            <v>Marguerite Bourgeoys</v>
          </cell>
        </row>
        <row r="284">
          <cell r="A284">
            <v>283</v>
          </cell>
          <cell r="B284" t="str">
            <v>Jose</v>
          </cell>
          <cell r="D284">
            <v>283</v>
          </cell>
          <cell r="E284" t="str">
            <v>Johannie</v>
          </cell>
          <cell r="G284">
            <v>283</v>
          </cell>
          <cell r="H284" t="str">
            <v>Ducharme</v>
          </cell>
          <cell r="I284">
            <v>7.0000000000000007E-2</v>
          </cell>
          <cell r="R284">
            <v>282</v>
          </cell>
          <cell r="S284" t="str">
            <v>Papillon</v>
          </cell>
        </row>
        <row r="285">
          <cell r="A285">
            <v>284</v>
          </cell>
          <cell r="B285" t="str">
            <v>Joseph</v>
          </cell>
          <cell r="D285">
            <v>284</v>
          </cell>
          <cell r="E285" t="str">
            <v>Jolyane</v>
          </cell>
          <cell r="G285">
            <v>284</v>
          </cell>
          <cell r="H285" t="str">
            <v>Carrière</v>
          </cell>
          <cell r="I285">
            <v>7.0000000000000007E-2</v>
          </cell>
          <cell r="R285">
            <v>283</v>
          </cell>
          <cell r="S285" t="str">
            <v>Papineau</v>
          </cell>
        </row>
        <row r="286">
          <cell r="A286">
            <v>285</v>
          </cell>
          <cell r="B286" t="str">
            <v>Josh</v>
          </cell>
          <cell r="D286">
            <v>285</v>
          </cell>
          <cell r="E286" t="str">
            <v>Josee</v>
          </cell>
          <cell r="G286">
            <v>285</v>
          </cell>
          <cell r="H286" t="str">
            <v>Duquette</v>
          </cell>
          <cell r="I286">
            <v>7.0000000000000007E-2</v>
          </cell>
          <cell r="R286">
            <v>284</v>
          </cell>
          <cell r="S286" t="str">
            <v>Papineau (A 19)</v>
          </cell>
        </row>
        <row r="287">
          <cell r="A287">
            <v>286</v>
          </cell>
          <cell r="B287" t="str">
            <v>Joshua</v>
          </cell>
          <cell r="D287">
            <v>286</v>
          </cell>
          <cell r="E287" t="str">
            <v>Josephine</v>
          </cell>
          <cell r="G287">
            <v>286</v>
          </cell>
          <cell r="H287" t="str">
            <v>Lafleur</v>
          </cell>
          <cell r="I287">
            <v>7.0000000000000007E-2</v>
          </cell>
          <cell r="R287">
            <v>285</v>
          </cell>
          <cell r="S287" t="str">
            <v>Paquette</v>
          </cell>
        </row>
        <row r="288">
          <cell r="A288">
            <v>287</v>
          </cell>
          <cell r="B288" t="str">
            <v>Josue</v>
          </cell>
          <cell r="D288">
            <v>287</v>
          </cell>
          <cell r="E288" t="str">
            <v>Josiane</v>
          </cell>
          <cell r="G288">
            <v>287</v>
          </cell>
          <cell r="H288" t="str">
            <v>Langevin</v>
          </cell>
          <cell r="I288">
            <v>6.8000000000000005E-2</v>
          </cell>
          <cell r="R288">
            <v>286</v>
          </cell>
          <cell r="S288" t="str">
            <v>Paquin</v>
          </cell>
        </row>
        <row r="289">
          <cell r="A289">
            <v>288</v>
          </cell>
          <cell r="B289" t="str">
            <v>Jphilippe</v>
          </cell>
          <cell r="D289">
            <v>288</v>
          </cell>
          <cell r="E289" t="str">
            <v>Josianne</v>
          </cell>
          <cell r="G289">
            <v>288</v>
          </cell>
          <cell r="H289" t="str">
            <v>Corbeil</v>
          </cell>
          <cell r="I289">
            <v>6.8000000000000005E-2</v>
          </cell>
          <cell r="R289">
            <v>287</v>
          </cell>
          <cell r="S289" t="str">
            <v>Paradis</v>
          </cell>
        </row>
        <row r="290">
          <cell r="A290">
            <v>289</v>
          </cell>
          <cell r="B290" t="str">
            <v>Jsebastien</v>
          </cell>
          <cell r="D290">
            <v>289</v>
          </cell>
          <cell r="E290" t="str">
            <v>Judith</v>
          </cell>
          <cell r="G290">
            <v>289</v>
          </cell>
          <cell r="H290" t="str">
            <v>Bourassa</v>
          </cell>
          <cell r="I290">
            <v>6.8000000000000005E-2</v>
          </cell>
          <cell r="R290">
            <v>288</v>
          </cell>
          <cell r="S290" t="str">
            <v>Pare</v>
          </cell>
        </row>
        <row r="291">
          <cell r="A291">
            <v>290</v>
          </cell>
          <cell r="B291" t="str">
            <v>Jules</v>
          </cell>
          <cell r="D291">
            <v>290</v>
          </cell>
          <cell r="E291" t="str">
            <v>Judy</v>
          </cell>
          <cell r="G291">
            <v>290</v>
          </cell>
          <cell r="H291" t="str">
            <v>Pagé</v>
          </cell>
          <cell r="I291">
            <v>6.8000000000000005E-2</v>
          </cell>
          <cell r="R291">
            <v>289</v>
          </cell>
          <cell r="S291" t="str">
            <v>Parent</v>
          </cell>
        </row>
        <row r="292">
          <cell r="A292">
            <v>291</v>
          </cell>
          <cell r="B292" t="str">
            <v>Julian</v>
          </cell>
          <cell r="D292">
            <v>291</v>
          </cell>
          <cell r="E292" t="str">
            <v>Julia</v>
          </cell>
          <cell r="G292">
            <v>291</v>
          </cell>
          <cell r="H292" t="str">
            <v>Trudeau</v>
          </cell>
          <cell r="I292">
            <v>6.8000000000000005E-2</v>
          </cell>
          <cell r="R292">
            <v>290</v>
          </cell>
          <cell r="S292" t="str">
            <v>Parenteau</v>
          </cell>
        </row>
        <row r="293">
          <cell r="A293">
            <v>292</v>
          </cell>
          <cell r="B293" t="str">
            <v>Julien</v>
          </cell>
          <cell r="D293">
            <v>292</v>
          </cell>
          <cell r="E293" t="str">
            <v>Juliana</v>
          </cell>
          <cell r="G293">
            <v>292</v>
          </cell>
          <cell r="H293" t="str">
            <v>Gaudet</v>
          </cell>
          <cell r="I293">
            <v>6.8000000000000005E-2</v>
          </cell>
          <cell r="R293">
            <v>291</v>
          </cell>
          <cell r="S293" t="str">
            <v>Parini</v>
          </cell>
        </row>
        <row r="294">
          <cell r="A294">
            <v>293</v>
          </cell>
          <cell r="B294" t="str">
            <v>Junior</v>
          </cell>
          <cell r="D294">
            <v>293</v>
          </cell>
          <cell r="E294" t="str">
            <v>Juliane</v>
          </cell>
          <cell r="G294">
            <v>293</v>
          </cell>
          <cell r="H294" t="str">
            <v>Cantin</v>
          </cell>
          <cell r="I294">
            <v>6.8000000000000005E-2</v>
          </cell>
          <cell r="R294">
            <v>292</v>
          </cell>
          <cell r="S294" t="str">
            <v>Pariseau</v>
          </cell>
        </row>
        <row r="295">
          <cell r="A295">
            <v>294</v>
          </cell>
          <cell r="B295" t="str">
            <v>Justin</v>
          </cell>
          <cell r="D295">
            <v>294</v>
          </cell>
          <cell r="E295" t="str">
            <v>Julianne</v>
          </cell>
          <cell r="G295">
            <v>294</v>
          </cell>
          <cell r="H295" t="str">
            <v>Goyette</v>
          </cell>
          <cell r="I295">
            <v>6.8000000000000005E-2</v>
          </cell>
          <cell r="R295">
            <v>293</v>
          </cell>
          <cell r="S295" t="str">
            <v>Parisien</v>
          </cell>
        </row>
        <row r="296">
          <cell r="A296">
            <v>295</v>
          </cell>
          <cell r="B296" t="str">
            <v>Kaleb</v>
          </cell>
          <cell r="D296">
            <v>295</v>
          </cell>
          <cell r="E296" t="str">
            <v>Julie</v>
          </cell>
          <cell r="G296">
            <v>295</v>
          </cell>
          <cell r="H296" t="str">
            <v>Boyer</v>
          </cell>
          <cell r="I296">
            <v>6.7000000000000004E-2</v>
          </cell>
          <cell r="R296">
            <v>294</v>
          </cell>
          <cell r="S296" t="str">
            <v>Parissi</v>
          </cell>
        </row>
        <row r="297">
          <cell r="A297">
            <v>296</v>
          </cell>
          <cell r="B297" t="str">
            <v>Karim</v>
          </cell>
          <cell r="D297">
            <v>296</v>
          </cell>
          <cell r="E297" t="str">
            <v>Juliette</v>
          </cell>
          <cell r="G297">
            <v>296</v>
          </cell>
          <cell r="H297" t="str">
            <v>Francoeur</v>
          </cell>
          <cell r="I297">
            <v>6.7000000000000004E-2</v>
          </cell>
          <cell r="R297">
            <v>295</v>
          </cell>
          <cell r="S297" t="str">
            <v>Parkview</v>
          </cell>
        </row>
        <row r="298">
          <cell r="A298">
            <v>297</v>
          </cell>
          <cell r="B298" t="str">
            <v>Karl</v>
          </cell>
          <cell r="D298">
            <v>297</v>
          </cell>
          <cell r="E298" t="str">
            <v>Justine</v>
          </cell>
          <cell r="G298">
            <v>297</v>
          </cell>
          <cell r="H298" t="str">
            <v>St-Louis</v>
          </cell>
          <cell r="I298">
            <v>6.7000000000000004E-2</v>
          </cell>
          <cell r="R298">
            <v>296</v>
          </cell>
          <cell r="S298" t="str">
            <v>Parkway</v>
          </cell>
        </row>
        <row r="299">
          <cell r="A299">
            <v>298</v>
          </cell>
          <cell r="B299" t="str">
            <v>Kaven</v>
          </cell>
          <cell r="D299">
            <v>298</v>
          </cell>
          <cell r="E299" t="str">
            <v>Kaitlyn</v>
          </cell>
          <cell r="G299">
            <v>298</v>
          </cell>
          <cell r="H299" t="str">
            <v>Barrette</v>
          </cell>
          <cell r="I299">
            <v>6.7000000000000004E-2</v>
          </cell>
          <cell r="R299">
            <v>297</v>
          </cell>
          <cell r="S299" t="str">
            <v>Parmentier</v>
          </cell>
        </row>
        <row r="300">
          <cell r="A300">
            <v>299</v>
          </cell>
          <cell r="B300" t="str">
            <v>Kayden</v>
          </cell>
          <cell r="D300">
            <v>299</v>
          </cell>
          <cell r="E300" t="str">
            <v>Karelle</v>
          </cell>
          <cell r="G300">
            <v>299</v>
          </cell>
          <cell r="H300" t="str">
            <v>Vigneault</v>
          </cell>
          <cell r="I300">
            <v>6.7000000000000004E-2</v>
          </cell>
          <cell r="R300">
            <v>298</v>
          </cell>
          <cell r="S300" t="str">
            <v>Parny</v>
          </cell>
        </row>
        <row r="301">
          <cell r="A301">
            <v>300</v>
          </cell>
          <cell r="B301" t="str">
            <v>Keith</v>
          </cell>
          <cell r="D301">
            <v>300</v>
          </cell>
          <cell r="E301" t="str">
            <v>Karen</v>
          </cell>
          <cell r="G301">
            <v>300</v>
          </cell>
          <cell r="H301" t="str">
            <v>Ouimet</v>
          </cell>
          <cell r="I301">
            <v>6.7000000000000004E-2</v>
          </cell>
          <cell r="R301">
            <v>299</v>
          </cell>
          <cell r="S301" t="str">
            <v>Pascal</v>
          </cell>
        </row>
        <row r="302">
          <cell r="A302">
            <v>301</v>
          </cell>
          <cell r="B302" t="str">
            <v>Ken</v>
          </cell>
          <cell r="D302">
            <v>301</v>
          </cell>
          <cell r="E302" t="str">
            <v>Kariane</v>
          </cell>
          <cell r="G302">
            <v>301</v>
          </cell>
          <cell r="H302" t="str">
            <v>Baril</v>
          </cell>
          <cell r="I302">
            <v>6.6000000000000003E-2</v>
          </cell>
          <cell r="R302">
            <v>300</v>
          </cell>
          <cell r="S302" t="str">
            <v>Pasquier</v>
          </cell>
        </row>
        <row r="303">
          <cell r="A303">
            <v>302</v>
          </cell>
          <cell r="B303" t="str">
            <v>Kenneth</v>
          </cell>
          <cell r="D303">
            <v>302</v>
          </cell>
          <cell r="E303" t="str">
            <v>Karianne</v>
          </cell>
          <cell r="G303">
            <v>302</v>
          </cell>
          <cell r="H303" t="str">
            <v>Lafrenière</v>
          </cell>
          <cell r="I303">
            <v>6.6000000000000003E-2</v>
          </cell>
          <cell r="R303">
            <v>301</v>
          </cell>
          <cell r="S303" t="str">
            <v>Pasteur</v>
          </cell>
        </row>
        <row r="304">
          <cell r="A304">
            <v>303</v>
          </cell>
          <cell r="B304" t="str">
            <v>Kenny</v>
          </cell>
          <cell r="D304">
            <v>303</v>
          </cell>
          <cell r="E304" t="str">
            <v>Karina</v>
          </cell>
          <cell r="G304">
            <v>303</v>
          </cell>
          <cell r="H304" t="str">
            <v>Meunier</v>
          </cell>
          <cell r="I304">
            <v>6.6000000000000003E-2</v>
          </cell>
          <cell r="R304">
            <v>302</v>
          </cell>
          <cell r="S304" t="str">
            <v>Patenaude</v>
          </cell>
        </row>
        <row r="305">
          <cell r="A305">
            <v>304</v>
          </cell>
          <cell r="B305" t="str">
            <v>Keven</v>
          </cell>
          <cell r="D305">
            <v>304</v>
          </cell>
          <cell r="E305" t="str">
            <v>Karine</v>
          </cell>
          <cell r="G305">
            <v>304</v>
          </cell>
          <cell r="H305" t="str">
            <v>Laporte</v>
          </cell>
          <cell r="I305">
            <v>6.6000000000000003E-2</v>
          </cell>
          <cell r="R305">
            <v>303</v>
          </cell>
          <cell r="S305" t="str">
            <v>Paton</v>
          </cell>
        </row>
        <row r="306">
          <cell r="A306">
            <v>305</v>
          </cell>
          <cell r="B306" t="str">
            <v>Kevin</v>
          </cell>
          <cell r="D306">
            <v>305</v>
          </cell>
          <cell r="E306" t="str">
            <v>Karolane</v>
          </cell>
          <cell r="G306">
            <v>305</v>
          </cell>
          <cell r="H306" t="str">
            <v>Joseph</v>
          </cell>
          <cell r="I306">
            <v>6.6000000000000003E-2</v>
          </cell>
          <cell r="R306">
            <v>304</v>
          </cell>
          <cell r="S306" t="str">
            <v>Patrick</v>
          </cell>
        </row>
        <row r="307">
          <cell r="A307">
            <v>306</v>
          </cell>
          <cell r="B307" t="str">
            <v>Kim</v>
          </cell>
          <cell r="D307">
            <v>306</v>
          </cell>
          <cell r="E307" t="str">
            <v>Karyne</v>
          </cell>
          <cell r="G307">
            <v>306</v>
          </cell>
          <cell r="H307" t="str">
            <v>Brodeur</v>
          </cell>
          <cell r="I307">
            <v>6.6000000000000003E-2</v>
          </cell>
          <cell r="R307">
            <v>305</v>
          </cell>
          <cell r="S307" t="str">
            <v>Paul Bourget</v>
          </cell>
        </row>
        <row r="308">
          <cell r="A308">
            <v>307</v>
          </cell>
          <cell r="B308" t="str">
            <v>Kristopher</v>
          </cell>
          <cell r="D308">
            <v>307</v>
          </cell>
          <cell r="E308" t="str">
            <v>Kasandra</v>
          </cell>
          <cell r="G308">
            <v>307</v>
          </cell>
          <cell r="H308" t="str">
            <v>Legaré</v>
          </cell>
          <cell r="I308">
            <v>6.5000000000000002E-2</v>
          </cell>
        </row>
        <row r="309">
          <cell r="A309">
            <v>308</v>
          </cell>
          <cell r="B309" t="str">
            <v>Kyle</v>
          </cell>
          <cell r="D309">
            <v>308</v>
          </cell>
          <cell r="E309" t="str">
            <v>Kassandra</v>
          </cell>
          <cell r="G309">
            <v>308</v>
          </cell>
          <cell r="H309" t="str">
            <v>Lafond</v>
          </cell>
          <cell r="I309">
            <v>6.5000000000000002E-2</v>
          </cell>
        </row>
        <row r="310">
          <cell r="A310">
            <v>309</v>
          </cell>
          <cell r="B310" t="str">
            <v>Laurence</v>
          </cell>
          <cell r="D310">
            <v>309</v>
          </cell>
          <cell r="E310" t="str">
            <v>Kate</v>
          </cell>
          <cell r="G310">
            <v>309</v>
          </cell>
          <cell r="H310" t="str">
            <v>Ross</v>
          </cell>
          <cell r="I310">
            <v>6.5000000000000002E-2</v>
          </cell>
        </row>
        <row r="311">
          <cell r="A311">
            <v>310</v>
          </cell>
          <cell r="B311" t="str">
            <v>Laurent</v>
          </cell>
          <cell r="D311">
            <v>310</v>
          </cell>
          <cell r="E311" t="str">
            <v>Katerine</v>
          </cell>
          <cell r="G311">
            <v>310</v>
          </cell>
          <cell r="H311" t="str">
            <v>Maheux</v>
          </cell>
          <cell r="I311">
            <v>6.5000000000000002E-2</v>
          </cell>
        </row>
        <row r="312">
          <cell r="A312">
            <v>311</v>
          </cell>
          <cell r="B312" t="str">
            <v>Leandre</v>
          </cell>
          <cell r="D312">
            <v>311</v>
          </cell>
          <cell r="E312" t="str">
            <v>Katherine</v>
          </cell>
          <cell r="G312">
            <v>311</v>
          </cell>
          <cell r="H312" t="str">
            <v>Rondeau</v>
          </cell>
          <cell r="I312">
            <v>6.4000000000000001E-2</v>
          </cell>
        </row>
        <row r="313">
          <cell r="A313">
            <v>312</v>
          </cell>
          <cell r="B313" t="str">
            <v>Leo</v>
          </cell>
          <cell r="D313">
            <v>312</v>
          </cell>
          <cell r="E313" t="str">
            <v>Kathleen</v>
          </cell>
          <cell r="G313">
            <v>312</v>
          </cell>
          <cell r="H313" t="str">
            <v>Marquis</v>
          </cell>
          <cell r="I313">
            <v>6.4000000000000001E-2</v>
          </cell>
        </row>
        <row r="314">
          <cell r="A314">
            <v>313</v>
          </cell>
          <cell r="B314" t="str">
            <v>Leon</v>
          </cell>
          <cell r="D314">
            <v>313</v>
          </cell>
          <cell r="E314" t="str">
            <v>Kathryn</v>
          </cell>
          <cell r="G314">
            <v>313</v>
          </cell>
          <cell r="H314" t="str">
            <v>Bastien</v>
          </cell>
          <cell r="I314">
            <v>6.4000000000000001E-2</v>
          </cell>
        </row>
        <row r="315">
          <cell r="A315">
            <v>314</v>
          </cell>
          <cell r="B315" t="str">
            <v>Leonard</v>
          </cell>
          <cell r="D315">
            <v>314</v>
          </cell>
          <cell r="E315" t="str">
            <v>Kathy</v>
          </cell>
          <cell r="G315">
            <v>314</v>
          </cell>
          <cell r="H315" t="str">
            <v>Plouffe</v>
          </cell>
          <cell r="I315">
            <v>6.3E-2</v>
          </cell>
        </row>
        <row r="316">
          <cell r="A316">
            <v>315</v>
          </cell>
          <cell r="B316" t="str">
            <v>Leonardo</v>
          </cell>
          <cell r="D316">
            <v>315</v>
          </cell>
          <cell r="E316" t="str">
            <v>Katia</v>
          </cell>
          <cell r="G316">
            <v>315</v>
          </cell>
          <cell r="H316" t="str">
            <v>Bouffard</v>
          </cell>
          <cell r="I316">
            <v>6.3E-2</v>
          </cell>
        </row>
        <row r="317">
          <cell r="A317">
            <v>316</v>
          </cell>
          <cell r="B317" t="str">
            <v>Levi</v>
          </cell>
          <cell r="D317">
            <v>316</v>
          </cell>
          <cell r="E317" t="str">
            <v>Katie</v>
          </cell>
          <cell r="G317">
            <v>316</v>
          </cell>
          <cell r="H317" t="str">
            <v>Lacombe</v>
          </cell>
          <cell r="I317">
            <v>6.3E-2</v>
          </cell>
        </row>
        <row r="318">
          <cell r="A318">
            <v>317</v>
          </cell>
          <cell r="B318" t="str">
            <v>Liam</v>
          </cell>
          <cell r="D318">
            <v>317</v>
          </cell>
          <cell r="E318" t="str">
            <v>Katrina</v>
          </cell>
          <cell r="G318">
            <v>317</v>
          </cell>
          <cell r="H318" t="str">
            <v>Talbot</v>
          </cell>
          <cell r="I318">
            <v>6.3E-2</v>
          </cell>
        </row>
        <row r="319">
          <cell r="A319">
            <v>318</v>
          </cell>
          <cell r="B319" t="str">
            <v>Lionel</v>
          </cell>
          <cell r="D319">
            <v>318</v>
          </cell>
          <cell r="E319" t="str">
            <v>Katrine</v>
          </cell>
          <cell r="G319">
            <v>318</v>
          </cell>
          <cell r="H319" t="str">
            <v>Julien</v>
          </cell>
          <cell r="I319">
            <v>6.3E-2</v>
          </cell>
        </row>
        <row r="320">
          <cell r="A320">
            <v>319</v>
          </cell>
          <cell r="B320" t="str">
            <v>Logan</v>
          </cell>
          <cell r="D320">
            <v>319</v>
          </cell>
          <cell r="E320" t="str">
            <v>Katy</v>
          </cell>
          <cell r="G320">
            <v>319</v>
          </cell>
          <cell r="H320" t="str">
            <v>Rouleau</v>
          </cell>
          <cell r="I320">
            <v>6.3E-2</v>
          </cell>
        </row>
        <row r="321">
          <cell r="A321">
            <v>320</v>
          </cell>
          <cell r="B321" t="str">
            <v>Lohan</v>
          </cell>
          <cell r="D321">
            <v>320</v>
          </cell>
          <cell r="E321" t="str">
            <v>Kayla</v>
          </cell>
          <cell r="G321">
            <v>320</v>
          </cell>
          <cell r="H321" t="str">
            <v>Roussel</v>
          </cell>
          <cell r="I321">
            <v>6.2E-2</v>
          </cell>
        </row>
        <row r="322">
          <cell r="A322">
            <v>321</v>
          </cell>
          <cell r="B322" t="str">
            <v>Loic</v>
          </cell>
          <cell r="D322">
            <v>321</v>
          </cell>
          <cell r="E322" t="str">
            <v>Kelly</v>
          </cell>
          <cell r="G322">
            <v>321</v>
          </cell>
          <cell r="H322" t="str">
            <v>Guérin</v>
          </cell>
          <cell r="I322">
            <v>6.2E-2</v>
          </cell>
        </row>
        <row r="323">
          <cell r="A323">
            <v>322</v>
          </cell>
          <cell r="B323" t="str">
            <v>Loick</v>
          </cell>
          <cell r="D323">
            <v>322</v>
          </cell>
          <cell r="E323" t="str">
            <v>Kelly ann</v>
          </cell>
          <cell r="G323">
            <v>322</v>
          </cell>
          <cell r="H323" t="str">
            <v>Boulianne</v>
          </cell>
          <cell r="I323">
            <v>6.2E-2</v>
          </cell>
        </row>
        <row r="324">
          <cell r="A324">
            <v>323</v>
          </cell>
          <cell r="B324" t="str">
            <v>Loik</v>
          </cell>
          <cell r="D324">
            <v>323</v>
          </cell>
          <cell r="E324" t="str">
            <v>Kelly-ann</v>
          </cell>
          <cell r="G324">
            <v>323</v>
          </cell>
          <cell r="H324" t="str">
            <v>Beaupré</v>
          </cell>
          <cell r="I324">
            <v>6.2E-2</v>
          </cell>
        </row>
        <row r="325">
          <cell r="A325">
            <v>324</v>
          </cell>
          <cell r="B325" t="str">
            <v>LorenZo</v>
          </cell>
          <cell r="D325">
            <v>324</v>
          </cell>
          <cell r="E325" t="str">
            <v>Kellyann</v>
          </cell>
          <cell r="G325">
            <v>324</v>
          </cell>
          <cell r="H325" t="str">
            <v>Éthier</v>
          </cell>
          <cell r="I325">
            <v>6.2E-2</v>
          </cell>
        </row>
        <row r="326">
          <cell r="A326">
            <v>325</v>
          </cell>
          <cell r="B326" t="str">
            <v>Lou</v>
          </cell>
          <cell r="D326">
            <v>325</v>
          </cell>
          <cell r="E326" t="str">
            <v>Kelly-anne</v>
          </cell>
          <cell r="G326">
            <v>325</v>
          </cell>
          <cell r="H326" t="str">
            <v>Dussault</v>
          </cell>
          <cell r="I326">
            <v>6.2E-2</v>
          </cell>
        </row>
        <row r="327">
          <cell r="A327">
            <v>326</v>
          </cell>
          <cell r="B327" t="str">
            <v>Loucas</v>
          </cell>
          <cell r="D327">
            <v>326</v>
          </cell>
          <cell r="E327" t="str">
            <v>KenZa</v>
          </cell>
          <cell r="G327">
            <v>326</v>
          </cell>
          <cell r="H327" t="str">
            <v>Lamarche</v>
          </cell>
          <cell r="I327">
            <v>6.2E-2</v>
          </cell>
        </row>
        <row r="328">
          <cell r="A328">
            <v>327</v>
          </cell>
          <cell r="B328" t="str">
            <v>Louis</v>
          </cell>
          <cell r="D328">
            <v>327</v>
          </cell>
          <cell r="E328" t="str">
            <v>Khadija</v>
          </cell>
          <cell r="G328">
            <v>327</v>
          </cell>
          <cell r="H328" t="str">
            <v>Gallant</v>
          </cell>
          <cell r="I328">
            <v>6.2E-2</v>
          </cell>
        </row>
        <row r="329">
          <cell r="A329">
            <v>328</v>
          </cell>
          <cell r="B329" t="str">
            <v>Louis charles</v>
          </cell>
          <cell r="D329">
            <v>328</v>
          </cell>
          <cell r="E329" t="str">
            <v>Kiara</v>
          </cell>
          <cell r="G329">
            <v>328</v>
          </cell>
          <cell r="H329" t="str">
            <v>Gauvin</v>
          </cell>
          <cell r="I329">
            <v>6.2E-2</v>
          </cell>
        </row>
        <row r="330">
          <cell r="A330">
            <v>329</v>
          </cell>
          <cell r="B330" t="str">
            <v>Louis-charles</v>
          </cell>
          <cell r="D330">
            <v>329</v>
          </cell>
          <cell r="E330" t="str">
            <v>Kim</v>
          </cell>
          <cell r="G330">
            <v>329</v>
          </cell>
          <cell r="H330" t="str">
            <v>Lamothe</v>
          </cell>
          <cell r="I330">
            <v>6.2E-2</v>
          </cell>
        </row>
        <row r="331">
          <cell r="A331">
            <v>330</v>
          </cell>
          <cell r="B331" t="str">
            <v>Louis-felix</v>
          </cell>
          <cell r="D331">
            <v>330</v>
          </cell>
          <cell r="E331" t="str">
            <v>Kimberley</v>
          </cell>
          <cell r="G331">
            <v>330</v>
          </cell>
          <cell r="H331" t="str">
            <v>Joly</v>
          </cell>
          <cell r="I331">
            <v>6.0999999999999999E-2</v>
          </cell>
        </row>
        <row r="332">
          <cell r="A332">
            <v>331</v>
          </cell>
          <cell r="B332" t="str">
            <v>Louis philippe</v>
          </cell>
          <cell r="D332">
            <v>331</v>
          </cell>
          <cell r="E332" t="str">
            <v>Kimberly</v>
          </cell>
          <cell r="G332">
            <v>331</v>
          </cell>
          <cell r="H332" t="str">
            <v>Robichaud</v>
          </cell>
          <cell r="I332">
            <v>6.0999999999999999E-2</v>
          </cell>
        </row>
        <row r="333">
          <cell r="A333">
            <v>332</v>
          </cell>
          <cell r="B333" t="str">
            <v>Louis-philippe</v>
          </cell>
          <cell r="D333">
            <v>332</v>
          </cell>
          <cell r="E333" t="str">
            <v>Kloe</v>
          </cell>
          <cell r="G333">
            <v>332</v>
          </cell>
          <cell r="H333" t="str">
            <v>Léveillé</v>
          </cell>
          <cell r="I333">
            <v>0.06</v>
          </cell>
        </row>
        <row r="334">
          <cell r="A334">
            <v>333</v>
          </cell>
          <cell r="B334" t="str">
            <v>Louis-thomas</v>
          </cell>
          <cell r="D334">
            <v>333</v>
          </cell>
          <cell r="E334" t="str">
            <v>Koralie</v>
          </cell>
          <cell r="G334">
            <v>333</v>
          </cell>
          <cell r="H334" t="str">
            <v>Bellemare</v>
          </cell>
          <cell r="I334">
            <v>0.06</v>
          </cell>
        </row>
        <row r="335">
          <cell r="A335">
            <v>334</v>
          </cell>
          <cell r="B335" t="str">
            <v>Louka</v>
          </cell>
          <cell r="D335">
            <v>334</v>
          </cell>
          <cell r="E335" t="str">
            <v>Koraly</v>
          </cell>
          <cell r="G335">
            <v>334</v>
          </cell>
          <cell r="H335" t="str">
            <v>Huard</v>
          </cell>
          <cell r="I335">
            <v>0.06</v>
          </cell>
        </row>
        <row r="336">
          <cell r="A336">
            <v>335</v>
          </cell>
          <cell r="B336" t="str">
            <v>Lphilippe</v>
          </cell>
          <cell r="D336">
            <v>335</v>
          </cell>
          <cell r="E336" t="str">
            <v>Kristina</v>
          </cell>
          <cell r="G336">
            <v>335</v>
          </cell>
          <cell r="H336" t="str">
            <v>Garneau</v>
          </cell>
          <cell r="I336">
            <v>0.06</v>
          </cell>
        </row>
        <row r="337">
          <cell r="A337">
            <v>336</v>
          </cell>
          <cell r="B337" t="str">
            <v>Ls philippe</v>
          </cell>
          <cell r="D337">
            <v>336</v>
          </cell>
          <cell r="E337" t="str">
            <v>Krystel</v>
          </cell>
          <cell r="G337">
            <v>336</v>
          </cell>
          <cell r="H337" t="str">
            <v>Levasseur</v>
          </cell>
          <cell r="I337">
            <v>0.06</v>
          </cell>
        </row>
        <row r="338">
          <cell r="A338">
            <v>337</v>
          </cell>
          <cell r="B338" t="str">
            <v>Luc</v>
          </cell>
          <cell r="D338">
            <v>337</v>
          </cell>
          <cell r="E338" t="str">
            <v>Kym</v>
          </cell>
          <cell r="G338">
            <v>337</v>
          </cell>
          <cell r="H338" t="str">
            <v>Dubuc</v>
          </cell>
          <cell r="I338">
            <v>0.06</v>
          </cell>
        </row>
        <row r="339">
          <cell r="A339">
            <v>338</v>
          </cell>
          <cell r="B339" t="str">
            <v>Luca</v>
          </cell>
          <cell r="D339">
            <v>338</v>
          </cell>
          <cell r="E339" t="str">
            <v>Laeticia</v>
          </cell>
          <cell r="G339">
            <v>338</v>
          </cell>
          <cell r="H339" t="str">
            <v>Millette</v>
          </cell>
          <cell r="I339">
            <v>0.06</v>
          </cell>
        </row>
        <row r="340">
          <cell r="A340">
            <v>339</v>
          </cell>
          <cell r="B340" t="str">
            <v>Lucas</v>
          </cell>
          <cell r="D340">
            <v>339</v>
          </cell>
          <cell r="E340" t="str">
            <v>Laetitia</v>
          </cell>
          <cell r="G340">
            <v>339</v>
          </cell>
          <cell r="H340" t="str">
            <v>Poitras</v>
          </cell>
          <cell r="I340">
            <v>0.06</v>
          </cell>
        </row>
        <row r="341">
          <cell r="A341">
            <v>340</v>
          </cell>
          <cell r="B341" t="str">
            <v>Ludovic</v>
          </cell>
          <cell r="D341">
            <v>340</v>
          </cell>
          <cell r="E341" t="str">
            <v>Laila</v>
          </cell>
          <cell r="G341">
            <v>340</v>
          </cell>
          <cell r="H341" t="str">
            <v>Rochon</v>
          </cell>
          <cell r="I341">
            <v>5.8999999999999997E-2</v>
          </cell>
        </row>
        <row r="342">
          <cell r="A342">
            <v>341</v>
          </cell>
          <cell r="B342" t="str">
            <v>Ludovick</v>
          </cell>
          <cell r="D342">
            <v>341</v>
          </cell>
          <cell r="E342" t="str">
            <v>Lana</v>
          </cell>
          <cell r="G342">
            <v>341</v>
          </cell>
          <cell r="H342" t="str">
            <v>Brière</v>
          </cell>
          <cell r="I342">
            <v>5.8999999999999997E-2</v>
          </cell>
        </row>
        <row r="343">
          <cell r="A343">
            <v>342</v>
          </cell>
          <cell r="B343" t="str">
            <v>Ludovik</v>
          </cell>
          <cell r="D343">
            <v>342</v>
          </cell>
          <cell r="E343" t="str">
            <v>Lara</v>
          </cell>
          <cell r="G343">
            <v>342</v>
          </cell>
          <cell r="H343" t="str">
            <v>Guimond</v>
          </cell>
          <cell r="I343">
            <v>5.8999999999999997E-2</v>
          </cell>
        </row>
        <row r="344">
          <cell r="A344">
            <v>343</v>
          </cell>
          <cell r="B344" t="str">
            <v>Luka</v>
          </cell>
          <cell r="D344">
            <v>343</v>
          </cell>
          <cell r="E344" t="str">
            <v>Laura</v>
          </cell>
          <cell r="G344">
            <v>343</v>
          </cell>
          <cell r="H344" t="str">
            <v>Hudon</v>
          </cell>
          <cell r="I344">
            <v>5.8999999999999997E-2</v>
          </cell>
        </row>
        <row r="345">
          <cell r="A345">
            <v>344</v>
          </cell>
          <cell r="B345" t="str">
            <v>Lukas</v>
          </cell>
          <cell r="D345">
            <v>344</v>
          </cell>
          <cell r="E345" t="str">
            <v>Lauralie</v>
          </cell>
          <cell r="G345">
            <v>344</v>
          </cell>
          <cell r="H345" t="str">
            <v>Auclair</v>
          </cell>
          <cell r="I345">
            <v>5.8000000000000003E-2</v>
          </cell>
        </row>
        <row r="346">
          <cell r="A346">
            <v>345</v>
          </cell>
          <cell r="B346" t="str">
            <v>Luke</v>
          </cell>
          <cell r="D346">
            <v>345</v>
          </cell>
          <cell r="E346" t="str">
            <v>Lauren</v>
          </cell>
          <cell r="G346">
            <v>345</v>
          </cell>
          <cell r="H346" t="str">
            <v>Beauchemin</v>
          </cell>
          <cell r="I346">
            <v>5.8000000000000003E-2</v>
          </cell>
        </row>
        <row r="347">
          <cell r="A347">
            <v>346</v>
          </cell>
          <cell r="B347" t="str">
            <v>Lyam</v>
          </cell>
          <cell r="D347">
            <v>346</v>
          </cell>
          <cell r="E347" t="str">
            <v>Laurence</v>
          </cell>
          <cell r="G347">
            <v>346</v>
          </cell>
          <cell r="H347" t="str">
            <v>Brisebois</v>
          </cell>
          <cell r="I347">
            <v>5.8000000000000003E-2</v>
          </cell>
        </row>
        <row r="348">
          <cell r="A348">
            <v>347</v>
          </cell>
          <cell r="B348" t="str">
            <v>Maddox</v>
          </cell>
          <cell r="D348">
            <v>347</v>
          </cell>
          <cell r="E348" t="str">
            <v>Lauriane</v>
          </cell>
          <cell r="G348">
            <v>347</v>
          </cell>
          <cell r="H348" t="str">
            <v>Godbout</v>
          </cell>
          <cell r="I348">
            <v>5.8000000000000003E-2</v>
          </cell>
        </row>
        <row r="349">
          <cell r="A349">
            <v>348</v>
          </cell>
          <cell r="B349" t="str">
            <v>Mael</v>
          </cell>
          <cell r="D349">
            <v>348</v>
          </cell>
          <cell r="E349" t="str">
            <v>Laurianne</v>
          </cell>
          <cell r="G349">
            <v>348</v>
          </cell>
          <cell r="H349" t="str">
            <v>Guilbault</v>
          </cell>
          <cell r="I349">
            <v>5.8000000000000003E-2</v>
          </cell>
        </row>
        <row r="350">
          <cell r="A350">
            <v>349</v>
          </cell>
          <cell r="B350" t="str">
            <v>Mahdi</v>
          </cell>
          <cell r="D350">
            <v>349</v>
          </cell>
          <cell r="E350" t="str">
            <v>Laurie</v>
          </cell>
          <cell r="G350">
            <v>349</v>
          </cell>
          <cell r="H350" t="str">
            <v>Cadieux</v>
          </cell>
          <cell r="I350">
            <v>5.7000000000000002E-2</v>
          </cell>
        </row>
        <row r="351">
          <cell r="A351">
            <v>350</v>
          </cell>
          <cell r="B351" t="str">
            <v>Malcolm</v>
          </cell>
          <cell r="D351">
            <v>350</v>
          </cell>
          <cell r="E351" t="str">
            <v>Laurie anne</v>
          </cell>
          <cell r="G351">
            <v>350</v>
          </cell>
          <cell r="H351" t="str">
            <v>Brown</v>
          </cell>
          <cell r="I351">
            <v>5.7000000000000002E-2</v>
          </cell>
        </row>
        <row r="352">
          <cell r="A352">
            <v>351</v>
          </cell>
          <cell r="B352" t="str">
            <v>Malcom</v>
          </cell>
          <cell r="D352">
            <v>351</v>
          </cell>
          <cell r="E352" t="str">
            <v>Laurie-anne</v>
          </cell>
          <cell r="G352">
            <v>351</v>
          </cell>
          <cell r="H352" t="str">
            <v>Durocher</v>
          </cell>
          <cell r="I352">
            <v>5.7000000000000002E-2</v>
          </cell>
        </row>
        <row r="353">
          <cell r="A353">
            <v>352</v>
          </cell>
          <cell r="B353" t="str">
            <v>Malek</v>
          </cell>
          <cell r="D353">
            <v>352</v>
          </cell>
          <cell r="E353" t="str">
            <v>Laury</v>
          </cell>
          <cell r="G353">
            <v>352</v>
          </cell>
          <cell r="H353" t="str">
            <v>Lamarre</v>
          </cell>
          <cell r="I353">
            <v>5.7000000000000002E-2</v>
          </cell>
        </row>
        <row r="354">
          <cell r="A354">
            <v>353</v>
          </cell>
          <cell r="B354" t="str">
            <v>Malik</v>
          </cell>
          <cell r="D354">
            <v>353</v>
          </cell>
          <cell r="E354" t="str">
            <v>Layla</v>
          </cell>
          <cell r="G354">
            <v>353</v>
          </cell>
          <cell r="H354" t="str">
            <v>Ricard</v>
          </cell>
          <cell r="I354">
            <v>5.7000000000000002E-2</v>
          </cell>
        </row>
        <row r="355">
          <cell r="A355">
            <v>354</v>
          </cell>
          <cell r="B355" t="str">
            <v>Manuel</v>
          </cell>
          <cell r="D355">
            <v>354</v>
          </cell>
          <cell r="E355" t="str">
            <v>Lea</v>
          </cell>
          <cell r="G355">
            <v>354</v>
          </cell>
          <cell r="H355" t="str">
            <v>Monette</v>
          </cell>
          <cell r="I355">
            <v>5.7000000000000002E-2</v>
          </cell>
        </row>
        <row r="356">
          <cell r="A356">
            <v>355</v>
          </cell>
          <cell r="B356" t="str">
            <v>Marc</v>
          </cell>
          <cell r="D356">
            <v>355</v>
          </cell>
          <cell r="E356" t="str">
            <v>Leah</v>
          </cell>
          <cell r="G356">
            <v>355</v>
          </cell>
          <cell r="H356" t="str">
            <v>Cardinal</v>
          </cell>
          <cell r="I356">
            <v>5.6000000000000001E-2</v>
          </cell>
        </row>
        <row r="357">
          <cell r="A357">
            <v>356</v>
          </cell>
          <cell r="B357" t="str">
            <v>Marc andre</v>
          </cell>
          <cell r="D357">
            <v>356</v>
          </cell>
          <cell r="E357" t="str">
            <v>Leana</v>
          </cell>
          <cell r="G357">
            <v>356</v>
          </cell>
          <cell r="H357" t="str">
            <v>Tran</v>
          </cell>
          <cell r="I357">
            <v>5.6000000000000001E-2</v>
          </cell>
        </row>
        <row r="358">
          <cell r="A358">
            <v>357</v>
          </cell>
          <cell r="B358" t="str">
            <v>Marc-andre</v>
          </cell>
          <cell r="D358">
            <v>357</v>
          </cell>
          <cell r="E358" t="str">
            <v>Leane</v>
          </cell>
          <cell r="G358">
            <v>357</v>
          </cell>
          <cell r="H358" t="str">
            <v>St-Hilaire</v>
          </cell>
          <cell r="I358">
            <v>5.6000000000000001E-2</v>
          </cell>
        </row>
        <row r="359">
          <cell r="A359">
            <v>358</v>
          </cell>
          <cell r="B359" t="str">
            <v>Marc antoine</v>
          </cell>
          <cell r="D359">
            <v>358</v>
          </cell>
          <cell r="E359" t="str">
            <v>Leanne</v>
          </cell>
          <cell r="G359">
            <v>358</v>
          </cell>
          <cell r="H359" t="str">
            <v>Jobin</v>
          </cell>
          <cell r="I359">
            <v>5.6000000000000001E-2</v>
          </cell>
        </row>
        <row r="360">
          <cell r="A360">
            <v>359</v>
          </cell>
          <cell r="B360" t="str">
            <v>Marc-antoine</v>
          </cell>
          <cell r="D360">
            <v>359</v>
          </cell>
          <cell r="E360" t="str">
            <v>Lea-rose</v>
          </cell>
          <cell r="G360">
            <v>359</v>
          </cell>
          <cell r="H360" t="str">
            <v>Daigneault</v>
          </cell>
          <cell r="I360">
            <v>5.6000000000000001E-2</v>
          </cell>
        </row>
        <row r="361">
          <cell r="A361">
            <v>360</v>
          </cell>
          <cell r="B361" t="str">
            <v>Marcel</v>
          </cell>
          <cell r="D361">
            <v>360</v>
          </cell>
          <cell r="E361" t="str">
            <v>Leila</v>
          </cell>
          <cell r="G361">
            <v>360</v>
          </cell>
          <cell r="H361" t="str">
            <v>Chamberland</v>
          </cell>
          <cell r="I361">
            <v>5.5E-2</v>
          </cell>
        </row>
        <row r="362">
          <cell r="A362">
            <v>361</v>
          </cell>
          <cell r="B362" t="str">
            <v>Marco</v>
          </cell>
          <cell r="D362">
            <v>361</v>
          </cell>
          <cell r="E362" t="str">
            <v>Lena</v>
          </cell>
          <cell r="G362">
            <v>361</v>
          </cell>
          <cell r="H362" t="str">
            <v>Deschamps</v>
          </cell>
          <cell r="I362">
            <v>5.5E-2</v>
          </cell>
        </row>
        <row r="363">
          <cell r="A363">
            <v>362</v>
          </cell>
          <cell r="B363" t="str">
            <v>Marc olivier</v>
          </cell>
          <cell r="D363">
            <v>362</v>
          </cell>
          <cell r="E363" t="str">
            <v>Leonie</v>
          </cell>
          <cell r="G363">
            <v>362</v>
          </cell>
          <cell r="H363" t="str">
            <v>Beaudin</v>
          </cell>
          <cell r="I363">
            <v>5.5E-2</v>
          </cell>
        </row>
        <row r="364">
          <cell r="A364">
            <v>363</v>
          </cell>
          <cell r="B364" t="str">
            <v>Marc-olivier</v>
          </cell>
          <cell r="D364">
            <v>363</v>
          </cell>
          <cell r="E364" t="str">
            <v>Leslie</v>
          </cell>
          <cell r="G364">
            <v>363</v>
          </cell>
          <cell r="H364" t="str">
            <v>Henry</v>
          </cell>
          <cell r="I364">
            <v>5.3999999999999999E-2</v>
          </cell>
        </row>
        <row r="365">
          <cell r="A365">
            <v>364</v>
          </cell>
          <cell r="B365" t="str">
            <v>Marcus</v>
          </cell>
          <cell r="D365">
            <v>364</v>
          </cell>
          <cell r="E365" t="str">
            <v>Leticia</v>
          </cell>
          <cell r="G365">
            <v>364</v>
          </cell>
          <cell r="H365" t="str">
            <v>Boulet</v>
          </cell>
          <cell r="I365">
            <v>5.3999999999999999E-2</v>
          </cell>
        </row>
        <row r="366">
          <cell r="A366">
            <v>365</v>
          </cell>
          <cell r="B366" t="str">
            <v>Marek</v>
          </cell>
          <cell r="D366">
            <v>365</v>
          </cell>
          <cell r="E366" t="str">
            <v>Lexie</v>
          </cell>
          <cell r="G366">
            <v>365</v>
          </cell>
          <cell r="H366" t="str">
            <v>Collin</v>
          </cell>
          <cell r="I366">
            <v>5.2999999999999999E-2</v>
          </cell>
        </row>
        <row r="367">
          <cell r="A367">
            <v>366</v>
          </cell>
          <cell r="B367" t="str">
            <v>Mario</v>
          </cell>
          <cell r="D367">
            <v>366</v>
          </cell>
          <cell r="E367" t="str">
            <v>Leyla</v>
          </cell>
          <cell r="G367">
            <v>366</v>
          </cell>
          <cell r="H367" t="str">
            <v>Sabourin</v>
          </cell>
          <cell r="I367">
            <v>5.2999999999999999E-2</v>
          </cell>
        </row>
        <row r="368">
          <cell r="A368">
            <v>367</v>
          </cell>
          <cell r="B368" t="str">
            <v>Marius</v>
          </cell>
          <cell r="D368">
            <v>367</v>
          </cell>
          <cell r="E368" t="str">
            <v>Lia</v>
          </cell>
          <cell r="G368">
            <v>367</v>
          </cell>
          <cell r="H368" t="str">
            <v>Deslauriers</v>
          </cell>
          <cell r="I368">
            <v>5.2999999999999999E-2</v>
          </cell>
        </row>
        <row r="369">
          <cell r="A369">
            <v>368</v>
          </cell>
          <cell r="B369" t="str">
            <v>Mark</v>
          </cell>
          <cell r="D369">
            <v>368</v>
          </cell>
          <cell r="E369" t="str">
            <v>Liana</v>
          </cell>
          <cell r="G369">
            <v>368</v>
          </cell>
          <cell r="H369" t="str">
            <v>Dumais</v>
          </cell>
          <cell r="I369">
            <v>5.2999999999999999E-2</v>
          </cell>
        </row>
        <row r="370">
          <cell r="A370">
            <v>369</v>
          </cell>
          <cell r="B370" t="str">
            <v>Martin</v>
          </cell>
          <cell r="D370">
            <v>369</v>
          </cell>
          <cell r="E370" t="str">
            <v>Lili</v>
          </cell>
          <cell r="G370">
            <v>369</v>
          </cell>
          <cell r="H370" t="str">
            <v>Gamache</v>
          </cell>
          <cell r="I370">
            <v>5.2999999999999999E-2</v>
          </cell>
        </row>
        <row r="371">
          <cell r="A371">
            <v>370</v>
          </cell>
          <cell r="B371" t="str">
            <v>Mason</v>
          </cell>
          <cell r="D371">
            <v>370</v>
          </cell>
          <cell r="E371" t="str">
            <v>Lilia</v>
          </cell>
          <cell r="G371">
            <v>370</v>
          </cell>
          <cell r="H371" t="str">
            <v>Messier</v>
          </cell>
          <cell r="I371">
            <v>5.2999999999999999E-2</v>
          </cell>
        </row>
        <row r="372">
          <cell r="A372">
            <v>371</v>
          </cell>
          <cell r="B372" t="str">
            <v>Massimo</v>
          </cell>
          <cell r="D372">
            <v>371</v>
          </cell>
          <cell r="E372" t="str">
            <v>Liliane</v>
          </cell>
          <cell r="G372">
            <v>371</v>
          </cell>
          <cell r="H372" t="str">
            <v>Beaudet</v>
          </cell>
          <cell r="I372">
            <v>5.2999999999999999E-2</v>
          </cell>
        </row>
        <row r="373">
          <cell r="A373">
            <v>372</v>
          </cell>
          <cell r="B373" t="str">
            <v>Mateo</v>
          </cell>
          <cell r="D373">
            <v>372</v>
          </cell>
          <cell r="E373" t="str">
            <v>Lilianne</v>
          </cell>
          <cell r="G373">
            <v>372</v>
          </cell>
          <cell r="H373" t="str">
            <v>Pilote</v>
          </cell>
          <cell r="I373">
            <v>5.2999999999999999E-2</v>
          </cell>
        </row>
        <row r="374">
          <cell r="A374">
            <v>373</v>
          </cell>
          <cell r="B374" t="str">
            <v>Matheo</v>
          </cell>
          <cell r="D374">
            <v>373</v>
          </cell>
          <cell r="E374" t="str">
            <v>Lili-rose</v>
          </cell>
          <cell r="G374">
            <v>373</v>
          </cell>
          <cell r="H374" t="str">
            <v>Berthiaume</v>
          </cell>
          <cell r="I374">
            <v>5.1999999999999998E-2</v>
          </cell>
        </row>
        <row r="375">
          <cell r="A375">
            <v>374</v>
          </cell>
          <cell r="B375" t="str">
            <v>Mathew</v>
          </cell>
          <cell r="D375">
            <v>374</v>
          </cell>
          <cell r="E375" t="str">
            <v>Lily</v>
          </cell>
          <cell r="G375">
            <v>374</v>
          </cell>
          <cell r="H375" t="str">
            <v>Cossette</v>
          </cell>
          <cell r="I375">
            <v>5.1999999999999998E-2</v>
          </cell>
        </row>
        <row r="376">
          <cell r="A376">
            <v>375</v>
          </cell>
          <cell r="B376" t="str">
            <v>Mathias</v>
          </cell>
          <cell r="D376">
            <v>375</v>
          </cell>
          <cell r="E376" t="str">
            <v>Lily-rose</v>
          </cell>
          <cell r="G376">
            <v>375</v>
          </cell>
          <cell r="H376" t="str">
            <v>Hamelin</v>
          </cell>
          <cell r="I376">
            <v>5.1999999999999998E-2</v>
          </cell>
        </row>
        <row r="377">
          <cell r="A377">
            <v>376</v>
          </cell>
          <cell r="B377" t="str">
            <v>Mathieu</v>
          </cell>
          <cell r="D377">
            <v>376</v>
          </cell>
          <cell r="E377" t="str">
            <v>Lina</v>
          </cell>
          <cell r="G377">
            <v>376</v>
          </cell>
          <cell r="H377" t="str">
            <v>Rhéaume</v>
          </cell>
          <cell r="I377">
            <v>5.1999999999999998E-2</v>
          </cell>
        </row>
        <row r="378">
          <cell r="A378">
            <v>377</v>
          </cell>
          <cell r="B378" t="str">
            <v>Mathis</v>
          </cell>
          <cell r="D378">
            <v>377</v>
          </cell>
          <cell r="E378" t="str">
            <v>Linda</v>
          </cell>
          <cell r="G378">
            <v>377</v>
          </cell>
          <cell r="H378" t="str">
            <v>Campeau</v>
          </cell>
          <cell r="I378">
            <v>5.1999999999999998E-2</v>
          </cell>
        </row>
        <row r="379">
          <cell r="A379">
            <v>378</v>
          </cell>
          <cell r="B379" t="str">
            <v>Mathys</v>
          </cell>
          <cell r="D379">
            <v>378</v>
          </cell>
          <cell r="E379" t="str">
            <v>Lindsay</v>
          </cell>
          <cell r="G379">
            <v>378</v>
          </cell>
          <cell r="H379" t="str">
            <v>Mallette</v>
          </cell>
          <cell r="I379">
            <v>5.0999999999999997E-2</v>
          </cell>
        </row>
        <row r="380">
          <cell r="A380">
            <v>379</v>
          </cell>
          <cell r="B380" t="str">
            <v>Matias</v>
          </cell>
          <cell r="D380">
            <v>379</v>
          </cell>
          <cell r="E380" t="str">
            <v>Lisa</v>
          </cell>
          <cell r="G380">
            <v>379</v>
          </cell>
          <cell r="H380" t="str">
            <v>Fleury</v>
          </cell>
          <cell r="I380">
            <v>5.0999999999999997E-2</v>
          </cell>
        </row>
        <row r="381">
          <cell r="A381">
            <v>380</v>
          </cell>
          <cell r="B381" t="str">
            <v>Matis</v>
          </cell>
          <cell r="D381">
            <v>380</v>
          </cell>
          <cell r="E381" t="str">
            <v>Lisa marie</v>
          </cell>
          <cell r="G381">
            <v>380</v>
          </cell>
          <cell r="H381" t="str">
            <v>Patry</v>
          </cell>
          <cell r="I381">
            <v>5.0999999999999997E-2</v>
          </cell>
        </row>
        <row r="382">
          <cell r="A382">
            <v>381</v>
          </cell>
          <cell r="B382" t="str">
            <v>Matteo</v>
          </cell>
          <cell r="D382">
            <v>381</v>
          </cell>
          <cell r="E382" t="str">
            <v>Livia</v>
          </cell>
          <cell r="G382">
            <v>381</v>
          </cell>
          <cell r="H382" t="str">
            <v>St-Amand</v>
          </cell>
          <cell r="I382">
            <v>5.0999999999999997E-2</v>
          </cell>
        </row>
        <row r="383">
          <cell r="A383">
            <v>382</v>
          </cell>
          <cell r="B383" t="str">
            <v>Matthew</v>
          </cell>
          <cell r="D383">
            <v>382</v>
          </cell>
          <cell r="E383" t="str">
            <v>Lori</v>
          </cell>
          <cell r="G383">
            <v>382</v>
          </cell>
          <cell r="H383" t="str">
            <v>Gariépy</v>
          </cell>
          <cell r="I383">
            <v>5.0999999999999997E-2</v>
          </cell>
        </row>
        <row r="384">
          <cell r="A384">
            <v>383</v>
          </cell>
          <cell r="B384" t="str">
            <v>Matthieu</v>
          </cell>
          <cell r="D384">
            <v>383</v>
          </cell>
          <cell r="E384" t="str">
            <v>Lorie</v>
          </cell>
          <cell r="G384">
            <v>383</v>
          </cell>
          <cell r="H384" t="str">
            <v>David</v>
          </cell>
          <cell r="I384">
            <v>5.0999999999999997E-2</v>
          </cell>
        </row>
        <row r="385">
          <cell r="A385">
            <v>384</v>
          </cell>
          <cell r="B385" t="str">
            <v>Matys</v>
          </cell>
          <cell r="D385">
            <v>384</v>
          </cell>
          <cell r="E385" t="str">
            <v>Lory</v>
          </cell>
          <cell r="G385">
            <v>384</v>
          </cell>
          <cell r="H385" t="str">
            <v>Viens</v>
          </cell>
          <cell r="I385">
            <v>5.0999999999999997E-2</v>
          </cell>
        </row>
        <row r="386">
          <cell r="A386">
            <v>385</v>
          </cell>
          <cell r="B386" t="str">
            <v>Maverick</v>
          </cell>
          <cell r="D386">
            <v>385</v>
          </cell>
          <cell r="E386" t="str">
            <v>Lou</v>
          </cell>
          <cell r="G386">
            <v>385</v>
          </cell>
          <cell r="H386" t="str">
            <v>Veillette</v>
          </cell>
          <cell r="I386">
            <v>5.0999999999999997E-2</v>
          </cell>
        </row>
        <row r="387">
          <cell r="A387">
            <v>386</v>
          </cell>
          <cell r="B387" t="str">
            <v>Mavrick</v>
          </cell>
          <cell r="D387">
            <v>386</v>
          </cell>
          <cell r="E387" t="str">
            <v>Louise</v>
          </cell>
          <cell r="G387">
            <v>386</v>
          </cell>
          <cell r="H387" t="str">
            <v>Blanchard</v>
          </cell>
          <cell r="I387">
            <v>5.0999999999999997E-2</v>
          </cell>
        </row>
        <row r="388">
          <cell r="A388">
            <v>387</v>
          </cell>
          <cell r="B388" t="str">
            <v>Max</v>
          </cell>
          <cell r="D388">
            <v>387</v>
          </cell>
          <cell r="E388" t="str">
            <v>Lucie</v>
          </cell>
          <cell r="G388">
            <v>387</v>
          </cell>
          <cell r="H388" t="str">
            <v>Binette</v>
          </cell>
          <cell r="I388">
            <v>5.0999999999999997E-2</v>
          </cell>
        </row>
        <row r="389">
          <cell r="A389">
            <v>388</v>
          </cell>
          <cell r="B389" t="str">
            <v>Maxence</v>
          </cell>
          <cell r="D389">
            <v>388</v>
          </cell>
          <cell r="E389" t="str">
            <v>Lydia</v>
          </cell>
          <cell r="G389">
            <v>388</v>
          </cell>
          <cell r="H389" t="str">
            <v>Lebrun</v>
          </cell>
          <cell r="I389">
            <v>0.05</v>
          </cell>
        </row>
        <row r="390">
          <cell r="A390">
            <v>389</v>
          </cell>
          <cell r="B390" t="str">
            <v>Maxim</v>
          </cell>
          <cell r="D390">
            <v>389</v>
          </cell>
          <cell r="E390" t="str">
            <v>Lyna</v>
          </cell>
          <cell r="G390">
            <v>389</v>
          </cell>
          <cell r="H390" t="str">
            <v>St-Germain</v>
          </cell>
          <cell r="I390">
            <v>0.05</v>
          </cell>
        </row>
        <row r="391">
          <cell r="A391">
            <v>390</v>
          </cell>
          <cell r="B391" t="str">
            <v>Maxime</v>
          </cell>
          <cell r="D391">
            <v>390</v>
          </cell>
          <cell r="E391" t="str">
            <v>Lyne</v>
          </cell>
          <cell r="G391">
            <v>390</v>
          </cell>
          <cell r="H391" t="str">
            <v>Ladouceur</v>
          </cell>
          <cell r="I391">
            <v>0.05</v>
          </cell>
        </row>
        <row r="392">
          <cell r="A392">
            <v>391</v>
          </cell>
          <cell r="B392" t="str">
            <v>Maximilien</v>
          </cell>
          <cell r="D392">
            <v>391</v>
          </cell>
          <cell r="E392" t="str">
            <v>Lysanne</v>
          </cell>
          <cell r="G392">
            <v>391</v>
          </cell>
          <cell r="H392" t="str">
            <v>Fiset</v>
          </cell>
          <cell r="I392">
            <v>0.05</v>
          </cell>
        </row>
        <row r="393">
          <cell r="A393">
            <v>392</v>
          </cell>
          <cell r="B393" t="str">
            <v>Maxym</v>
          </cell>
          <cell r="D393">
            <v>392</v>
          </cell>
          <cell r="E393" t="str">
            <v>Lyvia</v>
          </cell>
          <cell r="G393">
            <v>392</v>
          </cell>
          <cell r="H393" t="str">
            <v>Moisan</v>
          </cell>
          <cell r="I393">
            <v>0.05</v>
          </cell>
        </row>
        <row r="394">
          <cell r="A394">
            <v>393</v>
          </cell>
          <cell r="B394" t="str">
            <v>Mayson</v>
          </cell>
          <cell r="D394">
            <v>393</v>
          </cell>
          <cell r="E394" t="str">
            <v>MackenZie</v>
          </cell>
          <cell r="G394">
            <v>393</v>
          </cell>
          <cell r="H394" t="str">
            <v>Loiselle</v>
          </cell>
          <cell r="I394">
            <v>4.9000000000000002E-2</v>
          </cell>
        </row>
        <row r="395">
          <cell r="A395">
            <v>394</v>
          </cell>
          <cell r="B395" t="str">
            <v>Mederic</v>
          </cell>
          <cell r="D395">
            <v>394</v>
          </cell>
          <cell r="E395" t="str">
            <v>Madeleine</v>
          </cell>
          <cell r="G395">
            <v>394</v>
          </cell>
          <cell r="H395" t="str">
            <v>Comeau</v>
          </cell>
          <cell r="I395">
            <v>4.9000000000000002E-2</v>
          </cell>
        </row>
        <row r="396">
          <cell r="A396">
            <v>395</v>
          </cell>
          <cell r="B396" t="str">
            <v>Mederick</v>
          </cell>
          <cell r="D396">
            <v>395</v>
          </cell>
          <cell r="E396" t="str">
            <v>Madison</v>
          </cell>
          <cell r="G396">
            <v>395</v>
          </cell>
          <cell r="H396" t="str">
            <v>Mailhot</v>
          </cell>
          <cell r="I396">
            <v>4.9000000000000002E-2</v>
          </cell>
        </row>
        <row r="397">
          <cell r="A397">
            <v>396</v>
          </cell>
          <cell r="B397" t="str">
            <v>Mehdi</v>
          </cell>
          <cell r="D397">
            <v>396</v>
          </cell>
          <cell r="E397" t="str">
            <v>Maelie</v>
          </cell>
          <cell r="G397">
            <v>396</v>
          </cell>
          <cell r="H397" t="str">
            <v>Doré</v>
          </cell>
          <cell r="I397">
            <v>4.9000000000000002E-2</v>
          </cell>
        </row>
        <row r="398">
          <cell r="A398">
            <v>397</v>
          </cell>
          <cell r="B398" t="str">
            <v>Michael</v>
          </cell>
          <cell r="D398">
            <v>397</v>
          </cell>
          <cell r="E398" t="str">
            <v>Maelle</v>
          </cell>
          <cell r="G398">
            <v>397</v>
          </cell>
          <cell r="H398" t="str">
            <v>Déry</v>
          </cell>
          <cell r="I398">
            <v>4.9000000000000002E-2</v>
          </cell>
        </row>
        <row r="399">
          <cell r="A399">
            <v>398</v>
          </cell>
          <cell r="B399" t="str">
            <v>Micheal</v>
          </cell>
          <cell r="D399">
            <v>398</v>
          </cell>
          <cell r="E399" t="str">
            <v>Maely</v>
          </cell>
          <cell r="G399">
            <v>398</v>
          </cell>
          <cell r="H399" t="str">
            <v>Mailloux</v>
          </cell>
          <cell r="I399">
            <v>4.9000000000000002E-2</v>
          </cell>
        </row>
        <row r="400">
          <cell r="A400">
            <v>399</v>
          </cell>
          <cell r="B400" t="str">
            <v>Michel</v>
          </cell>
          <cell r="D400">
            <v>399</v>
          </cell>
          <cell r="E400" t="str">
            <v>Maeva</v>
          </cell>
          <cell r="G400">
            <v>399</v>
          </cell>
          <cell r="H400" t="str">
            <v>Forest</v>
          </cell>
          <cell r="I400">
            <v>4.9000000000000002E-2</v>
          </cell>
        </row>
        <row r="401">
          <cell r="A401">
            <v>400</v>
          </cell>
          <cell r="B401" t="str">
            <v>Mickael</v>
          </cell>
          <cell r="D401">
            <v>400</v>
          </cell>
          <cell r="E401" t="str">
            <v>Magali</v>
          </cell>
          <cell r="G401">
            <v>400</v>
          </cell>
          <cell r="H401" t="str">
            <v>Huot</v>
          </cell>
          <cell r="I401">
            <v>4.9000000000000002E-2</v>
          </cell>
        </row>
        <row r="402">
          <cell r="A402">
            <v>401</v>
          </cell>
          <cell r="B402" t="str">
            <v>Miguel</v>
          </cell>
          <cell r="D402">
            <v>401</v>
          </cell>
          <cell r="E402" t="str">
            <v>Magalie</v>
          </cell>
          <cell r="G402">
            <v>401</v>
          </cell>
          <cell r="H402" t="str">
            <v>Morneau</v>
          </cell>
          <cell r="I402">
            <v>4.9000000000000002E-2</v>
          </cell>
        </row>
        <row r="403">
          <cell r="A403">
            <v>402</v>
          </cell>
          <cell r="B403" t="str">
            <v>Mika</v>
          </cell>
          <cell r="D403">
            <v>402</v>
          </cell>
          <cell r="E403" t="str">
            <v>Magaly</v>
          </cell>
          <cell r="G403">
            <v>402</v>
          </cell>
          <cell r="H403" t="str">
            <v>Allaire</v>
          </cell>
          <cell r="I403">
            <v>4.9000000000000002E-2</v>
          </cell>
        </row>
        <row r="404">
          <cell r="A404">
            <v>403</v>
          </cell>
          <cell r="B404" t="str">
            <v>Mikael</v>
          </cell>
          <cell r="D404">
            <v>403</v>
          </cell>
          <cell r="E404" t="str">
            <v>Maggie</v>
          </cell>
          <cell r="G404">
            <v>403</v>
          </cell>
          <cell r="H404" t="str">
            <v>Viau</v>
          </cell>
          <cell r="I404">
            <v>4.9000000000000002E-2</v>
          </cell>
        </row>
        <row r="405">
          <cell r="A405">
            <v>404</v>
          </cell>
          <cell r="B405" t="str">
            <v>Mike</v>
          </cell>
          <cell r="D405">
            <v>404</v>
          </cell>
          <cell r="E405" t="str">
            <v>Maggy</v>
          </cell>
          <cell r="G405">
            <v>404</v>
          </cell>
          <cell r="H405" t="str">
            <v>Ayotte</v>
          </cell>
          <cell r="I405">
            <v>4.8000000000000001E-2</v>
          </cell>
        </row>
        <row r="406">
          <cell r="A406">
            <v>405</v>
          </cell>
          <cell r="B406" t="str">
            <v>Milan</v>
          </cell>
          <cell r="D406">
            <v>405</v>
          </cell>
          <cell r="E406" t="str">
            <v>Mahee</v>
          </cell>
          <cell r="G406">
            <v>405</v>
          </cell>
          <cell r="H406" t="str">
            <v>Massicotte</v>
          </cell>
          <cell r="I406">
            <v>4.8000000000000001E-2</v>
          </cell>
        </row>
        <row r="407">
          <cell r="A407">
            <v>406</v>
          </cell>
          <cell r="B407" t="str">
            <v>Mitchell</v>
          </cell>
          <cell r="D407">
            <v>406</v>
          </cell>
          <cell r="E407" t="str">
            <v>Maia</v>
          </cell>
          <cell r="G407">
            <v>406</v>
          </cell>
          <cell r="H407" t="str">
            <v>Genest</v>
          </cell>
          <cell r="I407">
            <v>4.8000000000000001E-2</v>
          </cell>
        </row>
        <row r="408">
          <cell r="A408">
            <v>407</v>
          </cell>
          <cell r="B408" t="str">
            <v>Mohamad</v>
          </cell>
          <cell r="D408">
            <v>407</v>
          </cell>
          <cell r="E408" t="str">
            <v>Maika</v>
          </cell>
          <cell r="G408">
            <v>407</v>
          </cell>
          <cell r="H408" t="str">
            <v>Thivierge</v>
          </cell>
          <cell r="I408">
            <v>4.8000000000000001E-2</v>
          </cell>
        </row>
        <row r="409">
          <cell r="A409">
            <v>408</v>
          </cell>
          <cell r="B409" t="str">
            <v>Mohamed</v>
          </cell>
          <cell r="D409">
            <v>408</v>
          </cell>
          <cell r="E409" t="str">
            <v>Maina</v>
          </cell>
          <cell r="G409">
            <v>408</v>
          </cell>
          <cell r="H409" t="str">
            <v>Simoneau</v>
          </cell>
          <cell r="I409">
            <v>4.8000000000000001E-2</v>
          </cell>
        </row>
        <row r="410">
          <cell r="A410">
            <v>409</v>
          </cell>
          <cell r="B410" t="str">
            <v>Mohamed amine</v>
          </cell>
          <cell r="D410">
            <v>409</v>
          </cell>
          <cell r="E410" t="str">
            <v>Maite</v>
          </cell>
          <cell r="G410">
            <v>409</v>
          </cell>
          <cell r="H410" t="str">
            <v>Robillard</v>
          </cell>
          <cell r="I410">
            <v>4.8000000000000001E-2</v>
          </cell>
        </row>
        <row r="411">
          <cell r="A411">
            <v>410</v>
          </cell>
          <cell r="B411" t="str">
            <v>Mohammad</v>
          </cell>
          <cell r="D411">
            <v>410</v>
          </cell>
          <cell r="E411" t="str">
            <v>Malak</v>
          </cell>
          <cell r="G411">
            <v>410</v>
          </cell>
          <cell r="H411" t="str">
            <v>Jalbert</v>
          </cell>
          <cell r="I411">
            <v>4.8000000000000001E-2</v>
          </cell>
        </row>
        <row r="412">
          <cell r="A412">
            <v>411</v>
          </cell>
          <cell r="B412" t="str">
            <v>Mohammed</v>
          </cell>
          <cell r="D412">
            <v>411</v>
          </cell>
          <cell r="E412" t="str">
            <v>Malika</v>
          </cell>
          <cell r="G412">
            <v>411</v>
          </cell>
          <cell r="H412" t="str">
            <v>Chagnon</v>
          </cell>
          <cell r="I412">
            <v>4.7E-2</v>
          </cell>
        </row>
        <row r="413">
          <cell r="A413">
            <v>412</v>
          </cell>
          <cell r="B413" t="str">
            <v>Morgan</v>
          </cell>
          <cell r="D413">
            <v>412</v>
          </cell>
          <cell r="E413" t="str">
            <v>Malorie</v>
          </cell>
          <cell r="G413">
            <v>412</v>
          </cell>
          <cell r="H413" t="str">
            <v>Pomerleau</v>
          </cell>
          <cell r="I413">
            <v>4.7E-2</v>
          </cell>
        </row>
        <row r="414">
          <cell r="A414">
            <v>413</v>
          </cell>
          <cell r="B414" t="str">
            <v>Moshe</v>
          </cell>
          <cell r="D414">
            <v>413</v>
          </cell>
          <cell r="E414" t="str">
            <v>Manon</v>
          </cell>
          <cell r="G414">
            <v>413</v>
          </cell>
          <cell r="H414" t="str">
            <v>Leblond</v>
          </cell>
          <cell r="I414">
            <v>4.7E-2</v>
          </cell>
        </row>
        <row r="415">
          <cell r="A415">
            <v>414</v>
          </cell>
          <cell r="B415" t="str">
            <v>Muhammad</v>
          </cell>
          <cell r="D415">
            <v>414</v>
          </cell>
          <cell r="E415" t="str">
            <v>Margot</v>
          </cell>
          <cell r="G415">
            <v>414</v>
          </cell>
          <cell r="H415" t="str">
            <v>Frenette</v>
          </cell>
          <cell r="I415">
            <v>4.7E-2</v>
          </cell>
        </row>
        <row r="416">
          <cell r="A416">
            <v>415</v>
          </cell>
          <cell r="B416" t="str">
            <v>Nabil</v>
          </cell>
          <cell r="D416">
            <v>415</v>
          </cell>
          <cell r="E416" t="str">
            <v>Marguerite</v>
          </cell>
          <cell r="G416">
            <v>415</v>
          </cell>
          <cell r="H416" t="str">
            <v>Aubé</v>
          </cell>
          <cell r="I416">
            <v>4.5999999999999999E-2</v>
          </cell>
        </row>
        <row r="417">
          <cell r="A417">
            <v>416</v>
          </cell>
          <cell r="B417" t="str">
            <v>Nassim</v>
          </cell>
          <cell r="D417">
            <v>416</v>
          </cell>
          <cell r="E417" t="str">
            <v>Maria</v>
          </cell>
          <cell r="G417">
            <v>416</v>
          </cell>
          <cell r="H417" t="str">
            <v>Desgagné</v>
          </cell>
          <cell r="I417">
            <v>4.5999999999999999E-2</v>
          </cell>
        </row>
        <row r="418">
          <cell r="A418">
            <v>417</v>
          </cell>
          <cell r="B418" t="str">
            <v>Nathan</v>
          </cell>
          <cell r="D418">
            <v>417</v>
          </cell>
          <cell r="E418" t="str">
            <v>Mariam</v>
          </cell>
          <cell r="G418">
            <v>417</v>
          </cell>
          <cell r="H418" t="str">
            <v>Jutras</v>
          </cell>
          <cell r="I418">
            <v>4.5999999999999999E-2</v>
          </cell>
        </row>
        <row r="419">
          <cell r="A419">
            <v>418</v>
          </cell>
          <cell r="B419" t="str">
            <v>Nathanael</v>
          </cell>
          <cell r="D419">
            <v>418</v>
          </cell>
          <cell r="E419" t="str">
            <v>Mariana</v>
          </cell>
          <cell r="G419">
            <v>418</v>
          </cell>
          <cell r="H419" t="str">
            <v>Ruel</v>
          </cell>
          <cell r="I419">
            <v>4.5999999999999999E-2</v>
          </cell>
        </row>
        <row r="420">
          <cell r="A420">
            <v>419</v>
          </cell>
          <cell r="B420" t="str">
            <v>Nathaniel</v>
          </cell>
          <cell r="D420">
            <v>419</v>
          </cell>
          <cell r="E420" t="str">
            <v>Mariane</v>
          </cell>
          <cell r="G420">
            <v>419</v>
          </cell>
          <cell r="H420" t="str">
            <v>Thomas</v>
          </cell>
          <cell r="I420">
            <v>4.5999999999999999E-2</v>
          </cell>
        </row>
        <row r="421">
          <cell r="A421">
            <v>420</v>
          </cell>
          <cell r="B421" t="str">
            <v>Nelson</v>
          </cell>
          <cell r="D421">
            <v>420</v>
          </cell>
          <cell r="E421" t="str">
            <v>Marianne</v>
          </cell>
          <cell r="G421">
            <v>420</v>
          </cell>
          <cell r="H421" t="str">
            <v>Murray</v>
          </cell>
          <cell r="I421">
            <v>4.5999999999999999E-2</v>
          </cell>
        </row>
        <row r="422">
          <cell r="A422">
            <v>421</v>
          </cell>
          <cell r="B422" t="str">
            <v>Nicholas</v>
          </cell>
          <cell r="D422">
            <v>421</v>
          </cell>
          <cell r="E422" t="str">
            <v>Marie</v>
          </cell>
          <cell r="G422">
            <v>421</v>
          </cell>
          <cell r="H422" t="str">
            <v>Bruneau</v>
          </cell>
          <cell r="I422">
            <v>4.5999999999999999E-2</v>
          </cell>
        </row>
        <row r="423">
          <cell r="A423">
            <v>422</v>
          </cell>
          <cell r="B423" t="str">
            <v>Nick</v>
          </cell>
          <cell r="D423">
            <v>422</v>
          </cell>
          <cell r="E423" t="str">
            <v>Marie andree</v>
          </cell>
          <cell r="G423">
            <v>422</v>
          </cell>
          <cell r="H423" t="str">
            <v>Béliveau</v>
          </cell>
          <cell r="I423">
            <v>4.5999999999999999E-2</v>
          </cell>
        </row>
        <row r="424">
          <cell r="A424">
            <v>423</v>
          </cell>
          <cell r="B424" t="str">
            <v>Nickolas</v>
          </cell>
          <cell r="D424">
            <v>423</v>
          </cell>
          <cell r="E424" t="str">
            <v>Marie anne</v>
          </cell>
          <cell r="G424">
            <v>423</v>
          </cell>
          <cell r="H424" t="str">
            <v>Coutu</v>
          </cell>
          <cell r="I424">
            <v>4.5999999999999999E-2</v>
          </cell>
        </row>
        <row r="425">
          <cell r="A425">
            <v>424</v>
          </cell>
          <cell r="B425" t="str">
            <v>Nicola</v>
          </cell>
          <cell r="D425">
            <v>424</v>
          </cell>
          <cell r="E425" t="str">
            <v>Marie-anne</v>
          </cell>
          <cell r="G425">
            <v>424</v>
          </cell>
          <cell r="H425" t="str">
            <v>Lefrançois</v>
          </cell>
          <cell r="I425">
            <v>4.5999999999999999E-2</v>
          </cell>
        </row>
        <row r="426">
          <cell r="A426">
            <v>425</v>
          </cell>
          <cell r="B426" t="str">
            <v>Nicolas</v>
          </cell>
          <cell r="D426">
            <v>425</v>
          </cell>
          <cell r="E426" t="str">
            <v>Marie christine</v>
          </cell>
          <cell r="G426">
            <v>425</v>
          </cell>
          <cell r="H426" t="str">
            <v>Lheureux</v>
          </cell>
          <cell r="I426">
            <v>4.5999999999999999E-2</v>
          </cell>
        </row>
        <row r="427">
          <cell r="A427">
            <v>426</v>
          </cell>
          <cell r="B427" t="str">
            <v>Nikola</v>
          </cell>
          <cell r="D427">
            <v>426</v>
          </cell>
          <cell r="E427" t="str">
            <v>Marie claire</v>
          </cell>
          <cell r="G427">
            <v>426</v>
          </cell>
          <cell r="H427" t="str">
            <v>Desroches</v>
          </cell>
          <cell r="I427">
            <v>4.5999999999999999E-2</v>
          </cell>
        </row>
        <row r="428">
          <cell r="A428">
            <v>427</v>
          </cell>
          <cell r="B428" t="str">
            <v>Nikolas</v>
          </cell>
          <cell r="D428">
            <v>427</v>
          </cell>
          <cell r="E428" t="str">
            <v>Marie claude</v>
          </cell>
          <cell r="G428">
            <v>427</v>
          </cell>
          <cell r="H428" t="str">
            <v>Chartier</v>
          </cell>
          <cell r="I428">
            <v>4.4999999999999998E-2</v>
          </cell>
        </row>
        <row r="429">
          <cell r="A429">
            <v>428</v>
          </cell>
          <cell r="B429" t="str">
            <v>Noa</v>
          </cell>
          <cell r="D429">
            <v>428</v>
          </cell>
          <cell r="E429" t="str">
            <v>Marie-claude</v>
          </cell>
          <cell r="G429">
            <v>428</v>
          </cell>
          <cell r="H429" t="str">
            <v>Courchesne</v>
          </cell>
          <cell r="I429">
            <v>4.4999999999999998E-2</v>
          </cell>
        </row>
        <row r="430">
          <cell r="A430">
            <v>429</v>
          </cell>
          <cell r="B430" t="str">
            <v>Noah</v>
          </cell>
          <cell r="D430">
            <v>429</v>
          </cell>
          <cell r="E430" t="str">
            <v>Marie eve</v>
          </cell>
          <cell r="G430">
            <v>429</v>
          </cell>
          <cell r="H430" t="str">
            <v>Verreault</v>
          </cell>
          <cell r="I430">
            <v>4.4999999999999998E-2</v>
          </cell>
        </row>
        <row r="431">
          <cell r="A431">
            <v>430</v>
          </cell>
          <cell r="B431" t="str">
            <v>Noam</v>
          </cell>
          <cell r="D431">
            <v>430</v>
          </cell>
          <cell r="E431" t="str">
            <v>Marie-eve</v>
          </cell>
          <cell r="G431">
            <v>430</v>
          </cell>
          <cell r="H431" t="str">
            <v>Brunelle</v>
          </cell>
          <cell r="I431">
            <v>4.4999999999999998E-2</v>
          </cell>
        </row>
        <row r="432">
          <cell r="A432">
            <v>431</v>
          </cell>
          <cell r="B432" t="str">
            <v>Noe</v>
          </cell>
          <cell r="D432">
            <v>431</v>
          </cell>
          <cell r="E432" t="str">
            <v>Marie france</v>
          </cell>
          <cell r="G432">
            <v>431</v>
          </cell>
          <cell r="H432" t="str">
            <v>Boulay</v>
          </cell>
          <cell r="I432">
            <v>4.4999999999999998E-2</v>
          </cell>
        </row>
        <row r="433">
          <cell r="A433">
            <v>432</v>
          </cell>
          <cell r="B433" t="str">
            <v>Nolan</v>
          </cell>
          <cell r="D433">
            <v>432</v>
          </cell>
          <cell r="E433" t="str">
            <v>Marie helene</v>
          </cell>
          <cell r="G433">
            <v>432</v>
          </cell>
          <cell r="H433" t="str">
            <v>Quirion</v>
          </cell>
          <cell r="I433">
            <v>4.4999999999999998E-2</v>
          </cell>
        </row>
        <row r="434">
          <cell r="A434">
            <v>433</v>
          </cell>
          <cell r="B434" t="str">
            <v>Oliver</v>
          </cell>
          <cell r="D434">
            <v>433</v>
          </cell>
          <cell r="E434" t="str">
            <v>Marie-helene</v>
          </cell>
          <cell r="G434">
            <v>433</v>
          </cell>
          <cell r="H434" t="str">
            <v>Marcil</v>
          </cell>
          <cell r="I434">
            <v>4.4999999999999998E-2</v>
          </cell>
        </row>
        <row r="435">
          <cell r="A435">
            <v>434</v>
          </cell>
          <cell r="B435" t="str">
            <v>Olivier</v>
          </cell>
          <cell r="D435">
            <v>434</v>
          </cell>
          <cell r="E435" t="str">
            <v>Marie-jeanne</v>
          </cell>
          <cell r="G435">
            <v>434</v>
          </cell>
          <cell r="H435" t="str">
            <v>Alain</v>
          </cell>
          <cell r="I435">
            <v>4.4999999999999998E-2</v>
          </cell>
        </row>
        <row r="436">
          <cell r="A436">
            <v>435</v>
          </cell>
          <cell r="B436" t="str">
            <v>Omar</v>
          </cell>
          <cell r="D436">
            <v>435</v>
          </cell>
          <cell r="E436" t="str">
            <v>Marie josee</v>
          </cell>
          <cell r="G436">
            <v>435</v>
          </cell>
          <cell r="H436" t="str">
            <v>Drapeau</v>
          </cell>
          <cell r="I436">
            <v>4.4999999999999998E-2</v>
          </cell>
        </row>
        <row r="437">
          <cell r="A437">
            <v>436</v>
          </cell>
          <cell r="B437" t="str">
            <v>Oscar</v>
          </cell>
          <cell r="D437">
            <v>436</v>
          </cell>
          <cell r="E437" t="str">
            <v>Marie-laurence</v>
          </cell>
          <cell r="G437">
            <v>436</v>
          </cell>
          <cell r="H437" t="str">
            <v>Marceau</v>
          </cell>
          <cell r="I437">
            <v>4.4999999999999998E-2</v>
          </cell>
        </row>
        <row r="438">
          <cell r="A438">
            <v>437</v>
          </cell>
          <cell r="B438" t="str">
            <v>Owen</v>
          </cell>
          <cell r="D438">
            <v>437</v>
          </cell>
          <cell r="E438" t="str">
            <v>Marielle</v>
          </cell>
          <cell r="G438">
            <v>437</v>
          </cell>
          <cell r="H438" t="str">
            <v>Lizotte</v>
          </cell>
          <cell r="I438">
            <v>4.3999999999999997E-2</v>
          </cell>
        </row>
        <row r="439">
          <cell r="A439">
            <v>438</v>
          </cell>
          <cell r="B439" t="str">
            <v>Palexandre</v>
          </cell>
          <cell r="D439">
            <v>438</v>
          </cell>
          <cell r="E439" t="str">
            <v>Marie lou</v>
          </cell>
          <cell r="G439">
            <v>438</v>
          </cell>
          <cell r="H439" t="str">
            <v>Pierre</v>
          </cell>
          <cell r="I439">
            <v>4.3999999999999997E-2</v>
          </cell>
        </row>
        <row r="440">
          <cell r="A440">
            <v>439</v>
          </cell>
          <cell r="B440" t="str">
            <v>Pascal</v>
          </cell>
          <cell r="D440">
            <v>439</v>
          </cell>
          <cell r="E440" t="str">
            <v>Marie-lou</v>
          </cell>
          <cell r="G440">
            <v>439</v>
          </cell>
          <cell r="H440" t="str">
            <v>Bussières</v>
          </cell>
          <cell r="I440">
            <v>4.3999999999999997E-2</v>
          </cell>
        </row>
        <row r="441">
          <cell r="A441">
            <v>440</v>
          </cell>
          <cell r="B441" t="str">
            <v>Patrice</v>
          </cell>
          <cell r="D441">
            <v>440</v>
          </cell>
          <cell r="E441" t="str">
            <v>Marie michele</v>
          </cell>
          <cell r="G441">
            <v>440</v>
          </cell>
          <cell r="H441" t="str">
            <v>Damours</v>
          </cell>
          <cell r="I441">
            <v>4.3999999999999997E-2</v>
          </cell>
        </row>
        <row r="442">
          <cell r="A442">
            <v>441</v>
          </cell>
          <cell r="B442" t="str">
            <v>Patrick</v>
          </cell>
          <cell r="D442">
            <v>441</v>
          </cell>
          <cell r="E442" t="str">
            <v>Marie noelle</v>
          </cell>
          <cell r="G442">
            <v>441</v>
          </cell>
          <cell r="H442" t="str">
            <v>Normand</v>
          </cell>
          <cell r="I442">
            <v>4.3999999999999997E-2</v>
          </cell>
        </row>
        <row r="443">
          <cell r="A443">
            <v>442</v>
          </cell>
          <cell r="B443" t="str">
            <v>Paul</v>
          </cell>
          <cell r="D443">
            <v>442</v>
          </cell>
          <cell r="E443" t="str">
            <v>Marie pier</v>
          </cell>
          <cell r="G443">
            <v>442</v>
          </cell>
          <cell r="H443" t="str">
            <v>Prudhomme</v>
          </cell>
          <cell r="I443">
            <v>4.3999999999999997E-2</v>
          </cell>
        </row>
        <row r="444">
          <cell r="A444">
            <v>443</v>
          </cell>
          <cell r="B444" t="str">
            <v>Peter</v>
          </cell>
          <cell r="D444">
            <v>443</v>
          </cell>
          <cell r="E444" t="str">
            <v>Marie-pier</v>
          </cell>
          <cell r="G444">
            <v>443</v>
          </cell>
          <cell r="H444" t="str">
            <v>Lord</v>
          </cell>
          <cell r="I444">
            <v>4.3999999999999997E-2</v>
          </cell>
        </row>
        <row r="445">
          <cell r="A445">
            <v>444</v>
          </cell>
          <cell r="B445" t="str">
            <v>Philip</v>
          </cell>
          <cell r="D445">
            <v>444</v>
          </cell>
          <cell r="E445" t="str">
            <v>Marie pierre</v>
          </cell>
          <cell r="G445">
            <v>444</v>
          </cell>
          <cell r="H445" t="str">
            <v>Baillargeon</v>
          </cell>
          <cell r="I445">
            <v>4.3999999999999997E-2</v>
          </cell>
        </row>
        <row r="446">
          <cell r="A446">
            <v>445</v>
          </cell>
          <cell r="B446" t="str">
            <v>Philippe</v>
          </cell>
          <cell r="D446">
            <v>445</v>
          </cell>
          <cell r="E446" t="str">
            <v>Marie soleil</v>
          </cell>
          <cell r="G446">
            <v>445</v>
          </cell>
          <cell r="H446" t="str">
            <v>Latour</v>
          </cell>
          <cell r="I446">
            <v>4.3999999999999997E-2</v>
          </cell>
        </row>
        <row r="447">
          <cell r="A447">
            <v>446</v>
          </cell>
          <cell r="B447" t="str">
            <v>Phillip</v>
          </cell>
          <cell r="D447">
            <v>446</v>
          </cell>
          <cell r="E447" t="str">
            <v>Marie-soleil</v>
          </cell>
          <cell r="G447">
            <v>446</v>
          </cell>
          <cell r="H447" t="str">
            <v>Sévigny</v>
          </cell>
          <cell r="I447">
            <v>4.3999999999999997E-2</v>
          </cell>
        </row>
        <row r="448">
          <cell r="A448">
            <v>447</v>
          </cell>
          <cell r="B448" t="str">
            <v>Pier luc</v>
          </cell>
          <cell r="D448">
            <v>447</v>
          </cell>
          <cell r="E448" t="str">
            <v>Marieve</v>
          </cell>
          <cell r="G448">
            <v>447</v>
          </cell>
          <cell r="H448" t="str">
            <v>Théberge</v>
          </cell>
          <cell r="I448">
            <v>4.3999999999999997E-2</v>
          </cell>
        </row>
        <row r="449">
          <cell r="A449">
            <v>448</v>
          </cell>
          <cell r="B449" t="str">
            <v>Pier-luc</v>
          </cell>
          <cell r="D449">
            <v>448</v>
          </cell>
          <cell r="E449" t="str">
            <v>Marika</v>
          </cell>
          <cell r="G449">
            <v>448</v>
          </cell>
          <cell r="H449" t="str">
            <v>Plamondon</v>
          </cell>
          <cell r="I449">
            <v>4.2999999999999997E-2</v>
          </cell>
        </row>
        <row r="450">
          <cell r="A450">
            <v>449</v>
          </cell>
          <cell r="B450" t="str">
            <v>Pier olivier</v>
          </cell>
          <cell r="D450">
            <v>449</v>
          </cell>
          <cell r="E450" t="str">
            <v>Marilie</v>
          </cell>
          <cell r="G450">
            <v>449</v>
          </cell>
          <cell r="H450" t="str">
            <v>Matte</v>
          </cell>
          <cell r="I450">
            <v>4.2999999999999997E-2</v>
          </cell>
        </row>
        <row r="451">
          <cell r="A451">
            <v>450</v>
          </cell>
          <cell r="B451" t="str">
            <v>Pier-olivier</v>
          </cell>
          <cell r="D451">
            <v>450</v>
          </cell>
          <cell r="E451" t="str">
            <v>Marilou</v>
          </cell>
          <cell r="G451">
            <v>450</v>
          </cell>
          <cell r="H451" t="str">
            <v>Cousineau</v>
          </cell>
          <cell r="I451">
            <v>4.2999999999999997E-2</v>
          </cell>
        </row>
        <row r="452">
          <cell r="A452">
            <v>451</v>
          </cell>
          <cell r="B452" t="str">
            <v>Pierre</v>
          </cell>
          <cell r="D452">
            <v>451</v>
          </cell>
          <cell r="E452" t="str">
            <v>Marilyn</v>
          </cell>
          <cell r="G452">
            <v>451</v>
          </cell>
          <cell r="H452" t="str">
            <v>Charland</v>
          </cell>
          <cell r="I452">
            <v>4.2999999999999997E-2</v>
          </cell>
        </row>
        <row r="453">
          <cell r="A453">
            <v>452</v>
          </cell>
          <cell r="B453" t="str">
            <v>Pierre alexandre</v>
          </cell>
          <cell r="D453">
            <v>452</v>
          </cell>
          <cell r="E453" t="str">
            <v>Marilyne</v>
          </cell>
          <cell r="G453">
            <v>452</v>
          </cell>
          <cell r="H453" t="str">
            <v>Rancourt</v>
          </cell>
          <cell r="I453">
            <v>4.2999999999999997E-2</v>
          </cell>
        </row>
        <row r="454">
          <cell r="A454">
            <v>453</v>
          </cell>
          <cell r="B454" t="str">
            <v>Pierre-alexandre</v>
          </cell>
          <cell r="D454">
            <v>453</v>
          </cell>
          <cell r="E454" t="str">
            <v>Marina</v>
          </cell>
          <cell r="G454">
            <v>453</v>
          </cell>
          <cell r="H454" t="str">
            <v>Bonneau</v>
          </cell>
          <cell r="I454">
            <v>4.2999999999999997E-2</v>
          </cell>
        </row>
        <row r="455">
          <cell r="A455">
            <v>454</v>
          </cell>
          <cell r="B455" t="str">
            <v>Pierre luc</v>
          </cell>
          <cell r="D455">
            <v>454</v>
          </cell>
          <cell r="E455" t="str">
            <v>Marine</v>
          </cell>
          <cell r="G455">
            <v>454</v>
          </cell>
          <cell r="H455" t="str">
            <v>Royer</v>
          </cell>
          <cell r="I455">
            <v>4.2999999999999997E-2</v>
          </cell>
        </row>
        <row r="456">
          <cell r="A456">
            <v>455</v>
          </cell>
          <cell r="B456" t="str">
            <v>Pierre-luc</v>
          </cell>
          <cell r="D456">
            <v>455</v>
          </cell>
          <cell r="E456" t="str">
            <v>Marion</v>
          </cell>
          <cell r="G456">
            <v>455</v>
          </cell>
          <cell r="H456" t="str">
            <v>Petit</v>
          </cell>
          <cell r="I456">
            <v>4.2000000000000003E-2</v>
          </cell>
        </row>
        <row r="457">
          <cell r="A457">
            <v>456</v>
          </cell>
          <cell r="B457" t="str">
            <v>Pierre marc</v>
          </cell>
          <cell r="D457">
            <v>456</v>
          </cell>
          <cell r="E457" t="str">
            <v>Marissa</v>
          </cell>
          <cell r="G457">
            <v>456</v>
          </cell>
          <cell r="H457" t="str">
            <v>Lalancette</v>
          </cell>
          <cell r="I457">
            <v>4.2000000000000003E-2</v>
          </cell>
        </row>
        <row r="458">
          <cell r="A458">
            <v>457</v>
          </cell>
          <cell r="B458" t="str">
            <v>Pierre olivier</v>
          </cell>
          <cell r="D458">
            <v>457</v>
          </cell>
          <cell r="E458" t="str">
            <v>Marjolaine</v>
          </cell>
          <cell r="G458">
            <v>457</v>
          </cell>
          <cell r="H458" t="str">
            <v>Lanthier</v>
          </cell>
          <cell r="I458">
            <v>4.2000000000000003E-2</v>
          </cell>
        </row>
        <row r="459">
          <cell r="A459">
            <v>458</v>
          </cell>
          <cell r="B459" t="str">
            <v>Pierre-olivier</v>
          </cell>
          <cell r="D459">
            <v>458</v>
          </cell>
          <cell r="E459" t="str">
            <v>Marjorie</v>
          </cell>
          <cell r="G459">
            <v>458</v>
          </cell>
          <cell r="H459" t="str">
            <v>Léger</v>
          </cell>
          <cell r="I459">
            <v>4.2000000000000003E-2</v>
          </cell>
        </row>
        <row r="460">
          <cell r="A460">
            <v>459</v>
          </cell>
          <cell r="B460" t="str">
            <v>Pierre yves</v>
          </cell>
          <cell r="D460">
            <v>459</v>
          </cell>
          <cell r="E460" t="str">
            <v>Marlene</v>
          </cell>
          <cell r="G460">
            <v>459</v>
          </cell>
          <cell r="H460" t="str">
            <v>Léonard</v>
          </cell>
          <cell r="I460">
            <v>4.2000000000000003E-2</v>
          </cell>
        </row>
        <row r="461">
          <cell r="A461">
            <v>460</v>
          </cell>
          <cell r="B461" t="str">
            <v>Polivier</v>
          </cell>
          <cell r="D461">
            <v>460</v>
          </cell>
          <cell r="E461" t="str">
            <v>Martine</v>
          </cell>
          <cell r="G461">
            <v>460</v>
          </cell>
          <cell r="H461" t="str">
            <v>St-Cyr</v>
          </cell>
          <cell r="I461">
            <v>4.2000000000000003E-2</v>
          </cell>
        </row>
        <row r="462">
          <cell r="A462">
            <v>461</v>
          </cell>
          <cell r="B462" t="str">
            <v>Quentin</v>
          </cell>
          <cell r="D462">
            <v>461</v>
          </cell>
          <cell r="E462" t="str">
            <v>Marwa</v>
          </cell>
          <cell r="G462">
            <v>461</v>
          </cell>
          <cell r="H462" t="str">
            <v>Charlebois</v>
          </cell>
          <cell r="I462">
            <v>4.2000000000000003E-2</v>
          </cell>
        </row>
        <row r="463">
          <cell r="A463">
            <v>462</v>
          </cell>
          <cell r="B463" t="str">
            <v>Rachel</v>
          </cell>
          <cell r="D463">
            <v>462</v>
          </cell>
          <cell r="E463" t="str">
            <v>Mary</v>
          </cell>
          <cell r="G463">
            <v>462</v>
          </cell>
          <cell r="H463" t="str">
            <v>Paul</v>
          </cell>
          <cell r="I463">
            <v>4.2000000000000003E-2</v>
          </cell>
        </row>
        <row r="464">
          <cell r="A464">
            <v>463</v>
          </cell>
          <cell r="B464" t="str">
            <v>Rafael</v>
          </cell>
          <cell r="D464">
            <v>463</v>
          </cell>
          <cell r="E464" t="str">
            <v>Maryam</v>
          </cell>
          <cell r="G464">
            <v>463</v>
          </cell>
          <cell r="H464" t="str">
            <v>Bujold</v>
          </cell>
          <cell r="I464">
            <v>4.2000000000000003E-2</v>
          </cell>
        </row>
        <row r="465">
          <cell r="A465">
            <v>464</v>
          </cell>
          <cell r="B465" t="str">
            <v>Ralph</v>
          </cell>
          <cell r="D465">
            <v>464</v>
          </cell>
          <cell r="E465" t="str">
            <v>Marylene</v>
          </cell>
          <cell r="G465">
            <v>464</v>
          </cell>
          <cell r="H465" t="str">
            <v>Choquette</v>
          </cell>
          <cell r="I465">
            <v>4.2000000000000003E-2</v>
          </cell>
        </row>
        <row r="466">
          <cell r="A466">
            <v>465</v>
          </cell>
          <cell r="B466" t="str">
            <v>Rami</v>
          </cell>
          <cell r="D466">
            <v>465</v>
          </cell>
          <cell r="E466" t="str">
            <v>Maryline</v>
          </cell>
          <cell r="G466">
            <v>465</v>
          </cell>
          <cell r="H466" t="str">
            <v>McDonald</v>
          </cell>
          <cell r="I466">
            <v>4.2000000000000003E-2</v>
          </cell>
        </row>
        <row r="467">
          <cell r="A467">
            <v>466</v>
          </cell>
          <cell r="B467" t="str">
            <v>Randy</v>
          </cell>
          <cell r="D467">
            <v>466</v>
          </cell>
          <cell r="E467" t="str">
            <v>Marylou</v>
          </cell>
          <cell r="G467">
            <v>466</v>
          </cell>
          <cell r="H467" t="str">
            <v>Bélair</v>
          </cell>
          <cell r="I467">
            <v>4.2000000000000003E-2</v>
          </cell>
        </row>
        <row r="468">
          <cell r="A468">
            <v>467</v>
          </cell>
          <cell r="B468" t="str">
            <v>Raphael</v>
          </cell>
          <cell r="D468">
            <v>467</v>
          </cell>
          <cell r="E468" t="str">
            <v>Maryse</v>
          </cell>
          <cell r="G468">
            <v>467</v>
          </cell>
          <cell r="H468" t="str">
            <v>Imbeault</v>
          </cell>
          <cell r="I468">
            <v>4.2000000000000003E-2</v>
          </cell>
        </row>
        <row r="469">
          <cell r="A469">
            <v>468</v>
          </cell>
          <cell r="B469" t="str">
            <v>Rayan</v>
          </cell>
          <cell r="D469">
            <v>468</v>
          </cell>
          <cell r="E469" t="str">
            <v>Mathilde</v>
          </cell>
          <cell r="G469">
            <v>468</v>
          </cell>
          <cell r="H469" t="str">
            <v>Pigeon</v>
          </cell>
          <cell r="I469">
            <v>4.1000000000000002E-2</v>
          </cell>
        </row>
        <row r="470">
          <cell r="A470">
            <v>469</v>
          </cell>
          <cell r="B470" t="str">
            <v>Rayane</v>
          </cell>
          <cell r="D470">
            <v>469</v>
          </cell>
          <cell r="E470" t="str">
            <v>Maude</v>
          </cell>
          <cell r="G470">
            <v>469</v>
          </cell>
          <cell r="H470" t="str">
            <v>Caouette</v>
          </cell>
          <cell r="I470">
            <v>4.1000000000000002E-2</v>
          </cell>
        </row>
        <row r="471">
          <cell r="A471">
            <v>470</v>
          </cell>
          <cell r="B471" t="str">
            <v>Raymond</v>
          </cell>
          <cell r="D471">
            <v>470</v>
          </cell>
          <cell r="E471" t="str">
            <v>Maxim</v>
          </cell>
          <cell r="G471">
            <v>470</v>
          </cell>
          <cell r="H471" t="str">
            <v>Garand</v>
          </cell>
          <cell r="I471">
            <v>4.1000000000000002E-2</v>
          </cell>
        </row>
        <row r="472">
          <cell r="A472">
            <v>471</v>
          </cell>
          <cell r="B472" t="str">
            <v>Reda</v>
          </cell>
          <cell r="D472">
            <v>471</v>
          </cell>
          <cell r="E472" t="str">
            <v>Maxime</v>
          </cell>
          <cell r="G472">
            <v>471</v>
          </cell>
          <cell r="H472" t="str">
            <v>Brouillette</v>
          </cell>
          <cell r="I472">
            <v>4.1000000000000002E-2</v>
          </cell>
        </row>
        <row r="473">
          <cell r="A473">
            <v>472</v>
          </cell>
          <cell r="B473" t="str">
            <v>Regis</v>
          </cell>
          <cell r="D473">
            <v>472</v>
          </cell>
          <cell r="E473" t="str">
            <v>Maya</v>
          </cell>
          <cell r="G473">
            <v>472</v>
          </cell>
          <cell r="H473" t="str">
            <v>Gobeil</v>
          </cell>
          <cell r="I473">
            <v>4.1000000000000002E-2</v>
          </cell>
        </row>
        <row r="474">
          <cell r="A474">
            <v>473</v>
          </cell>
          <cell r="B474" t="str">
            <v>Remi</v>
          </cell>
          <cell r="D474">
            <v>473</v>
          </cell>
          <cell r="E474" t="str">
            <v>Mchristine</v>
          </cell>
          <cell r="G474">
            <v>473</v>
          </cell>
          <cell r="H474" t="str">
            <v>Pineault</v>
          </cell>
          <cell r="I474">
            <v>4.1000000000000002E-2</v>
          </cell>
        </row>
        <row r="475">
          <cell r="A475">
            <v>474</v>
          </cell>
          <cell r="B475" t="str">
            <v>Remy</v>
          </cell>
          <cell r="D475">
            <v>474</v>
          </cell>
          <cell r="E475" t="str">
            <v>Meagan</v>
          </cell>
          <cell r="G475">
            <v>474</v>
          </cell>
          <cell r="H475" t="str">
            <v>Chiasson</v>
          </cell>
          <cell r="I475">
            <v>4.1000000000000002E-2</v>
          </cell>
        </row>
        <row r="476">
          <cell r="A476">
            <v>475</v>
          </cell>
          <cell r="B476" t="str">
            <v>Renaud</v>
          </cell>
          <cell r="D476">
            <v>475</v>
          </cell>
          <cell r="E476" t="str">
            <v>Megan</v>
          </cell>
          <cell r="G476">
            <v>475</v>
          </cell>
          <cell r="H476" t="str">
            <v>Chevalier</v>
          </cell>
          <cell r="I476">
            <v>4.1000000000000002E-2</v>
          </cell>
        </row>
        <row r="477">
          <cell r="A477">
            <v>476</v>
          </cell>
          <cell r="B477" t="str">
            <v>Rene</v>
          </cell>
          <cell r="D477">
            <v>476</v>
          </cell>
          <cell r="E477" t="str">
            <v>Megane</v>
          </cell>
          <cell r="G477">
            <v>476</v>
          </cell>
          <cell r="H477" t="str">
            <v>Dugas</v>
          </cell>
          <cell r="I477">
            <v>4.1000000000000002E-2</v>
          </cell>
        </row>
        <row r="478">
          <cell r="A478">
            <v>477</v>
          </cell>
          <cell r="B478" t="str">
            <v>Ricardo</v>
          </cell>
          <cell r="D478">
            <v>477</v>
          </cell>
          <cell r="E478" t="str">
            <v>Meganne</v>
          </cell>
          <cell r="G478">
            <v>477</v>
          </cell>
          <cell r="H478" t="str">
            <v>Morel</v>
          </cell>
          <cell r="I478">
            <v>4.1000000000000002E-2</v>
          </cell>
        </row>
        <row r="479">
          <cell r="A479">
            <v>478</v>
          </cell>
          <cell r="B479" t="str">
            <v>Richard</v>
          </cell>
          <cell r="D479">
            <v>478</v>
          </cell>
          <cell r="E479" t="str">
            <v>Meggie</v>
          </cell>
          <cell r="G479">
            <v>478</v>
          </cell>
          <cell r="H479" t="str">
            <v>Jones</v>
          </cell>
          <cell r="I479">
            <v>0.04</v>
          </cell>
        </row>
        <row r="480">
          <cell r="A480">
            <v>479</v>
          </cell>
          <cell r="B480" t="str">
            <v>Ricky</v>
          </cell>
          <cell r="D480">
            <v>479</v>
          </cell>
          <cell r="E480" t="str">
            <v>Meghan</v>
          </cell>
          <cell r="G480">
            <v>479</v>
          </cell>
          <cell r="H480" t="str">
            <v>Tousignant</v>
          </cell>
          <cell r="I480">
            <v>0.04</v>
          </cell>
        </row>
        <row r="481">
          <cell r="A481">
            <v>480</v>
          </cell>
          <cell r="B481" t="str">
            <v>Riley</v>
          </cell>
          <cell r="D481">
            <v>480</v>
          </cell>
          <cell r="E481" t="str">
            <v>Melanie</v>
          </cell>
          <cell r="G481">
            <v>480</v>
          </cell>
          <cell r="H481" t="str">
            <v>Bibeau</v>
          </cell>
          <cell r="I481">
            <v>0.04</v>
          </cell>
        </row>
        <row r="482">
          <cell r="A482">
            <v>481</v>
          </cell>
          <cell r="B482" t="str">
            <v>Robert</v>
          </cell>
          <cell r="D482">
            <v>481</v>
          </cell>
          <cell r="E482" t="str">
            <v>Melia</v>
          </cell>
          <cell r="G482">
            <v>481</v>
          </cell>
          <cell r="H482" t="str">
            <v>Blackburn</v>
          </cell>
          <cell r="I482">
            <v>0.04</v>
          </cell>
        </row>
        <row r="483">
          <cell r="A483">
            <v>482</v>
          </cell>
          <cell r="B483" t="str">
            <v>Roberto</v>
          </cell>
          <cell r="D483">
            <v>482</v>
          </cell>
          <cell r="E483" t="str">
            <v>Meliane</v>
          </cell>
          <cell r="G483">
            <v>482</v>
          </cell>
          <cell r="H483" t="str">
            <v>Girouard</v>
          </cell>
          <cell r="I483">
            <v>0.04</v>
          </cell>
        </row>
        <row r="484">
          <cell r="A484">
            <v>483</v>
          </cell>
          <cell r="B484" t="str">
            <v>Robin</v>
          </cell>
          <cell r="D484">
            <v>483</v>
          </cell>
          <cell r="E484" t="str">
            <v>Melina</v>
          </cell>
          <cell r="G484">
            <v>483</v>
          </cell>
          <cell r="H484" t="str">
            <v>Malo</v>
          </cell>
          <cell r="I484">
            <v>0.04</v>
          </cell>
        </row>
        <row r="485">
          <cell r="A485">
            <v>484</v>
          </cell>
          <cell r="B485" t="str">
            <v>Rock</v>
          </cell>
          <cell r="D485">
            <v>484</v>
          </cell>
          <cell r="E485" t="str">
            <v>Melinda</v>
          </cell>
          <cell r="G485">
            <v>484</v>
          </cell>
          <cell r="H485" t="str">
            <v>Marois</v>
          </cell>
          <cell r="I485">
            <v>0.04</v>
          </cell>
        </row>
        <row r="486">
          <cell r="A486">
            <v>485</v>
          </cell>
          <cell r="B486" t="str">
            <v>Roger</v>
          </cell>
          <cell r="D486">
            <v>485</v>
          </cell>
          <cell r="E486" t="str">
            <v>Melissa</v>
          </cell>
          <cell r="G486">
            <v>485</v>
          </cell>
          <cell r="H486" t="str">
            <v>Pichette</v>
          </cell>
          <cell r="I486">
            <v>0.04</v>
          </cell>
        </row>
        <row r="487">
          <cell r="A487">
            <v>486</v>
          </cell>
          <cell r="B487" t="str">
            <v>Romain</v>
          </cell>
          <cell r="D487">
            <v>486</v>
          </cell>
          <cell r="E487" t="str">
            <v>Melodie</v>
          </cell>
          <cell r="G487">
            <v>486</v>
          </cell>
          <cell r="H487" t="str">
            <v>Comtois</v>
          </cell>
          <cell r="I487">
            <v>3.9E-2</v>
          </cell>
        </row>
        <row r="488">
          <cell r="A488">
            <v>487</v>
          </cell>
          <cell r="B488" t="str">
            <v>Roman</v>
          </cell>
          <cell r="D488">
            <v>487</v>
          </cell>
          <cell r="E488" t="str">
            <v>Melody</v>
          </cell>
          <cell r="G488">
            <v>487</v>
          </cell>
          <cell r="H488" t="str">
            <v>Morency</v>
          </cell>
          <cell r="I488">
            <v>3.9E-2</v>
          </cell>
        </row>
        <row r="489">
          <cell r="A489">
            <v>488</v>
          </cell>
          <cell r="B489" t="str">
            <v>Romeo</v>
          </cell>
          <cell r="D489">
            <v>488</v>
          </cell>
          <cell r="E489" t="str">
            <v>Melyna</v>
          </cell>
          <cell r="G489">
            <v>488</v>
          </cell>
          <cell r="H489" t="str">
            <v>Laforest</v>
          </cell>
          <cell r="I489">
            <v>3.9E-2</v>
          </cell>
        </row>
        <row r="490">
          <cell r="A490">
            <v>489</v>
          </cell>
          <cell r="B490" t="str">
            <v>Ryan</v>
          </cell>
          <cell r="D490">
            <v>489</v>
          </cell>
          <cell r="E490" t="str">
            <v>Meredith</v>
          </cell>
          <cell r="G490">
            <v>489</v>
          </cell>
          <cell r="H490" t="str">
            <v>Sarrazin</v>
          </cell>
          <cell r="I490">
            <v>3.9E-2</v>
          </cell>
        </row>
        <row r="491">
          <cell r="A491">
            <v>490</v>
          </cell>
          <cell r="B491" t="str">
            <v>Saad</v>
          </cell>
          <cell r="D491">
            <v>490</v>
          </cell>
          <cell r="E491" t="str">
            <v>Meriem</v>
          </cell>
          <cell r="G491">
            <v>490</v>
          </cell>
          <cell r="H491" t="str">
            <v>Isabelle</v>
          </cell>
          <cell r="I491">
            <v>3.9E-2</v>
          </cell>
        </row>
        <row r="492">
          <cell r="A492">
            <v>491</v>
          </cell>
          <cell r="B492" t="str">
            <v>Sacha</v>
          </cell>
          <cell r="D492">
            <v>491</v>
          </cell>
          <cell r="E492" t="str">
            <v>Mia</v>
          </cell>
          <cell r="G492">
            <v>491</v>
          </cell>
          <cell r="H492" t="str">
            <v>Normandin</v>
          </cell>
          <cell r="I492">
            <v>3.9E-2</v>
          </cell>
        </row>
        <row r="493">
          <cell r="A493">
            <v>492</v>
          </cell>
          <cell r="B493" t="str">
            <v>Salim</v>
          </cell>
          <cell r="D493">
            <v>492</v>
          </cell>
          <cell r="E493" t="str">
            <v>Michele</v>
          </cell>
          <cell r="G493">
            <v>492</v>
          </cell>
          <cell r="H493" t="str">
            <v>Guénette</v>
          </cell>
          <cell r="I493">
            <v>3.9E-2</v>
          </cell>
        </row>
        <row r="494">
          <cell r="A494">
            <v>493</v>
          </cell>
          <cell r="B494" t="str">
            <v>Sam</v>
          </cell>
          <cell r="D494">
            <v>493</v>
          </cell>
          <cell r="E494" t="str">
            <v>Michelle</v>
          </cell>
          <cell r="G494">
            <v>493</v>
          </cell>
          <cell r="H494" t="str">
            <v>Johnson</v>
          </cell>
          <cell r="I494">
            <v>3.9E-2</v>
          </cell>
        </row>
        <row r="495">
          <cell r="A495">
            <v>494</v>
          </cell>
          <cell r="B495" t="str">
            <v>Sami</v>
          </cell>
          <cell r="D495">
            <v>494</v>
          </cell>
          <cell r="E495" t="str">
            <v>Mila</v>
          </cell>
          <cell r="G495">
            <v>494</v>
          </cell>
          <cell r="H495" t="str">
            <v>Bordeleau</v>
          </cell>
          <cell r="I495">
            <v>3.9E-2</v>
          </cell>
        </row>
        <row r="496">
          <cell r="A496">
            <v>495</v>
          </cell>
          <cell r="B496" t="str">
            <v>Samir</v>
          </cell>
          <cell r="D496">
            <v>495</v>
          </cell>
          <cell r="E496" t="str">
            <v>Miranda</v>
          </cell>
          <cell r="G496">
            <v>495</v>
          </cell>
          <cell r="H496" t="str">
            <v>Jodoin</v>
          </cell>
          <cell r="I496">
            <v>3.9E-2</v>
          </cell>
        </row>
        <row r="497">
          <cell r="A497">
            <v>496</v>
          </cell>
          <cell r="B497" t="str">
            <v>Sammy</v>
          </cell>
          <cell r="D497">
            <v>496</v>
          </cell>
          <cell r="E497" t="str">
            <v>Mireille</v>
          </cell>
          <cell r="G497">
            <v>496</v>
          </cell>
          <cell r="H497" t="str">
            <v>Groulx</v>
          </cell>
          <cell r="I497">
            <v>3.9E-2</v>
          </cell>
        </row>
        <row r="498">
          <cell r="A498">
            <v>497</v>
          </cell>
          <cell r="B498" t="str">
            <v>Samuel</v>
          </cell>
          <cell r="D498">
            <v>497</v>
          </cell>
          <cell r="E498" t="str">
            <v>Miriam</v>
          </cell>
          <cell r="G498">
            <v>497</v>
          </cell>
          <cell r="H498" t="str">
            <v>Brazeau</v>
          </cell>
          <cell r="I498">
            <v>3.9E-2</v>
          </cell>
        </row>
        <row r="499">
          <cell r="A499">
            <v>498</v>
          </cell>
          <cell r="B499" t="str">
            <v>Samy</v>
          </cell>
          <cell r="D499">
            <v>498</v>
          </cell>
          <cell r="E499" t="str">
            <v>Mmichelle</v>
          </cell>
          <cell r="G499">
            <v>498</v>
          </cell>
          <cell r="H499" t="str">
            <v>Simon</v>
          </cell>
          <cell r="I499">
            <v>3.9E-2</v>
          </cell>
        </row>
        <row r="500">
          <cell r="A500">
            <v>499</v>
          </cell>
          <cell r="B500" t="str">
            <v>Santiago</v>
          </cell>
          <cell r="D500">
            <v>499</v>
          </cell>
          <cell r="E500" t="str">
            <v>Molly</v>
          </cell>
          <cell r="G500">
            <v>499</v>
          </cell>
          <cell r="H500" t="str">
            <v>Belley</v>
          </cell>
          <cell r="I500">
            <v>3.7999999999999999E-2</v>
          </cell>
        </row>
        <row r="501">
          <cell r="A501">
            <v>500</v>
          </cell>
          <cell r="B501" t="str">
            <v>Sasha</v>
          </cell>
          <cell r="D501">
            <v>500</v>
          </cell>
          <cell r="E501" t="str">
            <v>Monica</v>
          </cell>
          <cell r="G501">
            <v>500</v>
          </cell>
          <cell r="H501" t="str">
            <v>Lebeau</v>
          </cell>
          <cell r="I501">
            <v>3.7999999999999999E-2</v>
          </cell>
        </row>
        <row r="502">
          <cell r="A502">
            <v>501</v>
          </cell>
          <cell r="B502" t="str">
            <v>Scott</v>
          </cell>
          <cell r="D502">
            <v>501</v>
          </cell>
          <cell r="E502" t="str">
            <v>Monika</v>
          </cell>
        </row>
        <row r="503">
          <cell r="A503">
            <v>502</v>
          </cell>
          <cell r="B503" t="str">
            <v>Sean</v>
          </cell>
          <cell r="D503">
            <v>502</v>
          </cell>
          <cell r="E503" t="str">
            <v>Morgane</v>
          </cell>
        </row>
        <row r="504">
          <cell r="A504">
            <v>503</v>
          </cell>
          <cell r="B504" t="str">
            <v>Sebastian</v>
          </cell>
          <cell r="D504">
            <v>503</v>
          </cell>
          <cell r="E504" t="str">
            <v>Mya</v>
          </cell>
        </row>
        <row r="505">
          <cell r="A505">
            <v>504</v>
          </cell>
          <cell r="B505" t="str">
            <v>Sebastien</v>
          </cell>
          <cell r="D505">
            <v>504</v>
          </cell>
          <cell r="E505" t="str">
            <v>Mylene</v>
          </cell>
        </row>
        <row r="506">
          <cell r="A506">
            <v>505</v>
          </cell>
          <cell r="B506" t="str">
            <v>Serge</v>
          </cell>
          <cell r="D506">
            <v>505</v>
          </cell>
          <cell r="E506" t="str">
            <v>Myriam</v>
          </cell>
        </row>
        <row r="507">
          <cell r="A507">
            <v>506</v>
          </cell>
          <cell r="B507" t="str">
            <v>Shane</v>
          </cell>
          <cell r="D507">
            <v>506</v>
          </cell>
          <cell r="E507" t="str">
            <v>Nada</v>
          </cell>
        </row>
        <row r="508">
          <cell r="A508">
            <v>507</v>
          </cell>
          <cell r="B508" t="str">
            <v>Shaun</v>
          </cell>
          <cell r="D508">
            <v>507</v>
          </cell>
          <cell r="E508" t="str">
            <v>Nadia</v>
          </cell>
        </row>
        <row r="509">
          <cell r="A509">
            <v>508</v>
          </cell>
          <cell r="B509" t="str">
            <v>Shawn</v>
          </cell>
          <cell r="D509">
            <v>508</v>
          </cell>
          <cell r="E509" t="str">
            <v>Nadine</v>
          </cell>
        </row>
        <row r="510">
          <cell r="A510">
            <v>509</v>
          </cell>
          <cell r="B510" t="str">
            <v>Shayne</v>
          </cell>
          <cell r="D510">
            <v>509</v>
          </cell>
          <cell r="E510" t="str">
            <v>Nancy</v>
          </cell>
        </row>
        <row r="511">
          <cell r="A511">
            <v>510</v>
          </cell>
          <cell r="B511" t="str">
            <v>Sheldon</v>
          </cell>
          <cell r="D511">
            <v>510</v>
          </cell>
          <cell r="E511" t="str">
            <v>Naomi</v>
          </cell>
        </row>
        <row r="512">
          <cell r="A512">
            <v>511</v>
          </cell>
          <cell r="B512" t="str">
            <v>Simon</v>
          </cell>
          <cell r="D512">
            <v>511</v>
          </cell>
          <cell r="E512" t="str">
            <v>Naomie</v>
          </cell>
        </row>
        <row r="513">
          <cell r="A513">
            <v>512</v>
          </cell>
          <cell r="B513" t="str">
            <v>Simon pierre</v>
          </cell>
          <cell r="D513">
            <v>512</v>
          </cell>
          <cell r="E513" t="str">
            <v>Naomy</v>
          </cell>
        </row>
        <row r="514">
          <cell r="A514">
            <v>513</v>
          </cell>
          <cell r="B514" t="str">
            <v>Sonny</v>
          </cell>
          <cell r="D514">
            <v>513</v>
          </cell>
          <cell r="E514" t="str">
            <v>Natacha</v>
          </cell>
        </row>
        <row r="515">
          <cell r="A515">
            <v>514</v>
          </cell>
          <cell r="B515" t="str">
            <v>Spencer</v>
          </cell>
          <cell r="D515">
            <v>514</v>
          </cell>
          <cell r="E515" t="str">
            <v>Natalia</v>
          </cell>
        </row>
        <row r="516">
          <cell r="A516">
            <v>515</v>
          </cell>
          <cell r="B516" t="str">
            <v>Steeve</v>
          </cell>
          <cell r="D516">
            <v>515</v>
          </cell>
          <cell r="E516" t="str">
            <v>Natalie</v>
          </cell>
        </row>
        <row r="517">
          <cell r="A517">
            <v>516</v>
          </cell>
          <cell r="B517" t="str">
            <v>Steeven</v>
          </cell>
          <cell r="D517">
            <v>516</v>
          </cell>
          <cell r="E517" t="str">
            <v>Natasha</v>
          </cell>
        </row>
        <row r="518">
          <cell r="A518">
            <v>517</v>
          </cell>
          <cell r="B518" t="str">
            <v>Stefan</v>
          </cell>
          <cell r="D518">
            <v>517</v>
          </cell>
          <cell r="E518" t="str">
            <v>Nathalie</v>
          </cell>
        </row>
        <row r="519">
          <cell r="A519">
            <v>518</v>
          </cell>
          <cell r="B519" t="str">
            <v>Stefano</v>
          </cell>
          <cell r="D519">
            <v>518</v>
          </cell>
          <cell r="E519" t="str">
            <v>Nellie</v>
          </cell>
        </row>
        <row r="520">
          <cell r="A520">
            <v>519</v>
          </cell>
          <cell r="B520" t="str">
            <v>Stephan</v>
          </cell>
          <cell r="D520">
            <v>519</v>
          </cell>
          <cell r="E520" t="str">
            <v>Nelly</v>
          </cell>
        </row>
        <row r="521">
          <cell r="A521">
            <v>520</v>
          </cell>
          <cell r="B521" t="str">
            <v>Stephane</v>
          </cell>
          <cell r="D521">
            <v>520</v>
          </cell>
          <cell r="E521" t="str">
            <v>Nicole</v>
          </cell>
        </row>
        <row r="522">
          <cell r="A522">
            <v>521</v>
          </cell>
          <cell r="B522" t="str">
            <v>Stephen</v>
          </cell>
          <cell r="D522">
            <v>521</v>
          </cell>
          <cell r="E522" t="str">
            <v>Nina</v>
          </cell>
        </row>
        <row r="523">
          <cell r="A523">
            <v>522</v>
          </cell>
          <cell r="B523" t="str">
            <v>Steve</v>
          </cell>
          <cell r="D523">
            <v>522</v>
          </cell>
          <cell r="E523" t="str">
            <v>Noemi</v>
          </cell>
        </row>
        <row r="524">
          <cell r="A524">
            <v>523</v>
          </cell>
          <cell r="B524" t="str">
            <v>Steven</v>
          </cell>
          <cell r="D524">
            <v>523</v>
          </cell>
          <cell r="E524" t="str">
            <v>Noemie</v>
          </cell>
        </row>
        <row r="525">
          <cell r="A525">
            <v>524</v>
          </cell>
          <cell r="B525" t="str">
            <v>Sunny</v>
          </cell>
          <cell r="D525">
            <v>524</v>
          </cell>
          <cell r="E525" t="str">
            <v>Noemy</v>
          </cell>
        </row>
        <row r="526">
          <cell r="A526">
            <v>525</v>
          </cell>
          <cell r="B526" t="str">
            <v>Sylvain</v>
          </cell>
          <cell r="D526">
            <v>525</v>
          </cell>
          <cell r="E526" t="str">
            <v>Nora</v>
          </cell>
        </row>
        <row r="527">
          <cell r="A527">
            <v>526</v>
          </cell>
          <cell r="B527" t="str">
            <v>Taha</v>
          </cell>
          <cell r="D527">
            <v>526</v>
          </cell>
          <cell r="E527" t="str">
            <v>Norah</v>
          </cell>
        </row>
        <row r="528">
          <cell r="A528">
            <v>527</v>
          </cell>
          <cell r="B528" t="str">
            <v>Theo</v>
          </cell>
          <cell r="D528">
            <v>527</v>
          </cell>
          <cell r="E528" t="str">
            <v>Nour</v>
          </cell>
        </row>
        <row r="529">
          <cell r="A529">
            <v>528</v>
          </cell>
          <cell r="B529" t="str">
            <v>Theodore</v>
          </cell>
          <cell r="D529">
            <v>528</v>
          </cell>
          <cell r="E529" t="str">
            <v>Oceane</v>
          </cell>
        </row>
        <row r="530">
          <cell r="A530">
            <v>529</v>
          </cell>
          <cell r="B530" t="str">
            <v>Thierry</v>
          </cell>
          <cell r="D530">
            <v>529</v>
          </cell>
          <cell r="E530" t="str">
            <v>Oceanne</v>
          </cell>
        </row>
        <row r="531">
          <cell r="A531">
            <v>530</v>
          </cell>
          <cell r="B531" t="str">
            <v>Thomas</v>
          </cell>
          <cell r="D531">
            <v>530</v>
          </cell>
          <cell r="E531" t="str">
            <v>Olivia</v>
          </cell>
        </row>
        <row r="532">
          <cell r="A532">
            <v>531</v>
          </cell>
          <cell r="B532" t="str">
            <v>Timothe</v>
          </cell>
          <cell r="D532">
            <v>531</v>
          </cell>
          <cell r="E532" t="str">
            <v>Ophelie</v>
          </cell>
        </row>
        <row r="533">
          <cell r="A533">
            <v>532</v>
          </cell>
          <cell r="B533" t="str">
            <v>Timothee</v>
          </cell>
          <cell r="D533">
            <v>532</v>
          </cell>
          <cell r="E533" t="str">
            <v>Pamela</v>
          </cell>
        </row>
        <row r="534">
          <cell r="A534">
            <v>533</v>
          </cell>
          <cell r="B534" t="str">
            <v>Timothy</v>
          </cell>
          <cell r="D534">
            <v>533</v>
          </cell>
          <cell r="E534" t="str">
            <v>Pascale</v>
          </cell>
        </row>
        <row r="535">
          <cell r="A535">
            <v>534</v>
          </cell>
          <cell r="B535" t="str">
            <v>Tom</v>
          </cell>
          <cell r="D535">
            <v>534</v>
          </cell>
          <cell r="E535" t="str">
            <v>Patricia</v>
          </cell>
        </row>
        <row r="536">
          <cell r="A536">
            <v>535</v>
          </cell>
          <cell r="B536" t="str">
            <v>Tomas</v>
          </cell>
          <cell r="D536">
            <v>535</v>
          </cell>
          <cell r="E536" t="str">
            <v>Penelope</v>
          </cell>
        </row>
        <row r="537">
          <cell r="A537">
            <v>536</v>
          </cell>
          <cell r="B537" t="str">
            <v>Tommy</v>
          </cell>
          <cell r="D537">
            <v>536</v>
          </cell>
          <cell r="E537" t="str">
            <v>Priscilla</v>
          </cell>
        </row>
        <row r="538">
          <cell r="A538">
            <v>537</v>
          </cell>
          <cell r="B538" t="str">
            <v>Tomy</v>
          </cell>
          <cell r="D538">
            <v>537</v>
          </cell>
          <cell r="E538" t="str">
            <v>Rachel</v>
          </cell>
        </row>
        <row r="539">
          <cell r="A539">
            <v>538</v>
          </cell>
          <cell r="B539" t="str">
            <v>Tony</v>
          </cell>
          <cell r="D539">
            <v>538</v>
          </cell>
          <cell r="E539" t="str">
            <v>Rachelle</v>
          </cell>
        </row>
        <row r="540">
          <cell r="A540">
            <v>539</v>
          </cell>
          <cell r="B540" t="str">
            <v>Travis</v>
          </cell>
          <cell r="D540">
            <v>539</v>
          </cell>
          <cell r="E540" t="str">
            <v>Rafaelle</v>
          </cell>
        </row>
        <row r="541">
          <cell r="A541">
            <v>540</v>
          </cell>
          <cell r="B541" t="str">
            <v>Trevor</v>
          </cell>
          <cell r="D541">
            <v>540</v>
          </cell>
          <cell r="E541" t="str">
            <v>Rania</v>
          </cell>
        </row>
        <row r="542">
          <cell r="A542">
            <v>541</v>
          </cell>
          <cell r="B542" t="str">
            <v>Tristan</v>
          </cell>
          <cell r="D542">
            <v>541</v>
          </cell>
          <cell r="E542" t="str">
            <v>Raphaelle</v>
          </cell>
        </row>
        <row r="543">
          <cell r="A543">
            <v>542</v>
          </cell>
          <cell r="B543" t="str">
            <v>Trystan</v>
          </cell>
          <cell r="D543">
            <v>542</v>
          </cell>
          <cell r="E543" t="str">
            <v>Rebecca</v>
          </cell>
        </row>
        <row r="544">
          <cell r="A544">
            <v>543</v>
          </cell>
          <cell r="B544" t="str">
            <v>Tyler</v>
          </cell>
          <cell r="D544">
            <v>543</v>
          </cell>
          <cell r="E544" t="str">
            <v>Rebeka</v>
          </cell>
        </row>
        <row r="545">
          <cell r="A545">
            <v>544</v>
          </cell>
          <cell r="B545" t="str">
            <v>Tyson</v>
          </cell>
          <cell r="D545">
            <v>544</v>
          </cell>
          <cell r="E545" t="str">
            <v>Renee</v>
          </cell>
        </row>
        <row r="546">
          <cell r="A546">
            <v>545</v>
          </cell>
          <cell r="B546" t="str">
            <v>Ugo</v>
          </cell>
          <cell r="D546">
            <v>545</v>
          </cell>
          <cell r="E546" t="str">
            <v>Rim</v>
          </cell>
        </row>
        <row r="547">
          <cell r="A547">
            <v>546</v>
          </cell>
          <cell r="B547" t="str">
            <v>Ulysse</v>
          </cell>
          <cell r="D547">
            <v>546</v>
          </cell>
          <cell r="E547" t="str">
            <v>Rita</v>
          </cell>
        </row>
        <row r="548">
          <cell r="A548">
            <v>547</v>
          </cell>
          <cell r="B548" t="str">
            <v>Victor</v>
          </cell>
          <cell r="D548">
            <v>547</v>
          </cell>
          <cell r="E548" t="str">
            <v>Romane</v>
          </cell>
        </row>
        <row r="549">
          <cell r="A549">
            <v>548</v>
          </cell>
          <cell r="B549" t="str">
            <v>Vincent</v>
          </cell>
          <cell r="D549">
            <v>548</v>
          </cell>
          <cell r="E549" t="str">
            <v>Romy</v>
          </cell>
        </row>
        <row r="550">
          <cell r="A550">
            <v>549</v>
          </cell>
          <cell r="B550" t="str">
            <v>VincenZo</v>
          </cell>
          <cell r="D550">
            <v>549</v>
          </cell>
          <cell r="E550" t="str">
            <v>Rosalie</v>
          </cell>
        </row>
        <row r="551">
          <cell r="A551">
            <v>550</v>
          </cell>
          <cell r="B551" t="str">
            <v>Vladimir</v>
          </cell>
          <cell r="D551">
            <v>550</v>
          </cell>
          <cell r="E551" t="str">
            <v>Rosaly</v>
          </cell>
        </row>
        <row r="552">
          <cell r="A552">
            <v>551</v>
          </cell>
          <cell r="B552" t="str">
            <v>Walid</v>
          </cell>
          <cell r="D552">
            <v>551</v>
          </cell>
          <cell r="E552" t="str">
            <v>Rose</v>
          </cell>
        </row>
        <row r="553">
          <cell r="A553">
            <v>552</v>
          </cell>
          <cell r="B553" t="str">
            <v>Wassim</v>
          </cell>
          <cell r="D553">
            <v>552</v>
          </cell>
          <cell r="E553" t="str">
            <v>Roseline</v>
          </cell>
        </row>
        <row r="554">
          <cell r="A554">
            <v>553</v>
          </cell>
          <cell r="B554" t="str">
            <v>Wesley</v>
          </cell>
          <cell r="D554">
            <v>553</v>
          </cell>
          <cell r="E554" t="str">
            <v>Rose-marie</v>
          </cell>
        </row>
        <row r="555">
          <cell r="A555">
            <v>554</v>
          </cell>
          <cell r="B555" t="str">
            <v>William</v>
          </cell>
          <cell r="D555">
            <v>554</v>
          </cell>
          <cell r="E555" t="str">
            <v>Rosemarie</v>
          </cell>
        </row>
        <row r="556">
          <cell r="A556">
            <v>555</v>
          </cell>
          <cell r="B556" t="str">
            <v>Willyam</v>
          </cell>
          <cell r="D556">
            <v>555</v>
          </cell>
          <cell r="E556" t="str">
            <v>Rosie</v>
          </cell>
        </row>
        <row r="557">
          <cell r="A557">
            <v>556</v>
          </cell>
          <cell r="B557" t="str">
            <v>Xavier</v>
          </cell>
          <cell r="D557">
            <v>556</v>
          </cell>
          <cell r="E557" t="str">
            <v>Roxane</v>
          </cell>
        </row>
        <row r="558">
          <cell r="A558">
            <v>557</v>
          </cell>
          <cell r="B558" t="str">
            <v>Yacine</v>
          </cell>
          <cell r="D558">
            <v>557</v>
          </cell>
          <cell r="E558" t="str">
            <v>Roxanne</v>
          </cell>
        </row>
        <row r="559">
          <cell r="A559">
            <v>558</v>
          </cell>
          <cell r="B559" t="str">
            <v>Yahya</v>
          </cell>
          <cell r="D559">
            <v>558</v>
          </cell>
          <cell r="E559" t="str">
            <v>Sabrina</v>
          </cell>
        </row>
        <row r="560">
          <cell r="A560">
            <v>559</v>
          </cell>
          <cell r="B560" t="str">
            <v>Yan</v>
          </cell>
          <cell r="D560">
            <v>559</v>
          </cell>
          <cell r="E560" t="str">
            <v>Sabryna</v>
          </cell>
        </row>
        <row r="561">
          <cell r="A561">
            <v>560</v>
          </cell>
          <cell r="B561" t="str">
            <v>Yanick</v>
          </cell>
          <cell r="D561">
            <v>560</v>
          </cell>
          <cell r="E561" t="str">
            <v>Sacha</v>
          </cell>
        </row>
        <row r="562">
          <cell r="A562">
            <v>561</v>
          </cell>
          <cell r="B562" t="str">
            <v>Yanis</v>
          </cell>
          <cell r="D562">
            <v>561</v>
          </cell>
          <cell r="E562" t="str">
            <v>Salma</v>
          </cell>
        </row>
        <row r="563">
          <cell r="A563">
            <v>562</v>
          </cell>
          <cell r="B563" t="str">
            <v>Yann</v>
          </cell>
          <cell r="D563">
            <v>562</v>
          </cell>
          <cell r="E563" t="str">
            <v>Samantha</v>
          </cell>
        </row>
        <row r="564">
          <cell r="A564">
            <v>563</v>
          </cell>
          <cell r="B564" t="str">
            <v>Yannick</v>
          </cell>
          <cell r="D564">
            <v>563</v>
          </cell>
          <cell r="E564" t="str">
            <v>Samuelle</v>
          </cell>
        </row>
        <row r="565">
          <cell r="A565">
            <v>564</v>
          </cell>
          <cell r="B565" t="str">
            <v>Yasser</v>
          </cell>
          <cell r="D565">
            <v>564</v>
          </cell>
          <cell r="E565" t="str">
            <v>Sandra</v>
          </cell>
        </row>
        <row r="566">
          <cell r="A566">
            <v>565</v>
          </cell>
          <cell r="B566" t="str">
            <v>Yassine</v>
          </cell>
          <cell r="D566">
            <v>565</v>
          </cell>
          <cell r="E566" t="str">
            <v>Sandrine</v>
          </cell>
        </row>
        <row r="567">
          <cell r="A567">
            <v>566</v>
          </cell>
          <cell r="B567" t="str">
            <v>Yoan</v>
          </cell>
          <cell r="D567">
            <v>566</v>
          </cell>
          <cell r="E567" t="str">
            <v>Sandy</v>
          </cell>
        </row>
        <row r="568">
          <cell r="A568">
            <v>567</v>
          </cell>
          <cell r="B568" t="str">
            <v>Yoann</v>
          </cell>
          <cell r="D568">
            <v>567</v>
          </cell>
          <cell r="E568" t="str">
            <v>Sara</v>
          </cell>
        </row>
        <row r="569">
          <cell r="A569">
            <v>568</v>
          </cell>
          <cell r="B569" t="str">
            <v>Yohan</v>
          </cell>
          <cell r="D569">
            <v>568</v>
          </cell>
          <cell r="E569" t="str">
            <v>Sarah</v>
          </cell>
        </row>
        <row r="570">
          <cell r="A570">
            <v>569</v>
          </cell>
          <cell r="B570" t="str">
            <v>Yohann</v>
          </cell>
          <cell r="D570">
            <v>569</v>
          </cell>
          <cell r="E570" t="str">
            <v>Sarah-eve</v>
          </cell>
        </row>
        <row r="571">
          <cell r="A571">
            <v>570</v>
          </cell>
          <cell r="B571" t="str">
            <v>Youcef</v>
          </cell>
          <cell r="D571">
            <v>570</v>
          </cell>
          <cell r="E571" t="str">
            <v>Sarah maude</v>
          </cell>
        </row>
        <row r="572">
          <cell r="A572">
            <v>571</v>
          </cell>
          <cell r="B572" t="str">
            <v>Younes</v>
          </cell>
          <cell r="D572">
            <v>571</v>
          </cell>
          <cell r="E572" t="str">
            <v>Sarah-maude</v>
          </cell>
        </row>
        <row r="573">
          <cell r="A573">
            <v>572</v>
          </cell>
          <cell r="B573" t="str">
            <v>Youri</v>
          </cell>
          <cell r="D573">
            <v>572</v>
          </cell>
          <cell r="E573" t="str">
            <v>Sara-maude</v>
          </cell>
        </row>
        <row r="574">
          <cell r="A574">
            <v>573</v>
          </cell>
          <cell r="B574" t="str">
            <v>Youssef</v>
          </cell>
          <cell r="D574">
            <v>573</v>
          </cell>
          <cell r="E574" t="str">
            <v>Sasha</v>
          </cell>
        </row>
        <row r="575">
          <cell r="A575">
            <v>574</v>
          </cell>
          <cell r="B575" t="str">
            <v>Yvan</v>
          </cell>
          <cell r="D575">
            <v>574</v>
          </cell>
          <cell r="E575" t="str">
            <v>Savannah</v>
          </cell>
        </row>
        <row r="576">
          <cell r="A576">
            <v>575</v>
          </cell>
          <cell r="B576" t="str">
            <v>Yves</v>
          </cell>
          <cell r="D576">
            <v>575</v>
          </cell>
          <cell r="E576" t="str">
            <v>Selena</v>
          </cell>
        </row>
        <row r="577">
          <cell r="A577">
            <v>576</v>
          </cell>
          <cell r="B577" t="str">
            <v>Zach</v>
          </cell>
          <cell r="D577">
            <v>576</v>
          </cell>
          <cell r="E577" t="str">
            <v>Serena</v>
          </cell>
        </row>
        <row r="578">
          <cell r="A578">
            <v>577</v>
          </cell>
          <cell r="B578" t="str">
            <v>Zacharie</v>
          </cell>
          <cell r="D578">
            <v>577</v>
          </cell>
          <cell r="E578" t="str">
            <v>Shana</v>
          </cell>
        </row>
        <row r="579">
          <cell r="A579">
            <v>578</v>
          </cell>
          <cell r="B579" t="str">
            <v>Zachary</v>
          </cell>
          <cell r="D579">
            <v>578</v>
          </cell>
          <cell r="E579" t="str">
            <v>Shannon</v>
          </cell>
        </row>
        <row r="580">
          <cell r="A580">
            <v>579</v>
          </cell>
          <cell r="B580" t="str">
            <v>Zack</v>
          </cell>
          <cell r="D580">
            <v>579</v>
          </cell>
          <cell r="E580" t="str">
            <v>Shany</v>
          </cell>
        </row>
        <row r="581">
          <cell r="A581">
            <v>580</v>
          </cell>
          <cell r="B581" t="str">
            <v>Zackary</v>
          </cell>
          <cell r="D581">
            <v>580</v>
          </cell>
          <cell r="E581" t="str">
            <v>Sienna</v>
          </cell>
        </row>
        <row r="582">
          <cell r="A582">
            <v>581</v>
          </cell>
          <cell r="B582" t="str">
            <v>Zak</v>
          </cell>
          <cell r="D582">
            <v>581</v>
          </cell>
          <cell r="E582" t="str">
            <v>Simone</v>
          </cell>
        </row>
        <row r="583">
          <cell r="A583">
            <v>582</v>
          </cell>
          <cell r="B583" t="str">
            <v>Zakaria</v>
          </cell>
          <cell r="D583">
            <v>582</v>
          </cell>
          <cell r="E583" t="str">
            <v>Sindy</v>
          </cell>
        </row>
        <row r="584">
          <cell r="A584">
            <v>583</v>
          </cell>
          <cell r="B584" t="str">
            <v>Zakary</v>
          </cell>
          <cell r="D584">
            <v>583</v>
          </cell>
          <cell r="E584" t="str">
            <v>Sofia</v>
          </cell>
        </row>
        <row r="585">
          <cell r="A585">
            <v>584</v>
          </cell>
          <cell r="B585" t="str">
            <v>Ziad</v>
          </cell>
          <cell r="D585">
            <v>584</v>
          </cell>
          <cell r="E585" t="str">
            <v>Sonia</v>
          </cell>
        </row>
        <row r="586">
          <cell r="D586">
            <v>585</v>
          </cell>
          <cell r="E586" t="str">
            <v>Sophia</v>
          </cell>
        </row>
        <row r="587">
          <cell r="D587">
            <v>586</v>
          </cell>
          <cell r="E587" t="str">
            <v>Sophie</v>
          </cell>
        </row>
        <row r="588">
          <cell r="D588">
            <v>587</v>
          </cell>
          <cell r="E588" t="str">
            <v>Stacey</v>
          </cell>
        </row>
        <row r="589">
          <cell r="D589">
            <v>588</v>
          </cell>
          <cell r="E589" t="str">
            <v>Stacy</v>
          </cell>
        </row>
        <row r="590">
          <cell r="D590">
            <v>589</v>
          </cell>
          <cell r="E590" t="str">
            <v>Stefanie</v>
          </cell>
        </row>
        <row r="591">
          <cell r="D591">
            <v>590</v>
          </cell>
          <cell r="E591" t="str">
            <v>Stella</v>
          </cell>
        </row>
        <row r="592">
          <cell r="D592">
            <v>591</v>
          </cell>
          <cell r="E592" t="str">
            <v>Stephanie</v>
          </cell>
        </row>
        <row r="593">
          <cell r="D593">
            <v>592</v>
          </cell>
          <cell r="E593" t="str">
            <v>Stephany</v>
          </cell>
        </row>
        <row r="594">
          <cell r="D594">
            <v>593</v>
          </cell>
          <cell r="E594" t="str">
            <v>SuZanne</v>
          </cell>
        </row>
        <row r="595">
          <cell r="D595">
            <v>594</v>
          </cell>
          <cell r="E595" t="str">
            <v>SuZie</v>
          </cell>
        </row>
        <row r="596">
          <cell r="D596">
            <v>595</v>
          </cell>
          <cell r="E596" t="str">
            <v>Sydney</v>
          </cell>
        </row>
        <row r="597">
          <cell r="D597">
            <v>596</v>
          </cell>
          <cell r="E597" t="str">
            <v>Sylvie</v>
          </cell>
        </row>
        <row r="598">
          <cell r="D598">
            <v>597</v>
          </cell>
          <cell r="E598" t="str">
            <v>Talia</v>
          </cell>
        </row>
        <row r="599">
          <cell r="D599">
            <v>598</v>
          </cell>
          <cell r="E599" t="str">
            <v>Tamara</v>
          </cell>
        </row>
        <row r="600">
          <cell r="D600">
            <v>599</v>
          </cell>
          <cell r="E600" t="str">
            <v>Tammy</v>
          </cell>
        </row>
        <row r="601">
          <cell r="D601">
            <v>600</v>
          </cell>
          <cell r="E601" t="str">
            <v>Tania</v>
          </cell>
        </row>
        <row r="602">
          <cell r="D602">
            <v>601</v>
          </cell>
          <cell r="E602" t="str">
            <v>Tanya</v>
          </cell>
        </row>
        <row r="603">
          <cell r="D603">
            <v>602</v>
          </cell>
          <cell r="E603" t="str">
            <v>Tara</v>
          </cell>
        </row>
        <row r="604">
          <cell r="D604">
            <v>603</v>
          </cell>
          <cell r="E604" t="str">
            <v>Tatiana</v>
          </cell>
        </row>
        <row r="605">
          <cell r="D605">
            <v>604</v>
          </cell>
          <cell r="E605" t="str">
            <v>Taylor</v>
          </cell>
        </row>
        <row r="606">
          <cell r="D606">
            <v>605</v>
          </cell>
          <cell r="E606" t="str">
            <v>Thalia</v>
          </cell>
        </row>
        <row r="607">
          <cell r="D607">
            <v>606</v>
          </cell>
          <cell r="E607" t="str">
            <v>Thalie</v>
          </cell>
        </row>
        <row r="608">
          <cell r="D608">
            <v>607</v>
          </cell>
          <cell r="E608" t="str">
            <v>Tiffany</v>
          </cell>
        </row>
        <row r="609">
          <cell r="D609">
            <v>608</v>
          </cell>
          <cell r="E609" t="str">
            <v>Tina</v>
          </cell>
        </row>
        <row r="610">
          <cell r="D610">
            <v>609</v>
          </cell>
          <cell r="E610" t="str">
            <v>Tracy</v>
          </cell>
        </row>
        <row r="611">
          <cell r="D611">
            <v>610</v>
          </cell>
          <cell r="E611" t="str">
            <v>Valentina</v>
          </cell>
        </row>
        <row r="612">
          <cell r="D612">
            <v>611</v>
          </cell>
          <cell r="E612" t="str">
            <v>Valeria</v>
          </cell>
        </row>
        <row r="613">
          <cell r="D613">
            <v>612</v>
          </cell>
          <cell r="E613" t="str">
            <v>Valerie</v>
          </cell>
        </row>
        <row r="614">
          <cell r="D614">
            <v>613</v>
          </cell>
          <cell r="E614" t="str">
            <v>Valery</v>
          </cell>
        </row>
        <row r="615">
          <cell r="D615">
            <v>614</v>
          </cell>
          <cell r="E615" t="str">
            <v>Vanessa</v>
          </cell>
        </row>
        <row r="616">
          <cell r="D616">
            <v>615</v>
          </cell>
          <cell r="E616" t="str">
            <v>Veronica</v>
          </cell>
        </row>
        <row r="617">
          <cell r="D617">
            <v>616</v>
          </cell>
          <cell r="E617" t="str">
            <v>Veronique</v>
          </cell>
        </row>
        <row r="618">
          <cell r="D618">
            <v>617</v>
          </cell>
          <cell r="E618" t="str">
            <v>Vicki</v>
          </cell>
        </row>
        <row r="619">
          <cell r="D619">
            <v>618</v>
          </cell>
          <cell r="E619" t="str">
            <v>Vickie</v>
          </cell>
        </row>
        <row r="620">
          <cell r="D620">
            <v>619</v>
          </cell>
          <cell r="E620" t="str">
            <v>Vicky</v>
          </cell>
        </row>
        <row r="621">
          <cell r="D621">
            <v>620</v>
          </cell>
          <cell r="E621" t="str">
            <v>Victoria</v>
          </cell>
        </row>
        <row r="622">
          <cell r="D622">
            <v>621</v>
          </cell>
          <cell r="E622" t="str">
            <v>Violette</v>
          </cell>
        </row>
        <row r="623">
          <cell r="D623">
            <v>622</v>
          </cell>
          <cell r="E623" t="str">
            <v>Virginie</v>
          </cell>
        </row>
        <row r="624">
          <cell r="D624">
            <v>623</v>
          </cell>
          <cell r="E624" t="str">
            <v>Viviane</v>
          </cell>
        </row>
        <row r="625">
          <cell r="D625">
            <v>624</v>
          </cell>
          <cell r="E625" t="str">
            <v>Vivianne</v>
          </cell>
        </row>
        <row r="626">
          <cell r="D626">
            <v>625</v>
          </cell>
          <cell r="E626" t="str">
            <v>Wendy</v>
          </cell>
        </row>
        <row r="627">
          <cell r="D627">
            <v>626</v>
          </cell>
          <cell r="E627" t="str">
            <v>Yara</v>
          </cell>
        </row>
        <row r="628">
          <cell r="D628">
            <v>627</v>
          </cell>
          <cell r="E628" t="str">
            <v>Yasmine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02T20:09:42.389"/>
    </inkml:context>
    <inkml:brush xml:id="br0">
      <inkml:brushProperty name="width" value="0.3" units="cm"/>
      <inkml:brushProperty name="height" value="0.6" units="cm"/>
      <inkml:brushProperty name="color" value="#E6E6E6"/>
      <inkml:brushProperty name="tip" value="rectangle"/>
      <inkml:brushProperty name="rasterOp" value="maskPen"/>
      <inkml:brushProperty name="ignorePressure" value="1"/>
    </inkml:brush>
  </inkml:definitions>
  <inkml:trace contextRef="#ctx0" brushRef="#br0">0 0 0,'4841'452'0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5-05-02T20:10:30.517"/>
    </inkml:context>
    <inkml:brush xml:id="br0">
      <inkml:brushProperty name="width" value="0.3" units="cm"/>
      <inkml:brushProperty name="height" value="0.6" units="cm"/>
      <inkml:brushProperty name="color" value="#00B44B"/>
      <inkml:brushProperty name="tip" value="rectangle"/>
      <inkml:brushProperty name="rasterOp" value="maskPen"/>
      <inkml:brushProperty name="ignorePressure" value="1"/>
    </inkml:brush>
  </inkml:definitions>
  <inkml:trace contextRef="#ctx0" brushRef="#br0">1 0,'99'0,"142"0,136 0,2412 41,-1565-15,376 10,-989-9,1011 154,-1146-97,-371-60,-4 3,144 56,-238-80,42 18,-48-20,1-1,-2 0,1 1,-1-1,1 0,0 1,-1-1,1 1,-1-1,2 1,-2-1,1 1,-1-1,0 1,1-1,-1 1,0 0,1-1,-1 1,0 0,0-1,2 1,-2 0,0-1,0 1,0 0,0-1,0 1,0 0,0-1,0 1,0 0,0-1,-2 1,2 0,0-1,0 1,-1 0,1-1,0 1,-1-1,1 1,-1 0,1-1,0 1,-2-1,2 1,-1-1,0 0,1 1,-2 0,-15 6,-1 0,0 0,1-1,-2-1,0-1,-31 5,-9 2,-245 43,-195 21,-155 20,-3001 355,3501-434,-2386 233,1922-205,9-28,573-18,29-1,55-8,253-24,22 6,99-1,733-27,17 48,-146 79,-181 54,-24 52,76 95,-865-259,1 1,52 31,-82-43,-1 0,-1 1,1-1,0 0,-1 1,0-1,2 1,-2-1,0 1,1 0,0 2,2 6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8ED8A7"/>
        </a:solidFill>
        <a:ln>
          <a:noFill/>
        </a:ln>
        <a:effectLst>
          <a:glow rad="139700">
            <a:srgbClr val="196B24">
              <a:satMod val="175000"/>
              <a:alpha val="40000"/>
            </a:srgb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a:spPr>
      <a:bodyPr wrap="square" lIns="91440" tIns="45720" rIns="91440" bIns="45720" anchor="ctr">
        <a:noAutofit/>
      </a:bodyPr>
      <a:lstStyle>
        <a:defPPr marL="0" marR="0" indent="0" algn="ctr" defTabSz="91440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0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Arial" panose="020B0604020202020204" pitchFamily="34" charset="0"/>
            <a:cs typeface="Arial" panose="020B0604020202020204" pitchFamily="34" charset="0"/>
          </a:defRPr>
        </a:defPPr>
      </a:lst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8012023-80F0-4F3A-B031-278B1EA97CF6}">
  <we:reference id="wa104379629" version="1.3.0.0" store="fr-CA" storeType="OMEX"/>
  <we:alternateReferences>
    <we:reference id="WA104379629" version="1.3.0.0" store="WA104379629" storeType="OMEX"/>
  </we:alternateReferences>
  <we:properties>
    <we:property name="RuntimeConfig" value="{&quot;HostName&quot;:&quot;&quot;,&quot;Applets&quot;:{},&quot;ActiveAppletId&quot;:&quot;&quot;,&quot;Language&quot;:&quot;FR-CA&quot;,&quot;DocumentId&quot;:&quot;791fa3a8-347b-4491-8b2a-184529f387e2&quot;,&quot;DateCreated&quot;:&quot;2025-04-30T05:58:54.971Z&quot;,&quot;GenerationActivityId&quot;:&quot;&quot;}"/>
    <we:property name="Features" value="{&quot;LogDomEvents&quot;:false,&quot;LogTelemetry&quot;:true,&quot;ResourceHeadersRefresh&quot;:true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5.xml"/><Relationship Id="rId4" Type="http://schemas.openxmlformats.org/officeDocument/2006/relationships/ctrlProp" Target="../ctrlProps/ctrlProp3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6.xml"/><Relationship Id="rId4" Type="http://schemas.openxmlformats.org/officeDocument/2006/relationships/ctrlProp" Target="../ctrlProps/ctrlProp4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7.xml"/><Relationship Id="rId4" Type="http://schemas.openxmlformats.org/officeDocument/2006/relationships/ctrlProp" Target="../ctrlProps/ctrlProp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8.xml"/><Relationship Id="rId4" Type="http://schemas.openxmlformats.org/officeDocument/2006/relationships/ctrlProp" Target="../ctrlProps/ctrlProp4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9.xml"/><Relationship Id="rId4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4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4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4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25515-B0E9-4368-9406-3091A01800B6}">
  <sheetPr codeName="Feuil25">
    <tabColor rgb="FF8ED8A7"/>
  </sheetPr>
  <dimension ref="A2:H13"/>
  <sheetViews>
    <sheetView tabSelected="1" zoomScale="81" zoomScaleNormal="85" workbookViewId="0">
      <selection activeCell="H109" sqref="H109"/>
    </sheetView>
  </sheetViews>
  <sheetFormatPr baseColWidth="10" defaultColWidth="11" defaultRowHeight="14.4" x14ac:dyDescent="0.3"/>
  <cols>
    <col min="1" max="16384" width="11" style="138"/>
  </cols>
  <sheetData>
    <row r="2" spans="1:8" x14ac:dyDescent="0.3">
      <c r="B2" s="137"/>
    </row>
    <row r="12" spans="1:8" s="177" customFormat="1" ht="69" customHeight="1" x14ac:dyDescent="0.55000000000000004">
      <c r="A12" s="228" t="s">
        <v>223</v>
      </c>
      <c r="B12" s="228"/>
      <c r="C12" s="228"/>
      <c r="D12" s="228"/>
      <c r="E12" s="228"/>
      <c r="F12" s="228"/>
      <c r="G12" s="176"/>
      <c r="H12" s="176"/>
    </row>
    <row r="13" spans="1:8" ht="14.4" customHeight="1" x14ac:dyDescent="0.3">
      <c r="B13" s="140"/>
      <c r="C13" s="140"/>
      <c r="D13" s="140"/>
      <c r="E13" s="140"/>
      <c r="F13" s="140"/>
    </row>
  </sheetData>
  <sheetProtection algorithmName="SHA-512" hashValue="tXzhCtRFtJpJFFS6+eQhEwDK1hElizrg62JBfzTJRqSAbUjr+sDCVxdVja9cphsQTKdDCKPn/PuHmHIb4CkNQg==" saltValue="322UFfMDg7o/qC+nFBwW6Q==" spinCount="100000" sheet="1" objects="1" scenarios="1" selectLockedCells="1"/>
  <mergeCells count="1">
    <mergeCell ref="A12:F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4" r:id="rId4" name="Button 2">
              <controlPr defaultSize="0" print="0" autoFill="0" autoPict="0" macro="[0]!AfficherPortailAdministratif">
                <anchor moveWithCells="1" sizeWithCells="1">
                  <from>
                    <xdr:col>6</xdr:col>
                    <xdr:colOff>502920</xdr:colOff>
                    <xdr:row>17</xdr:row>
                    <xdr:rowOff>144780</xdr:rowOff>
                  </from>
                  <to>
                    <xdr:col>9</xdr:col>
                    <xdr:colOff>655320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5" name="Button 6">
              <controlPr defaultSize="0" print="0" autoFill="0" autoPict="0" macro="[0]!AfficherPortailMaintenance">
                <anchor moveWithCells="1" sizeWithCells="1">
                  <from>
                    <xdr:col>12</xdr:col>
                    <xdr:colOff>320040</xdr:colOff>
                    <xdr:row>25</xdr:row>
                    <xdr:rowOff>7620</xdr:rowOff>
                  </from>
                  <to>
                    <xdr:col>15</xdr:col>
                    <xdr:colOff>472440</xdr:colOff>
                    <xdr:row>26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6" name="Button 7">
              <controlPr defaultSize="0" print="0" autoFill="0" autoPict="0" macro="[0]!AfficherPortailEmploye">
                <anchor moveWithCells="1" sizeWithCells="1">
                  <from>
                    <xdr:col>18</xdr:col>
                    <xdr:colOff>266700</xdr:colOff>
                    <xdr:row>17</xdr:row>
                    <xdr:rowOff>137160</xdr:rowOff>
                  </from>
                  <to>
                    <xdr:col>21</xdr:col>
                    <xdr:colOff>419100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2933F-E80F-4B55-844F-DD4AACD6FAF9}">
  <sheetPr codeName="Feuil5"/>
  <dimension ref="A1:B11"/>
  <sheetViews>
    <sheetView workbookViewId="0">
      <selection activeCell="B18" sqref="B18"/>
    </sheetView>
  </sheetViews>
  <sheetFormatPr baseColWidth="10" defaultRowHeight="15" x14ac:dyDescent="0.25"/>
  <cols>
    <col min="1" max="1" width="22.21875" style="1" customWidth="1"/>
    <col min="2" max="2" width="11.5546875" style="1"/>
    <col min="3" max="3" width="22" style="1" bestFit="1" customWidth="1"/>
    <col min="4" max="16384" width="11.5546875" style="1"/>
  </cols>
  <sheetData>
    <row r="1" spans="1:2" x14ac:dyDescent="0.25">
      <c r="A1" s="1" t="s">
        <v>6</v>
      </c>
      <c r="B1" s="1" t="s">
        <v>224</v>
      </c>
    </row>
    <row r="2" spans="1:2" x14ac:dyDescent="0.25">
      <c r="A2" s="1" t="s">
        <v>225</v>
      </c>
      <c r="B2" s="1">
        <v>1234</v>
      </c>
    </row>
    <row r="3" spans="1:2" x14ac:dyDescent="0.25">
      <c r="A3" s="1" t="s">
        <v>226</v>
      </c>
      <c r="B3" s="1">
        <v>1234</v>
      </c>
    </row>
    <row r="4" spans="1:2" x14ac:dyDescent="0.25">
      <c r="A4" s="1" t="s">
        <v>227</v>
      </c>
      <c r="B4" s="1">
        <v>1234</v>
      </c>
    </row>
    <row r="5" spans="1:2" x14ac:dyDescent="0.25">
      <c r="A5" s="1" t="s">
        <v>228</v>
      </c>
      <c r="B5" s="1">
        <v>1234</v>
      </c>
    </row>
    <row r="6" spans="1:2" x14ac:dyDescent="0.25">
      <c r="A6" s="1" t="s">
        <v>229</v>
      </c>
      <c r="B6" s="1">
        <v>1234</v>
      </c>
    </row>
    <row r="7" spans="1:2" x14ac:dyDescent="0.25">
      <c r="A7" s="1" t="s">
        <v>230</v>
      </c>
      <c r="B7" s="1">
        <v>1234</v>
      </c>
    </row>
    <row r="8" spans="1:2" x14ac:dyDescent="0.25">
      <c r="A8" s="1" t="s">
        <v>231</v>
      </c>
      <c r="B8" s="1">
        <v>1234</v>
      </c>
    </row>
    <row r="9" spans="1:2" x14ac:dyDescent="0.25">
      <c r="A9" s="1" t="s">
        <v>232</v>
      </c>
      <c r="B9" s="1">
        <v>1234</v>
      </c>
    </row>
    <row r="10" spans="1:2" x14ac:dyDescent="0.25">
      <c r="A10" s="1" t="s">
        <v>233</v>
      </c>
      <c r="B10" s="1">
        <v>1234</v>
      </c>
    </row>
    <row r="11" spans="1:2" x14ac:dyDescent="0.25">
      <c r="A11" s="1" t="s">
        <v>240</v>
      </c>
      <c r="B11" s="1">
        <v>1234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84105-44CF-4933-9A80-302928ED9CEF}">
  <sheetPr codeName="Feuil1">
    <tabColor theme="2"/>
  </sheetPr>
  <dimension ref="A2:B17"/>
  <sheetViews>
    <sheetView zoomScale="70" zoomScaleNormal="70" workbookViewId="0">
      <selection activeCell="O131" sqref="O131"/>
    </sheetView>
  </sheetViews>
  <sheetFormatPr baseColWidth="10" defaultColWidth="11" defaultRowHeight="14.4" x14ac:dyDescent="0.3"/>
  <cols>
    <col min="1" max="16384" width="11" style="138"/>
  </cols>
  <sheetData>
    <row r="2" spans="2:2" x14ac:dyDescent="0.3">
      <c r="B2" s="137"/>
    </row>
    <row r="17" spans="1:1" x14ac:dyDescent="0.3">
      <c r="A17"/>
    </row>
  </sheetData>
  <sheetProtection algorithmName="SHA-512" hashValue="i3W30udp3YQibcXlw6tODjoZM9KWkU0jl08CarkuzByetebiFJzPFS/j0OEEON6+Ju1dDRUPkDPCWN2H9rvHfg==" saltValue="G3KkybKPxhXCaQAsMmP7UA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AfficherFormulaireNouvelEmploye">
                <anchor moveWithCells="1" sizeWithCells="1">
                  <from>
                    <xdr:col>12</xdr:col>
                    <xdr:colOff>304800</xdr:colOff>
                    <xdr:row>17</xdr:row>
                    <xdr:rowOff>38100</xdr:rowOff>
                  </from>
                  <to>
                    <xdr:col>14</xdr:col>
                    <xdr:colOff>579120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5" name="Button 3">
              <controlPr defaultSize="0" print="0" autoFill="0" autoPict="0" macro="[0]!AfficherTableInfoPeriodePaie">
                <anchor moveWithCells="1" sizeWithCells="1">
                  <from>
                    <xdr:col>5</xdr:col>
                    <xdr:colOff>480060</xdr:colOff>
                    <xdr:row>28</xdr:row>
                    <xdr:rowOff>30480</xdr:rowOff>
                  </from>
                  <to>
                    <xdr:col>8</xdr:col>
                    <xdr:colOff>7620</xdr:colOff>
                    <xdr:row>30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6" name="Button 4">
              <controlPr defaultSize="0" print="0" autoFill="0" autoPict="0" macro="[0]!AfficherBordereauDePaie">
                <anchor moveWithCells="1" sizeWithCells="1">
                  <from>
                    <xdr:col>12</xdr:col>
                    <xdr:colOff>365760</xdr:colOff>
                    <xdr:row>28</xdr:row>
                    <xdr:rowOff>30480</xdr:rowOff>
                  </from>
                  <to>
                    <xdr:col>14</xdr:col>
                    <xdr:colOff>640080</xdr:colOff>
                    <xdr:row>30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7" name="Button 6">
              <controlPr defaultSize="0" print="0" autoFill="0" autoPict="0" macro="[0]!Module8.AfficherTInfoSalaries">
                <anchor moveWithCells="1" sizeWithCells="1">
                  <from>
                    <xdr:col>12</xdr:col>
                    <xdr:colOff>411480</xdr:colOff>
                    <xdr:row>39</xdr:row>
                    <xdr:rowOff>114300</xdr:rowOff>
                  </from>
                  <to>
                    <xdr:col>14</xdr:col>
                    <xdr:colOff>685800</xdr:colOff>
                    <xdr:row>41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8" name="Button 8">
              <controlPr defaultSize="0" print="0" autoFill="0" autoPict="0" macro="[0]!AfficherTableauDeBordRemuneration">
                <anchor moveWithCells="1" sizeWithCells="1">
                  <from>
                    <xdr:col>20</xdr:col>
                    <xdr:colOff>68580</xdr:colOff>
                    <xdr:row>28</xdr:row>
                    <xdr:rowOff>68580</xdr:rowOff>
                  </from>
                  <to>
                    <xdr:col>22</xdr:col>
                    <xdr:colOff>342900</xdr:colOff>
                    <xdr:row>30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18B5-914A-45D9-9353-2529CC30F1D2}">
  <sheetPr codeName="Feuil26">
    <tabColor theme="2"/>
  </sheetPr>
  <dimension ref="B2:K15"/>
  <sheetViews>
    <sheetView topLeftCell="B1" zoomScale="70" zoomScaleNormal="70" workbookViewId="0">
      <selection activeCell="N140" sqref="N140"/>
    </sheetView>
  </sheetViews>
  <sheetFormatPr baseColWidth="10" defaultColWidth="11" defaultRowHeight="14.4" x14ac:dyDescent="0.3"/>
  <cols>
    <col min="1" max="16384" width="11" style="138"/>
  </cols>
  <sheetData>
    <row r="2" spans="2:11" x14ac:dyDescent="0.3">
      <c r="B2" s="137"/>
    </row>
    <row r="15" spans="2:11" x14ac:dyDescent="0.3">
      <c r="K15"/>
    </row>
  </sheetData>
  <sheetProtection algorithmName="SHA-512" hashValue="f36XpOn5AtLh8RwF/4YGcvFl132dDTEiGFQ/zDx5hfpQA/CNDs8sEXidffLnuOWHsNVgg9kwkWRpg1QCGio5Ew==" saltValue="t84rM4nfIvawvkSgCEEeRw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 macro="[0]!AfficherBibeauCharbel">
                <anchor moveWithCells="1" sizeWithCells="1">
                  <from>
                    <xdr:col>14</xdr:col>
                    <xdr:colOff>152400</xdr:colOff>
                    <xdr:row>15</xdr:row>
                    <xdr:rowOff>160020</xdr:rowOff>
                  </from>
                  <to>
                    <xdr:col>16</xdr:col>
                    <xdr:colOff>426720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print="0" autoFill="0" autoPict="0" macro="[0]!AfficherDrapeauPhillip">
                <anchor moveWithCells="1" sizeWithCells="1">
                  <from>
                    <xdr:col>10</xdr:col>
                    <xdr:colOff>563880</xdr:colOff>
                    <xdr:row>33</xdr:row>
                    <xdr:rowOff>144780</xdr:rowOff>
                  </from>
                  <to>
                    <xdr:col>13</xdr:col>
                    <xdr:colOff>83820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print="0" autoFill="0" autoPict="0" macro="[0]!AfficherJeanPierre">
                <anchor moveWithCells="1" sizeWithCells="1">
                  <from>
                    <xdr:col>4</xdr:col>
                    <xdr:colOff>495300</xdr:colOff>
                    <xdr:row>33</xdr:row>
                    <xdr:rowOff>114300</xdr:rowOff>
                  </from>
                  <to>
                    <xdr:col>7</xdr:col>
                    <xdr:colOff>15240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Button 4">
              <controlPr defaultSize="0" print="0" autoFill="0" autoPict="0" macro="[0]!AfficherJolyJustin">
                <anchor moveWithCells="1" sizeWithCells="1">
                  <from>
                    <xdr:col>10</xdr:col>
                    <xdr:colOff>525780</xdr:colOff>
                    <xdr:row>24</xdr:row>
                    <xdr:rowOff>182880</xdr:rowOff>
                  </from>
                  <to>
                    <xdr:col>13</xdr:col>
                    <xdr:colOff>45720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Button 5">
              <controlPr defaultSize="0" print="0" autoFill="0" autoPict="0" macro="[0]!AfficherBaretteTimothe">
                <anchor moveWithCells="1" sizeWithCells="1">
                  <from>
                    <xdr:col>23</xdr:col>
                    <xdr:colOff>487680</xdr:colOff>
                    <xdr:row>34</xdr:row>
                    <xdr:rowOff>15240</xdr:rowOff>
                  </from>
                  <to>
                    <xdr:col>26</xdr:col>
                    <xdr:colOff>7620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Button 6">
              <controlPr defaultSize="0" print="0" autoFill="0" autoPict="0" macro="[0]!AfficherCossetteSerena">
                <anchor moveWithCells="1" sizeWithCells="1">
                  <from>
                    <xdr:col>14</xdr:col>
                    <xdr:colOff>76200</xdr:colOff>
                    <xdr:row>42</xdr:row>
                    <xdr:rowOff>114300</xdr:rowOff>
                  </from>
                  <to>
                    <xdr:col>16</xdr:col>
                    <xdr:colOff>350520</xdr:colOff>
                    <xdr:row>44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Button 7">
              <controlPr defaultSize="0" print="0" autoFill="0" autoPict="0" macro="[0]!AfficherLalondeMarieClause">
                <anchor moveWithCells="1" sizeWithCells="1">
                  <from>
                    <xdr:col>17</xdr:col>
                    <xdr:colOff>274320</xdr:colOff>
                    <xdr:row>25</xdr:row>
                    <xdr:rowOff>15240</xdr:rowOff>
                  </from>
                  <to>
                    <xdr:col>19</xdr:col>
                    <xdr:colOff>548640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Button 8">
              <controlPr defaultSize="0" print="0" autoFill="0" autoPict="0" macro="[0]!AfficherGauvinMarcus">
                <anchor moveWithCells="1" sizeWithCells="1">
                  <from>
                    <xdr:col>4</xdr:col>
                    <xdr:colOff>449580</xdr:colOff>
                    <xdr:row>24</xdr:row>
                    <xdr:rowOff>144780</xdr:rowOff>
                  </from>
                  <to>
                    <xdr:col>6</xdr:col>
                    <xdr:colOff>723900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2" name="Button 9">
              <controlPr defaultSize="0" print="0" autoFill="0" autoPict="0" macro="[0]!AfficherBeaudetSofia">
                <anchor moveWithCells="1" sizeWithCells="1">
                  <from>
                    <xdr:col>23</xdr:col>
                    <xdr:colOff>426720</xdr:colOff>
                    <xdr:row>24</xdr:row>
                    <xdr:rowOff>152400</xdr:rowOff>
                  </from>
                  <to>
                    <xdr:col>25</xdr:col>
                    <xdr:colOff>701040</xdr:colOff>
                    <xdr:row>26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3" name="Button 10">
              <controlPr defaultSize="0" print="0" autoFill="0" autoPict="0" macro="[0]!AfficherDallaireMaryline">
                <anchor moveWithCells="1" sizeWithCells="1">
                  <from>
                    <xdr:col>17</xdr:col>
                    <xdr:colOff>335280</xdr:colOff>
                    <xdr:row>34</xdr:row>
                    <xdr:rowOff>38100</xdr:rowOff>
                  </from>
                  <to>
                    <xdr:col>19</xdr:col>
                    <xdr:colOff>609600</xdr:colOff>
                    <xdr:row>36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4" name="Button 11">
              <controlPr defaultSize="0" print="0" autoFill="0" autoPict="0" macro="[0]!CreerMotDePasse">
                <anchor moveWithCells="1" sizeWithCells="1">
                  <from>
                    <xdr:col>1</xdr:col>
                    <xdr:colOff>388620</xdr:colOff>
                    <xdr:row>12</xdr:row>
                    <xdr:rowOff>167640</xdr:rowOff>
                  </from>
                  <to>
                    <xdr:col>4</xdr:col>
                    <xdr:colOff>297180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371F7-994C-4534-B6A9-5E5CB327DC15}">
  <sheetPr codeName="Feuil27">
    <tabColor theme="2"/>
  </sheetPr>
  <dimension ref="B2:N40"/>
  <sheetViews>
    <sheetView zoomScale="78" zoomScaleNormal="78" workbookViewId="0">
      <selection activeCell="R174" sqref="R174"/>
    </sheetView>
  </sheetViews>
  <sheetFormatPr baseColWidth="10" defaultColWidth="11" defaultRowHeight="14.4" x14ac:dyDescent="0.3"/>
  <cols>
    <col min="1" max="16384" width="11" style="138"/>
  </cols>
  <sheetData>
    <row r="2" spans="2:2" x14ac:dyDescent="0.3">
      <c r="B2" s="137"/>
    </row>
    <row r="40" spans="14:14" x14ac:dyDescent="0.3">
      <c r="N40"/>
    </row>
  </sheetData>
  <sheetProtection algorithmName="SHA-512" hashValue="OmtskMbC1QeUJ4THBAOFFhwBxEElDYA0+ESU7NtKM26XYElpt9E0dKjf1qT6e4rsf9oMpsQ0fU2aEVTGyHINBQ==" saltValue="IINlevqhcOhj5RmB5w/8q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6" r:id="rId4" name="Button 2">
              <controlPr defaultSize="0" print="0" autoFill="0" autoPict="0" macro="[0]!AfficherTInfoSalaries">
                <anchor moveWithCells="1" sizeWithCells="1">
                  <from>
                    <xdr:col>12</xdr:col>
                    <xdr:colOff>548640</xdr:colOff>
                    <xdr:row>18</xdr:row>
                    <xdr:rowOff>0</xdr:rowOff>
                  </from>
                  <to>
                    <xdr:col>15</xdr:col>
                    <xdr:colOff>68580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8" r:id="rId5" name="Button 4">
              <controlPr defaultSize="0" print="0" autoFill="0" autoPict="0" macro="[0]!AfficherPROV26PP">
                <anchor moveWithCells="1" sizeWithCells="1">
                  <from>
                    <xdr:col>12</xdr:col>
                    <xdr:colOff>403860</xdr:colOff>
                    <xdr:row>29</xdr:row>
                    <xdr:rowOff>182880</xdr:rowOff>
                  </from>
                  <to>
                    <xdr:col>14</xdr:col>
                    <xdr:colOff>685800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9" r:id="rId6" name="Button 5">
              <controlPr defaultSize="0" print="0" autoFill="0" autoPict="0" macro="[0]!AfficherFeuilleDeTempsModele">
                <anchor moveWithCells="1" sizeWithCells="1">
                  <from>
                    <xdr:col>21</xdr:col>
                    <xdr:colOff>0</xdr:colOff>
                    <xdr:row>40</xdr:row>
                    <xdr:rowOff>15240</xdr:rowOff>
                  </from>
                  <to>
                    <xdr:col>23</xdr:col>
                    <xdr:colOff>274320</xdr:colOff>
                    <xdr:row>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0" r:id="rId7" name="Button 6">
              <controlPr defaultSize="0" print="0" autoFill="0" autoPict="0" macro="[0]!AfficherListeDeroulante">
                <anchor moveWithCells="1" sizeWithCells="1">
                  <from>
                    <xdr:col>20</xdr:col>
                    <xdr:colOff>510540</xdr:colOff>
                    <xdr:row>18</xdr:row>
                    <xdr:rowOff>60960</xdr:rowOff>
                  </from>
                  <to>
                    <xdr:col>23</xdr:col>
                    <xdr:colOff>38100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1" r:id="rId8" name="Button 7">
              <controlPr defaultSize="0" print="0" autoFill="0" autoPict="0" macro="[0]!AfficherPeriodes2025">
                <anchor moveWithCells="1" sizeWithCells="1">
                  <from>
                    <xdr:col>4</xdr:col>
                    <xdr:colOff>586740</xdr:colOff>
                    <xdr:row>39</xdr:row>
                    <xdr:rowOff>167640</xdr:rowOff>
                  </from>
                  <to>
                    <xdr:col>7</xdr:col>
                    <xdr:colOff>114300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2" r:id="rId9" name="Button 8">
              <controlPr defaultSize="0" print="0" autoFill="0" autoPict="0" macro="[0]!AfficherTableTauxHoraire">
                <anchor moveWithCells="1" sizeWithCells="1">
                  <from>
                    <xdr:col>4</xdr:col>
                    <xdr:colOff>678180</xdr:colOff>
                    <xdr:row>18</xdr:row>
                    <xdr:rowOff>53340</xdr:rowOff>
                  </from>
                  <to>
                    <xdr:col>7</xdr:col>
                    <xdr:colOff>198120</xdr:colOff>
                    <xdr:row>20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3" r:id="rId10" name="Button 9">
              <controlPr defaultSize="0" print="0" autoFill="0" autoPict="0" macro="[0]!AfficherBudgetS">
                <anchor moveWithCells="1" sizeWithCells="1">
                  <from>
                    <xdr:col>4</xdr:col>
                    <xdr:colOff>624840</xdr:colOff>
                    <xdr:row>29</xdr:row>
                    <xdr:rowOff>15240</xdr:rowOff>
                  </from>
                  <to>
                    <xdr:col>7</xdr:col>
                    <xdr:colOff>144780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5" r:id="rId11" name="Button 11">
              <controlPr defaultSize="0" print="0" autoFill="0" autoPict="0" macro="[0]!AfficherFED26PP">
                <anchor moveWithCells="1" sizeWithCells="1">
                  <from>
                    <xdr:col>20</xdr:col>
                    <xdr:colOff>632460</xdr:colOff>
                    <xdr:row>29</xdr:row>
                    <xdr:rowOff>76200</xdr:rowOff>
                  </from>
                  <to>
                    <xdr:col>23</xdr:col>
                    <xdr:colOff>160020</xdr:colOff>
                    <xdr:row>31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99E3-425C-4742-895E-2A3CA2545ECE}">
  <sheetPr codeName="Feuil2">
    <tabColor rgb="FF8ED8A7"/>
  </sheetPr>
  <dimension ref="B2:AA29"/>
  <sheetViews>
    <sheetView topLeftCell="A3" zoomScale="78" zoomScaleNormal="50" workbookViewId="0">
      <selection activeCell="E21" sqref="E21"/>
    </sheetView>
  </sheetViews>
  <sheetFormatPr baseColWidth="10" defaultColWidth="14.109375" defaultRowHeight="18" x14ac:dyDescent="0.35"/>
  <cols>
    <col min="1" max="1" width="15.21875" style="45" customWidth="1"/>
    <col min="2" max="2" width="6.77734375" style="45" customWidth="1"/>
    <col min="3" max="3" width="31.109375" style="45" bestFit="1" customWidth="1"/>
    <col min="4" max="4" width="5.77734375" style="45" customWidth="1"/>
    <col min="5" max="5" width="27.77734375" style="45" customWidth="1"/>
    <col min="6" max="6" width="11.21875" style="45" customWidth="1"/>
    <col min="7" max="7" width="24.21875" style="45" customWidth="1"/>
    <col min="8" max="8" width="6.77734375" style="45" customWidth="1"/>
    <col min="9" max="16384" width="14.109375" style="45"/>
  </cols>
  <sheetData>
    <row r="2" spans="2:27" ht="72.75" customHeight="1" x14ac:dyDescent="0.35">
      <c r="B2" s="229" t="s">
        <v>195</v>
      </c>
      <c r="C2" s="230"/>
      <c r="D2" s="230"/>
      <c r="E2" s="230"/>
      <c r="F2" s="230"/>
      <c r="G2" s="230"/>
      <c r="H2" s="230"/>
      <c r="I2" s="44"/>
    </row>
    <row r="3" spans="2:27" ht="30" customHeight="1" thickBot="1" x14ac:dyDescent="0.4">
      <c r="B3" s="231" t="s">
        <v>192</v>
      </c>
      <c r="C3" s="232"/>
      <c r="D3" s="232"/>
      <c r="E3" s="232"/>
      <c r="F3" s="232"/>
      <c r="G3" s="232"/>
      <c r="H3" s="233"/>
      <c r="I3" s="44"/>
    </row>
    <row r="4" spans="2:27" s="51" customFormat="1" ht="36.75" customHeight="1" thickTop="1" x14ac:dyDescent="0.3">
      <c r="B4" s="46"/>
      <c r="C4" s="47" t="s">
        <v>180</v>
      </c>
      <c r="D4" s="48"/>
      <c r="E4" s="49" t="s">
        <v>179</v>
      </c>
      <c r="F4" s="48"/>
      <c r="G4" s="49" t="s">
        <v>183</v>
      </c>
      <c r="H4" s="48"/>
      <c r="I4" s="50"/>
    </row>
    <row r="5" spans="2:27" ht="18.600000000000001" thickBot="1" x14ac:dyDescent="0.4">
      <c r="B5" s="52"/>
      <c r="C5" s="227">
        <f ca="1">NOW()</f>
        <v>45871.611859259261</v>
      </c>
      <c r="D5" s="53"/>
      <c r="E5" s="94">
        <v>11</v>
      </c>
      <c r="F5" s="55"/>
      <c r="G5" s="54">
        <f>_xlfn.IFNA(VLOOKUP(C7,Code_emploi,2,FALSE),"")</f>
        <v>4</v>
      </c>
      <c r="H5" s="56"/>
      <c r="I5" s="44"/>
    </row>
    <row r="6" spans="2:27" s="62" customFormat="1" ht="33" customHeight="1" thickTop="1" x14ac:dyDescent="0.3">
      <c r="B6" s="57"/>
      <c r="C6" s="86" t="s">
        <v>199</v>
      </c>
      <c r="D6" s="59"/>
      <c r="E6" s="58" t="s">
        <v>185</v>
      </c>
      <c r="F6" s="60"/>
      <c r="G6" s="58" t="s">
        <v>184</v>
      </c>
      <c r="H6" s="61"/>
    </row>
    <row r="7" spans="2:27" ht="18.600000000000001" thickBot="1" x14ac:dyDescent="0.4">
      <c r="B7" s="52"/>
      <c r="C7" s="95" t="s">
        <v>108</v>
      </c>
      <c r="D7" s="55"/>
      <c r="E7" s="94">
        <v>2</v>
      </c>
      <c r="F7" s="55"/>
      <c r="G7" s="54">
        <v>1</v>
      </c>
      <c r="H7" s="63"/>
    </row>
    <row r="8" spans="2:27" s="62" customFormat="1" ht="41.25" customHeight="1" thickTop="1" x14ac:dyDescent="0.3">
      <c r="B8" s="57"/>
      <c r="C8" s="60" t="s">
        <v>186</v>
      </c>
      <c r="D8" s="60"/>
      <c r="E8" s="64"/>
      <c r="F8" s="60"/>
      <c r="G8" s="64"/>
      <c r="H8" s="61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4"/>
    </row>
    <row r="9" spans="2:27" ht="18.600000000000001" thickBot="1" x14ac:dyDescent="0.4">
      <c r="B9" s="52"/>
      <c r="C9" s="165">
        <f>_xlfn.IFNA(VLOOKUP(G5,Salaire_à_l_embauche,2,FALSE),0)</f>
        <v>20</v>
      </c>
      <c r="D9" s="56"/>
      <c r="E9" s="65"/>
      <c r="F9" s="65"/>
      <c r="G9" s="65"/>
      <c r="H9" s="66"/>
      <c r="K9" s="155"/>
      <c r="L9" s="155"/>
      <c r="M9" s="155"/>
      <c r="N9" s="155"/>
      <c r="O9" s="155"/>
      <c r="P9" s="155"/>
      <c r="Q9" s="161"/>
      <c r="R9" s="155"/>
      <c r="S9" s="155"/>
      <c r="T9" s="155"/>
      <c r="U9" s="155"/>
      <c r="V9" s="155"/>
      <c r="W9" s="155"/>
      <c r="X9" s="155"/>
      <c r="Y9" s="155"/>
      <c r="Z9" s="155"/>
      <c r="AA9" s="162"/>
    </row>
    <row r="10" spans="2:27" ht="18.600000000000001" thickTop="1" x14ac:dyDescent="0.35">
      <c r="B10" s="52"/>
      <c r="C10" s="65"/>
      <c r="D10" s="65"/>
      <c r="E10" s="65"/>
      <c r="F10" s="65"/>
      <c r="G10" s="65"/>
      <c r="H10" s="66"/>
      <c r="K10" s="85"/>
      <c r="L10" s="85"/>
    </row>
    <row r="11" spans="2:27" ht="30" customHeight="1" thickBot="1" x14ac:dyDescent="0.4">
      <c r="B11" s="234" t="s">
        <v>193</v>
      </c>
      <c r="C11" s="235"/>
      <c r="D11" s="235"/>
      <c r="E11" s="235"/>
      <c r="F11" s="235"/>
      <c r="G11" s="235"/>
      <c r="H11" s="236"/>
    </row>
    <row r="12" spans="2:27" s="62" customFormat="1" ht="32.25" customHeight="1" thickTop="1" x14ac:dyDescent="0.3">
      <c r="B12" s="57"/>
      <c r="C12" s="60" t="s">
        <v>175</v>
      </c>
      <c r="D12" s="60"/>
      <c r="E12" s="60" t="s">
        <v>176</v>
      </c>
      <c r="F12" s="60"/>
      <c r="G12" s="60" t="s">
        <v>187</v>
      </c>
      <c r="H12" s="61"/>
      <c r="K12" s="155"/>
      <c r="L12" s="155"/>
      <c r="M12" s="155"/>
      <c r="N12" s="155"/>
      <c r="O12" s="155"/>
      <c r="P12" s="155"/>
      <c r="Q12" s="161"/>
      <c r="R12" s="155"/>
      <c r="S12" s="155"/>
      <c r="T12" s="155"/>
      <c r="U12" s="155"/>
      <c r="V12" s="155"/>
      <c r="W12" s="155"/>
      <c r="X12" s="155"/>
      <c r="Y12" s="155"/>
      <c r="Z12" s="155"/>
      <c r="AA12" s="162"/>
    </row>
    <row r="13" spans="2:27" ht="18.600000000000001" thickBot="1" x14ac:dyDescent="0.4">
      <c r="B13" s="52"/>
      <c r="C13" s="96" t="s">
        <v>234</v>
      </c>
      <c r="D13" s="55"/>
      <c r="E13" s="97" t="s">
        <v>235</v>
      </c>
      <c r="F13" s="55"/>
      <c r="G13" s="95" t="s">
        <v>45</v>
      </c>
      <c r="H13" s="63"/>
    </row>
    <row r="14" spans="2:27" s="62" customFormat="1" ht="28.5" customHeight="1" thickTop="1" x14ac:dyDescent="0.3">
      <c r="B14" s="57"/>
      <c r="C14" s="58" t="s">
        <v>181</v>
      </c>
      <c r="D14" s="60"/>
      <c r="E14" s="60" t="s">
        <v>182</v>
      </c>
      <c r="F14" s="60"/>
      <c r="G14" s="60"/>
      <c r="H14" s="61"/>
    </row>
    <row r="15" spans="2:27" ht="18.600000000000001" thickBot="1" x14ac:dyDescent="0.4">
      <c r="B15" s="52"/>
      <c r="C15" s="98" t="s">
        <v>236</v>
      </c>
      <c r="D15" s="55"/>
      <c r="E15" s="237" t="s">
        <v>237</v>
      </c>
      <c r="F15" s="238"/>
      <c r="G15" s="239"/>
      <c r="H15" s="63"/>
    </row>
    <row r="16" spans="2:27" s="62" customFormat="1" ht="46.5" customHeight="1" thickTop="1" x14ac:dyDescent="0.3">
      <c r="B16" s="57"/>
      <c r="C16" s="67" t="s">
        <v>178</v>
      </c>
      <c r="D16" s="60"/>
      <c r="E16" s="68" t="s">
        <v>196</v>
      </c>
      <c r="F16" s="60"/>
      <c r="G16" s="60"/>
      <c r="H16" s="61"/>
    </row>
    <row r="17" spans="2:11" ht="18.600000000000001" thickBot="1" x14ac:dyDescent="0.4">
      <c r="B17" s="52"/>
      <c r="C17" s="99">
        <v>37185</v>
      </c>
      <c r="D17" s="55"/>
      <c r="E17" s="69">
        <f ca="1">IF(C17="","",DATEDIF(C17,TODAY(),"Y"))</f>
        <v>23</v>
      </c>
      <c r="F17" s="65"/>
      <c r="G17" s="65"/>
      <c r="H17" s="66"/>
    </row>
    <row r="18" spans="2:11" ht="18.600000000000001" thickTop="1" x14ac:dyDescent="0.35">
      <c r="B18" s="52"/>
      <c r="C18" s="65"/>
      <c r="D18" s="65"/>
      <c r="E18" s="70"/>
      <c r="F18" s="65"/>
      <c r="G18" s="65"/>
      <c r="H18" s="66"/>
    </row>
    <row r="19" spans="2:11" ht="30.6" customHeight="1" thickBot="1" x14ac:dyDescent="0.4">
      <c r="B19" s="234" t="s">
        <v>177</v>
      </c>
      <c r="C19" s="235"/>
      <c r="D19" s="235"/>
      <c r="E19" s="235"/>
      <c r="F19" s="235"/>
      <c r="G19" s="235"/>
      <c r="H19" s="235"/>
      <c r="I19" s="44"/>
      <c r="K19" s="85"/>
    </row>
    <row r="20" spans="2:11" s="62" customFormat="1" ht="27" customHeight="1" thickTop="1" x14ac:dyDescent="0.3">
      <c r="B20" s="57"/>
      <c r="C20" s="60" t="s">
        <v>190</v>
      </c>
      <c r="D20" s="60"/>
      <c r="E20" s="60" t="s">
        <v>189</v>
      </c>
      <c r="F20" s="60"/>
      <c r="G20" s="60" t="s">
        <v>188</v>
      </c>
      <c r="H20" s="61"/>
    </row>
    <row r="21" spans="2:11" ht="18.600000000000001" thickBot="1" x14ac:dyDescent="0.4">
      <c r="B21" s="52"/>
      <c r="C21" s="95" t="s">
        <v>54</v>
      </c>
      <c r="D21" s="55"/>
      <c r="E21" s="95">
        <v>41</v>
      </c>
      <c r="F21" s="55"/>
      <c r="G21" s="94" t="s">
        <v>238</v>
      </c>
      <c r="H21" s="63"/>
    </row>
    <row r="22" spans="2:11" s="62" customFormat="1" ht="30.75" customHeight="1" thickTop="1" x14ac:dyDescent="0.3">
      <c r="B22" s="57"/>
      <c r="C22" s="60" t="s">
        <v>191</v>
      </c>
      <c r="D22" s="60"/>
      <c r="E22" s="60"/>
      <c r="F22" s="60"/>
      <c r="G22" s="64"/>
      <c r="H22" s="61"/>
    </row>
    <row r="23" spans="2:11" ht="18.600000000000001" thickBot="1" x14ac:dyDescent="0.4">
      <c r="B23" s="52"/>
      <c r="C23" s="95" t="s">
        <v>239</v>
      </c>
      <c r="D23" s="56"/>
      <c r="E23" s="65"/>
      <c r="F23" s="65"/>
      <c r="G23" s="65"/>
      <c r="H23" s="66"/>
    </row>
    <row r="24" spans="2:11" ht="18.600000000000001" thickTop="1" x14ac:dyDescent="0.35">
      <c r="B24" s="52"/>
      <c r="C24" s="65"/>
      <c r="D24" s="65"/>
      <c r="E24" s="65"/>
      <c r="F24" s="65"/>
      <c r="G24" s="65"/>
      <c r="H24" s="66"/>
    </row>
    <row r="25" spans="2:11" ht="18.600000000000001" thickBot="1" x14ac:dyDescent="0.4">
      <c r="B25" s="52"/>
      <c r="C25" s="71"/>
      <c r="D25" s="71"/>
      <c r="E25" s="65"/>
      <c r="F25" s="65"/>
      <c r="G25" s="65"/>
      <c r="H25" s="66"/>
    </row>
    <row r="26" spans="2:11" ht="18.600000000000001" thickTop="1" x14ac:dyDescent="0.35">
      <c r="B26" s="72"/>
      <c r="E26" s="72"/>
      <c r="F26" s="72"/>
      <c r="G26" s="72"/>
      <c r="H26" s="72"/>
    </row>
    <row r="29" spans="2:11" x14ac:dyDescent="0.35">
      <c r="G29" s="85"/>
    </row>
  </sheetData>
  <sheetProtection algorithmName="SHA-512" hashValue="MalD6PaxQ2MQr729Oum9s0PW3UFcIfMYZLB7ruKvuaEwlB7+PIYLcr/wX9/7TwFxPAyqCDos6yE//cx4Ssj98g==" saltValue="E/NgmS+8u+GiZrLgaAYPRw==" spinCount="100000" sheet="1" objects="1" scenarios="1"/>
  <mergeCells count="5">
    <mergeCell ref="B2:H2"/>
    <mergeCell ref="B3:H3"/>
    <mergeCell ref="B11:H11"/>
    <mergeCell ref="B19:H19"/>
    <mergeCell ref="E15:G15"/>
  </mergeCells>
  <dataValidations count="5">
    <dataValidation type="whole" operator="equal" allowBlank="1" showInputMessage="1" showErrorMessage="1" sqref="G7" xr:uid="{397ACF13-7AB3-4622-B8C9-75250CB3E6F7}">
      <formula1>1</formula1>
    </dataValidation>
    <dataValidation type="whole" allowBlank="1" showInputMessage="1" showErrorMessage="1" sqref="E5" xr:uid="{32EAC2C0-7BBC-435E-A3F0-761E72B3B2E8}">
      <formula1>11</formula1>
      <formula2>20</formula2>
    </dataValidation>
    <dataValidation type="whole" allowBlank="1" showInputMessage="1" showErrorMessage="1" sqref="E21" xr:uid="{964FE57E-F04B-4DD4-9120-7F2E80745843}">
      <formula1>0</formula1>
      <formula2>1000000</formula2>
    </dataValidation>
    <dataValidation type="date" allowBlank="1" showInputMessage="1" showErrorMessage="1" promptTitle="Saisie de date" prompt="Entrez une date ou appuyez su le boutton de date" sqref="C5" xr:uid="{6C5AA2DB-3FD1-43B2-B7DF-C56AD36B640E}">
      <formula1>1/1/1900</formula1>
      <formula2>31/12/2050</formula2>
    </dataValidation>
    <dataValidation type="date" allowBlank="1" showInputMessage="1" showErrorMessage="1" error="Veuillez revérifier le format de la date. par exemple 2020/12/31" promptTitle="Saisie de date" prompt="Entrez une date._x000a_Format AAAA/MM/JJ" sqref="C17" xr:uid="{841F7A19-62B9-4118-9A86-8F2212E28562}">
      <formula1>1</formula1>
      <formula2>55153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86" r:id="rId4" name="Button 22">
              <controlPr locked="0" defaultSize="0" print="0" autoFill="0" autoPict="0" macro="[0]!CopierDonneesEmploye">
                <anchor moveWithCells="1" sizeWithCells="1">
                  <from>
                    <xdr:col>6</xdr:col>
                    <xdr:colOff>769620</xdr:colOff>
                    <xdr:row>21</xdr:row>
                    <xdr:rowOff>274320</xdr:rowOff>
                  </from>
                  <to>
                    <xdr:col>7</xdr:col>
                    <xdr:colOff>388620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5" name="Button 24">
              <controlPr locked="0" defaultSize="0" print="0" autoFill="0" autoPict="0" macro="[0]!Supp_Nouveau_Salarié">
                <anchor moveWithCells="1" sizeWithCells="1">
                  <from>
                    <xdr:col>5</xdr:col>
                    <xdr:colOff>30480</xdr:colOff>
                    <xdr:row>21</xdr:row>
                    <xdr:rowOff>274320</xdr:rowOff>
                  </from>
                  <to>
                    <xdr:col>6</xdr:col>
                    <xdr:colOff>579120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6" name="Button 19">
              <controlPr defaultSize="0" print="0" autoFill="0" autoPict="0" macro="[0]!Date_Embauche">
                <anchor moveWithCells="1" sizeWithCells="1">
                  <from>
                    <xdr:col>2</xdr:col>
                    <xdr:colOff>1112520</xdr:colOff>
                    <xdr:row>3</xdr:row>
                    <xdr:rowOff>182880</xdr:rowOff>
                  </from>
                  <to>
                    <xdr:col>2</xdr:col>
                    <xdr:colOff>1752600</xdr:colOff>
                    <xdr:row>3</xdr:row>
                    <xdr:rowOff>388620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Code Impôt" error="Le code impôt est compris entre 1 et 16. Veuillez revérifiez !" promptTitle="Code d'impôt" prompt="Le code est compris entre 1 et 16" xr:uid="{7BC493F3-3467-472E-9E2A-D492BAD61CE1}">
          <x14:formula1>
            <xm:f>'Liste déroulante'!$D$4:$D$19</xm:f>
          </x14:formula1>
          <xm:sqref>E7</xm:sqref>
        </x14:dataValidation>
        <x14:dataValidation type="list" allowBlank="1" showInputMessage="1" showErrorMessage="1" xr:uid="{385D2CA2-4BAC-4093-95C2-567A3E7F153D}">
          <x14:formula1>
            <xm:f>'Liste déroulante'!$B$5:$B$9</xm:f>
          </x14:formula1>
          <xm:sqref>C7</xm:sqref>
        </x14:dataValidation>
        <x14:dataValidation type="list" allowBlank="1" showInputMessage="1" showErrorMessage="1" xr:uid="{E82E984A-364B-47F3-BF87-E533ED487E6E}">
          <x14:formula1>
            <xm:f>'Liste déroulante'!$B$15:$B$16</xm:f>
          </x14:formula1>
          <xm:sqref>G13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019C2-E0FA-4207-9F53-D81E4E702052}">
  <sheetPr codeName="Feuil28">
    <tabColor rgb="FF8ED8A7"/>
  </sheetPr>
  <dimension ref="B1:P30"/>
  <sheetViews>
    <sheetView zoomScale="70" zoomScaleNormal="70" workbookViewId="0">
      <selection activeCell="E13" sqref="E13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35">
      <c r="B2" s="242" t="s">
        <v>4</v>
      </c>
      <c r="C2" s="243"/>
      <c r="D2" s="243"/>
      <c r="E2" s="244"/>
      <c r="F2" s="242" t="s">
        <v>8</v>
      </c>
      <c r="G2" s="243"/>
      <c r="H2" s="29">
        <v>1</v>
      </c>
      <c r="I2" s="1"/>
      <c r="J2" s="1"/>
      <c r="K2" s="1"/>
      <c r="L2" s="1"/>
      <c r="M2" s="1"/>
      <c r="N2" s="1"/>
      <c r="O2" s="1"/>
      <c r="P2" s="1"/>
    </row>
    <row r="3" spans="2:16" ht="24.9" customHeight="1" thickBot="1" x14ac:dyDescent="0.35">
      <c r="B3" s="245" t="s">
        <v>5</v>
      </c>
      <c r="C3" s="245"/>
      <c r="D3" s="246">
        <v>11</v>
      </c>
      <c r="E3" s="246"/>
      <c r="F3" s="247" t="s">
        <v>26</v>
      </c>
      <c r="G3" s="247"/>
      <c r="H3" s="247"/>
      <c r="I3" s="1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35">
      <c r="B4" s="248" t="s">
        <v>116</v>
      </c>
      <c r="C4" s="248"/>
      <c r="D4" s="6" t="str">
        <f>_xlfn.IFNA(VLOOKUP(D3,Num_employé,2,FALSE),"")</f>
        <v>AKPAKA</v>
      </c>
      <c r="E4" s="6" t="str">
        <f>_xlfn.IFNA(VLOOKUP(D3,Num_employé,3,FALSE),"")</f>
        <v>Kodzo Wilfried</v>
      </c>
      <c r="F4" s="80">
        <f>IF(H2="","",VLOOKUP(H2,Périodes_de_paie_2025,2,FALSE))</f>
        <v>45658</v>
      </c>
      <c r="G4" s="5" t="s">
        <v>24</v>
      </c>
      <c r="H4" s="80">
        <f>IF(F4="","",F4+6)</f>
        <v>45664</v>
      </c>
      <c r="I4" s="1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_xlfn.IFNA(VLOOKUP(D3,Num_employé,13,FALSE),"")</f>
        <v>Technicien administration</v>
      </c>
      <c r="E5" s="250"/>
      <c r="F5" s="8"/>
      <c r="G5" s="8"/>
      <c r="H5" s="8"/>
      <c r="I5" s="1"/>
      <c r="J5" s="1"/>
      <c r="K5" s="1"/>
      <c r="L5" s="1"/>
      <c r="M5" s="1"/>
      <c r="N5" s="1"/>
      <c r="O5" s="1"/>
      <c r="P5" s="1"/>
    </row>
    <row r="6" spans="2:16" ht="51" customHeight="1" thickBot="1" x14ac:dyDescent="0.35"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1"/>
      <c r="J6" s="1"/>
      <c r="K6" s="1"/>
      <c r="L6" s="1"/>
      <c r="M6" s="1"/>
      <c r="N6" s="1"/>
      <c r="O6" s="1"/>
      <c r="P6" s="1"/>
    </row>
    <row r="7" spans="2:16" ht="30.75" customHeight="1" thickBot="1" x14ac:dyDescent="0.35">
      <c r="B7" s="254">
        <v>40</v>
      </c>
      <c r="C7" s="254"/>
      <c r="D7" s="254"/>
      <c r="E7" s="11">
        <f>SUM('Kodzo Wilfried AKPAKA'!$H$9:$H$15)*24</f>
        <v>0</v>
      </c>
      <c r="F7" s="11">
        <f>IF(E7&gt;B7,B7,E7)</f>
        <v>0</v>
      </c>
      <c r="G7" s="11">
        <f>IF(E7&gt;B7,E7-F7,0)</f>
        <v>0</v>
      </c>
      <c r="H7" s="11">
        <f>COUNT(H14:H15)</f>
        <v>0</v>
      </c>
      <c r="I7" s="1"/>
      <c r="J7" s="1"/>
      <c r="K7" s="1"/>
      <c r="L7" s="1"/>
      <c r="M7" s="1"/>
      <c r="N7" s="1"/>
      <c r="O7" s="1"/>
      <c r="P7" s="1"/>
    </row>
    <row r="8" spans="2:16" ht="48.75" customHeight="1" thickBot="1" x14ac:dyDescent="0.3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1"/>
      <c r="J8" s="1"/>
      <c r="K8" s="1"/>
      <c r="L8" s="16"/>
      <c r="M8" s="1"/>
      <c r="N8" s="1"/>
      <c r="O8" s="1"/>
      <c r="P8" s="16"/>
    </row>
    <row r="9" spans="2:16" ht="30" customHeight="1" thickBot="1" x14ac:dyDescent="0.35">
      <c r="B9" s="12" t="s">
        <v>16</v>
      </c>
      <c r="C9" s="13">
        <f>IF(F4="","",F4)</f>
        <v>45658</v>
      </c>
      <c r="D9" s="179"/>
      <c r="E9" s="179"/>
      <c r="F9" s="179"/>
      <c r="G9" s="179"/>
      <c r="H9" s="180" t="str">
        <f>IF(OR('Kodzo Wilfried AKPAKA'!$D9="",G9=""),"",(('Kodzo Wilfried AKPAKA'!$G9-'Kodzo Wilfried AKPAKA'!$D9)-(F9-E9)))</f>
        <v/>
      </c>
      <c r="I9" s="2"/>
      <c r="J9" s="1"/>
      <c r="K9" s="1"/>
      <c r="L9" s="16"/>
      <c r="M9" s="1"/>
      <c r="N9" s="1"/>
      <c r="O9" s="1"/>
      <c r="P9" s="1"/>
    </row>
    <row r="10" spans="2:16" ht="30" customHeight="1" thickBot="1" x14ac:dyDescent="0.35">
      <c r="B10" s="12" t="s">
        <v>17</v>
      </c>
      <c r="C10" s="13">
        <f>IF(F4="","",$F$4+1)</f>
        <v>45659</v>
      </c>
      <c r="D10" s="179"/>
      <c r="E10" s="179"/>
      <c r="F10" s="179"/>
      <c r="G10" s="179"/>
      <c r="H10" s="180" t="str">
        <f>IF(OR('Kodzo Wilfried AKPAKA'!$D10="",G10=""),"",(('Kodzo Wilfried AKPAKA'!$G10-'Kodzo Wilfried AKPAKA'!$D10)-(F10-E10)))</f>
        <v/>
      </c>
      <c r="I10" s="1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35">
      <c r="B11" s="12" t="s">
        <v>18</v>
      </c>
      <c r="C11" s="13">
        <f>IF(F4="","",$F$4+2)</f>
        <v>45660</v>
      </c>
      <c r="D11" s="179"/>
      <c r="E11" s="179"/>
      <c r="F11" s="179"/>
      <c r="G11" s="179"/>
      <c r="H11" s="180" t="str">
        <f>IF(OR('Kodzo Wilfried AKPAKA'!$D11="",G11=""),"",(('Kodzo Wilfried AKPAKA'!$G11-'Kodzo Wilfried AKPAKA'!$D11)-(F11-E11)))</f>
        <v/>
      </c>
      <c r="I11" s="2"/>
      <c r="J11" s="1"/>
      <c r="K11" s="1"/>
      <c r="L11" s="1"/>
      <c r="M11" s="1"/>
      <c r="N11" s="1"/>
      <c r="O11" s="1"/>
      <c r="P11" s="1"/>
    </row>
    <row r="12" spans="2:16" ht="30" customHeight="1" thickBot="1" x14ac:dyDescent="0.35">
      <c r="B12" s="12" t="s">
        <v>19</v>
      </c>
      <c r="C12" s="13">
        <f>IF(F4="","",$F$4+3)</f>
        <v>45661</v>
      </c>
      <c r="D12" s="179"/>
      <c r="E12" s="179"/>
      <c r="F12" s="179"/>
      <c r="G12" s="179"/>
      <c r="H12" s="180" t="str">
        <f>IF(OR('Kodzo Wilfried AKPAKA'!$D12="",G12=""),"",(('Kodzo Wilfried AKPAKA'!$G12-'Kodzo Wilfried AKPAKA'!$D12)-(F12-E12)))</f>
        <v/>
      </c>
      <c r="I12" s="1"/>
      <c r="J12" s="1"/>
      <c r="K12" s="1"/>
      <c r="L12" s="1"/>
      <c r="M12" s="1"/>
      <c r="N12" s="1"/>
      <c r="O12" s="1"/>
      <c r="P12" s="1"/>
    </row>
    <row r="13" spans="2:16" ht="30" customHeight="1" thickBot="1" x14ac:dyDescent="0.35">
      <c r="B13" s="12" t="s">
        <v>20</v>
      </c>
      <c r="C13" s="13">
        <f>IF(F4="","",$F$4+4)</f>
        <v>45662</v>
      </c>
      <c r="D13" s="179"/>
      <c r="E13" s="179"/>
      <c r="F13" s="179"/>
      <c r="G13" s="179"/>
      <c r="H13" s="180" t="str">
        <f>IF(OR('Kodzo Wilfried AKPAKA'!$D13="",G13=""),"",(('Kodzo Wilfried AKPAKA'!$G13-'Kodzo Wilfried AKPAKA'!$D13)-(F13-E13)))</f>
        <v/>
      </c>
      <c r="I13" s="1"/>
      <c r="J13" s="1"/>
      <c r="K13" s="1"/>
      <c r="L13" s="1"/>
      <c r="M13" s="1"/>
      <c r="N13" s="1"/>
      <c r="O13" s="1"/>
      <c r="P13" s="1"/>
    </row>
    <row r="14" spans="2:16" ht="30" customHeight="1" thickBot="1" x14ac:dyDescent="0.35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180" t="str">
        <f>IF(OR('Kodzo Wilfried AKPAKA'!$D14="",G14=""),"",(('Kodzo Wilfried AKPAKA'!$G14-'Kodzo Wilfried AKPAKA'!$D14)-(F14-E14)))</f>
        <v/>
      </c>
      <c r="I14" s="1"/>
      <c r="J14" s="1"/>
      <c r="K14" s="1"/>
      <c r="L14" s="1"/>
      <c r="M14" s="1"/>
      <c r="N14" s="1"/>
      <c r="O14" s="1"/>
      <c r="P14" s="1"/>
    </row>
    <row r="15" spans="2:16" ht="30" customHeight="1" thickBot="1" x14ac:dyDescent="0.35"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183" t="str">
        <f>IF(OR('Kodzo Wilfried AKPAKA'!$D15="",G15=""),"",(('Kodzo Wilfried AKPAKA'!$G15-'Kodzo Wilfried AKPAKA'!$D15)-(F15-E15)))</f>
        <v/>
      </c>
      <c r="I15" s="1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mergeCells count="11">
    <mergeCell ref="B4:C4"/>
    <mergeCell ref="B5:C5"/>
    <mergeCell ref="D5:E5"/>
    <mergeCell ref="B6:D6"/>
    <mergeCell ref="B7:D7"/>
    <mergeCell ref="B1:H1"/>
    <mergeCell ref="B2:E2"/>
    <mergeCell ref="F2:G2"/>
    <mergeCell ref="B3:C3"/>
    <mergeCell ref="D3:E3"/>
    <mergeCell ref="F3:H3"/>
  </mergeCells>
  <dataValidations count="2">
    <dataValidation type="whole" allowBlank="1" showInputMessage="1" showErrorMessage="1" error="Veuillez revérifier le numéro" prompt="Veillez saisir le numéro d'employé" sqref="D3:E3" xr:uid="{384100FB-4414-4561-8766-03B708BB7BF2}">
      <formula1>1</formula1>
      <formula2>50</formula2>
    </dataValidation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B74AC309-4B0B-4400-92C1-EE9410FE71D9}">
      <formula1>0</formula1>
      <formula2>0.999305555555556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Spinner 1">
              <controlPr defaultSize="0" autoPict="0">
                <anchor moveWithCells="1" sizeWithCells="1">
                  <from>
                    <xdr:col>7</xdr:col>
                    <xdr:colOff>1432560</xdr:colOff>
                    <xdr:row>0</xdr:row>
                    <xdr:rowOff>906780</xdr:rowOff>
                  </from>
                  <to>
                    <xdr:col>8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5" name="Button 2">
              <controlPr defaultSize="0" print="0" autoFill="0" autoPict="0" macro="[0]!Feuille_Temps_Nouveau">
                <anchor moveWithCells="1">
                  <from>
                    <xdr:col>6</xdr:col>
                    <xdr:colOff>2194560</xdr:colOff>
                    <xdr:row>0</xdr:row>
                    <xdr:rowOff>30480</xdr:rowOff>
                  </from>
                  <to>
                    <xdr:col>7</xdr:col>
                    <xdr:colOff>2011680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6" name="Spinner 3">
              <controlPr defaultSize="0" autoPict="0">
                <anchor moveWithCells="1" sizeWithCells="1">
                  <from>
                    <xdr:col>4</xdr:col>
                    <xdr:colOff>1653540</xdr:colOff>
                    <xdr:row>1</xdr:row>
                    <xdr:rowOff>358140</xdr:rowOff>
                  </from>
                  <to>
                    <xdr:col>5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177FE-EE79-44CE-B968-C857479BC3A9}">
  <sheetPr codeName="Feuil3">
    <tabColor rgb="FF8ED8A7"/>
  </sheetPr>
  <dimension ref="B1:P30"/>
  <sheetViews>
    <sheetView zoomScale="70" zoomScaleNormal="70" workbookViewId="0">
      <selection activeCell="D4" sqref="D4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35">
      <c r="B2" s="242" t="s">
        <v>4</v>
      </c>
      <c r="C2" s="243"/>
      <c r="D2" s="243"/>
      <c r="E2" s="244"/>
      <c r="F2" s="242" t="s">
        <v>8</v>
      </c>
      <c r="G2" s="243"/>
      <c r="H2" s="29">
        <v>1</v>
      </c>
      <c r="I2" s="1"/>
      <c r="J2" s="1"/>
      <c r="K2" s="1"/>
      <c r="L2" s="1"/>
      <c r="M2" s="1"/>
      <c r="N2" s="1"/>
      <c r="O2" s="1"/>
      <c r="P2" s="1"/>
    </row>
    <row r="3" spans="2:16" ht="24.9" customHeight="1" thickBot="1" x14ac:dyDescent="0.35">
      <c r="B3" s="245" t="s">
        <v>5</v>
      </c>
      <c r="C3" s="245"/>
      <c r="D3" s="246">
        <v>1</v>
      </c>
      <c r="E3" s="246"/>
      <c r="F3" s="247" t="s">
        <v>26</v>
      </c>
      <c r="G3" s="247"/>
      <c r="H3" s="247"/>
      <c r="I3" s="1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35">
      <c r="B4" s="248" t="s">
        <v>116</v>
      </c>
      <c r="C4" s="248"/>
      <c r="D4" s="6" t="str">
        <f>_xlfn.IFNA(VLOOKUP(D3,Num_employé,2,FALSE),"")</f>
        <v>Bibeau</v>
      </c>
      <c r="E4" s="6" t="str">
        <f>_xlfn.IFNA(VLOOKUP(D3,Num_employé,3,FALSE),"")</f>
        <v>Charbel</v>
      </c>
      <c r="F4" s="80">
        <f>IF(H2="","",VLOOKUP(H2,Périodes_de_paie_2025,2,FALSE))</f>
        <v>45658</v>
      </c>
      <c r="G4" s="5" t="s">
        <v>24</v>
      </c>
      <c r="H4" s="80">
        <f>IF(F4="","",F4+6)</f>
        <v>45664</v>
      </c>
      <c r="I4" s="1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_xlfn.IFNA(VLOOKUP(D3,Num_employé,13,FALSE),"")</f>
        <v>Technicien informatique</v>
      </c>
      <c r="E5" s="250"/>
      <c r="F5" s="8"/>
      <c r="G5" s="8"/>
      <c r="H5" s="8"/>
      <c r="I5" s="1"/>
      <c r="J5" s="1"/>
      <c r="K5" s="1"/>
      <c r="L5" s="1"/>
      <c r="M5" s="1"/>
      <c r="N5" s="1"/>
      <c r="O5" s="1"/>
      <c r="P5" s="1"/>
    </row>
    <row r="6" spans="2:16" ht="51" customHeight="1" thickBot="1" x14ac:dyDescent="0.35"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1"/>
      <c r="J6" s="1"/>
      <c r="K6" s="1"/>
      <c r="L6" s="1"/>
      <c r="M6" s="1"/>
      <c r="N6" s="1"/>
      <c r="O6" s="1"/>
      <c r="P6" s="1"/>
    </row>
    <row r="7" spans="2:16" ht="30.75" customHeight="1" thickBot="1" x14ac:dyDescent="0.35">
      <c r="B7" s="254">
        <v>40</v>
      </c>
      <c r="C7" s="254"/>
      <c r="D7" s="254"/>
      <c r="E7" s="11">
        <f>SUM('Feuille de Temps (Modèle)'!$H$9:$H$15)*24</f>
        <v>0</v>
      </c>
      <c r="F7" s="11">
        <f>IF(E7&gt;B7,B7,E7)</f>
        <v>0</v>
      </c>
      <c r="G7" s="11">
        <f>IF(E7&gt;B7,E7-F7,0)</f>
        <v>0</v>
      </c>
      <c r="H7" s="11">
        <f>COUNT(H14:H15)</f>
        <v>0</v>
      </c>
      <c r="I7" s="1"/>
      <c r="J7" s="1"/>
      <c r="K7" s="1"/>
      <c r="L7" s="1"/>
      <c r="M7" s="1"/>
      <c r="N7" s="1"/>
      <c r="O7" s="1"/>
      <c r="P7" s="1"/>
    </row>
    <row r="8" spans="2:16" ht="48.75" customHeight="1" thickBot="1" x14ac:dyDescent="0.3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1"/>
      <c r="J8" s="1"/>
      <c r="K8" s="1"/>
      <c r="L8" s="16"/>
      <c r="M8" s="1"/>
      <c r="N8" s="1"/>
      <c r="O8" s="1"/>
      <c r="P8" s="16"/>
    </row>
    <row r="9" spans="2:16" ht="30" customHeight="1" thickBot="1" x14ac:dyDescent="0.35">
      <c r="B9" s="12" t="s">
        <v>16</v>
      </c>
      <c r="C9" s="13">
        <f>IF(F4="","",F4)</f>
        <v>45658</v>
      </c>
      <c r="D9" s="179"/>
      <c r="E9" s="179"/>
      <c r="F9" s="179"/>
      <c r="G9" s="179"/>
      <c r="H9" s="180" t="str">
        <f>IF(OR('Feuille de Temps (Modèle)'!$D9="",G9=""),"",(('Feuille de Temps (Modèle)'!$G9-'Feuille de Temps (Modèle)'!$D9)-(F9-E9)))</f>
        <v/>
      </c>
      <c r="I9" s="2"/>
      <c r="J9" s="1"/>
      <c r="K9" s="1"/>
      <c r="L9" s="16"/>
      <c r="M9" s="1"/>
      <c r="N9" s="1"/>
      <c r="O9" s="1"/>
      <c r="P9" s="1"/>
    </row>
    <row r="10" spans="2:16" ht="30" customHeight="1" thickBot="1" x14ac:dyDescent="0.35">
      <c r="B10" s="12" t="s">
        <v>17</v>
      </c>
      <c r="C10" s="13">
        <f>IF(F4="","",$F$4+1)</f>
        <v>45659</v>
      </c>
      <c r="D10" s="179"/>
      <c r="E10" s="179"/>
      <c r="F10" s="179"/>
      <c r="G10" s="179"/>
      <c r="H10" s="180" t="str">
        <f>IF(OR('Feuille de Temps (Modèle)'!$D10="",G10=""),"",(('Feuille de Temps (Modèle)'!$G10-'Feuille de Temps (Modèle)'!$D10)-(F10-E10)))</f>
        <v/>
      </c>
      <c r="I10" s="1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35">
      <c r="B11" s="12" t="s">
        <v>18</v>
      </c>
      <c r="C11" s="13">
        <f>IF(F4="","",$F$4+2)</f>
        <v>45660</v>
      </c>
      <c r="D11" s="179"/>
      <c r="E11" s="179"/>
      <c r="F11" s="179"/>
      <c r="G11" s="179"/>
      <c r="H11" s="180" t="str">
        <f>IF(OR('Feuille de Temps (Modèle)'!$D11="",G11=""),"",(('Feuille de Temps (Modèle)'!$G11-'Feuille de Temps (Modèle)'!$D11)-(F11-E11)))</f>
        <v/>
      </c>
      <c r="I11" s="2"/>
      <c r="J11" s="1"/>
      <c r="K11" s="1"/>
      <c r="L11" s="1"/>
      <c r="M11" s="1"/>
      <c r="N11" s="1"/>
      <c r="O11" s="1"/>
      <c r="P11" s="1"/>
    </row>
    <row r="12" spans="2:16" ht="30" customHeight="1" thickBot="1" x14ac:dyDescent="0.35">
      <c r="B12" s="12" t="s">
        <v>19</v>
      </c>
      <c r="C12" s="13">
        <f>IF(F4="","",$F$4+3)</f>
        <v>45661</v>
      </c>
      <c r="D12" s="179"/>
      <c r="E12" s="179"/>
      <c r="F12" s="179"/>
      <c r="G12" s="179"/>
      <c r="H12" s="180" t="str">
        <f>IF(OR('Feuille de Temps (Modèle)'!$D12="",G12=""),"",(('Feuille de Temps (Modèle)'!$G12-'Feuille de Temps (Modèle)'!$D12)-(F12-E12)))</f>
        <v/>
      </c>
      <c r="I12" s="1"/>
      <c r="J12" s="1"/>
      <c r="K12" s="1"/>
      <c r="L12" s="1"/>
      <c r="M12" s="1"/>
      <c r="N12" s="1"/>
      <c r="O12" s="1"/>
      <c r="P12" s="1"/>
    </row>
    <row r="13" spans="2:16" ht="30" customHeight="1" thickBot="1" x14ac:dyDescent="0.35">
      <c r="B13" s="12" t="s">
        <v>20</v>
      </c>
      <c r="C13" s="13">
        <f>IF(F4="","",$F$4+4)</f>
        <v>45662</v>
      </c>
      <c r="D13" s="179"/>
      <c r="E13" s="179"/>
      <c r="F13" s="179"/>
      <c r="G13" s="179"/>
      <c r="H13" s="180" t="str">
        <f>IF(OR('Feuille de Temps (Modèle)'!$D13="",G13=""),"",(('Feuille de Temps (Modèle)'!$G13-'Feuille de Temps (Modèle)'!$D13)-(F13-E13)))</f>
        <v/>
      </c>
      <c r="I13" s="1"/>
      <c r="J13" s="1"/>
      <c r="K13" s="1"/>
      <c r="L13" s="1"/>
      <c r="M13" s="1"/>
      <c r="N13" s="1"/>
      <c r="O13" s="1"/>
      <c r="P13" s="1"/>
    </row>
    <row r="14" spans="2:16" ht="30" customHeight="1" thickBot="1" x14ac:dyDescent="0.35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180" t="str">
        <f>IF(OR('Feuille de Temps (Modèle)'!$D14="",G14=""),"",(('Feuille de Temps (Modèle)'!$G14-'Feuille de Temps (Modèle)'!$D14)-(F14-E14)))</f>
        <v/>
      </c>
      <c r="I14" s="1"/>
      <c r="J14" s="1"/>
      <c r="K14" s="1"/>
      <c r="L14" s="1"/>
      <c r="M14" s="1"/>
      <c r="N14" s="1"/>
      <c r="O14" s="1"/>
      <c r="P14" s="1"/>
    </row>
    <row r="15" spans="2:16" ht="30" customHeight="1" thickBot="1" x14ac:dyDescent="0.35"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183" t="str">
        <f>IF(OR('Feuille de Temps (Modèle)'!$D15="",G15=""),"",(('Feuille de Temps (Modèle)'!$G15-'Feuille de Temps (Modèle)'!$D15)-(F15-E15)))</f>
        <v/>
      </c>
      <c r="I15" s="1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mergeCells count="11">
    <mergeCell ref="B7:D7"/>
    <mergeCell ref="B2:E2"/>
    <mergeCell ref="B6:D6"/>
    <mergeCell ref="B4:C4"/>
    <mergeCell ref="B5:C5"/>
    <mergeCell ref="D5:E5"/>
    <mergeCell ref="B1:H1"/>
    <mergeCell ref="F2:G2"/>
    <mergeCell ref="F3:H3"/>
    <mergeCell ref="D3:E3"/>
    <mergeCell ref="B3:C3"/>
  </mergeCells>
  <phoneticPr fontId="4" type="noConversion"/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B21F40DB-E41B-471A-997A-DC0EE768062A}">
      <formula1>0</formula1>
      <formula2>0.999305555555556</formula2>
    </dataValidation>
    <dataValidation type="whole" allowBlank="1" showInputMessage="1" showErrorMessage="1" error="Veuillez revérifier le numéro" prompt="Veillez saisir le numéro d'employé" sqref="D3:E3" xr:uid="{AFC383B1-FD2C-4A0C-B0AD-20EE2C57B3EC}">
      <formula1>1</formula1>
      <formula2>50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Spinner 22">
              <controlPr defaultSize="0" autoPict="0">
                <anchor moveWithCells="1" sizeWithCells="1">
                  <from>
                    <xdr:col>7</xdr:col>
                    <xdr:colOff>1432560</xdr:colOff>
                    <xdr:row>0</xdr:row>
                    <xdr:rowOff>906780</xdr:rowOff>
                  </from>
                  <to>
                    <xdr:col>8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Feuille_Temps_Nouveau">
                <anchor moveWithCells="1">
                  <from>
                    <xdr:col>6</xdr:col>
                    <xdr:colOff>2194560</xdr:colOff>
                    <xdr:row>0</xdr:row>
                    <xdr:rowOff>30480</xdr:rowOff>
                  </from>
                  <to>
                    <xdr:col>7</xdr:col>
                    <xdr:colOff>2011680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Spinner 26">
              <controlPr defaultSize="0" autoPict="0">
                <anchor moveWithCells="1" sizeWithCells="1">
                  <from>
                    <xdr:col>4</xdr:col>
                    <xdr:colOff>1653540</xdr:colOff>
                    <xdr:row>1</xdr:row>
                    <xdr:rowOff>358140</xdr:rowOff>
                  </from>
                  <to>
                    <xdr:col>5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C6E5D-4C44-4660-B28A-712585F20402}">
  <sheetPr codeName="Feuil19">
    <tabColor rgb="FF8ED8A7"/>
  </sheetPr>
  <dimension ref="A1:P30"/>
  <sheetViews>
    <sheetView zoomScale="70" zoomScaleNormal="70" workbookViewId="0">
      <selection activeCell="F3" sqref="F3:H3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1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1:16" ht="30" customHeight="1" thickBot="1" x14ac:dyDescent="0.4">
      <c r="A2" s="83"/>
      <c r="B2" s="242" t="s">
        <v>4</v>
      </c>
      <c r="C2" s="243"/>
      <c r="D2" s="243"/>
      <c r="E2" s="244"/>
      <c r="F2" s="242" t="s">
        <v>8</v>
      </c>
      <c r="G2" s="243"/>
      <c r="H2" s="90">
        <v>1</v>
      </c>
      <c r="I2" s="83"/>
      <c r="J2" s="1"/>
      <c r="K2" s="1"/>
      <c r="L2" s="1"/>
      <c r="M2" s="1"/>
      <c r="N2" s="1"/>
      <c r="O2" s="1"/>
      <c r="P2" s="1"/>
    </row>
    <row r="3" spans="1:16" ht="24.9" customHeight="1" thickBot="1" x14ac:dyDescent="0.4">
      <c r="A3" s="83"/>
      <c r="B3" s="245" t="s">
        <v>5</v>
      </c>
      <c r="C3" s="245"/>
      <c r="D3" s="255">
        <v>1</v>
      </c>
      <c r="E3" s="255"/>
      <c r="F3" s="247" t="s">
        <v>26</v>
      </c>
      <c r="G3" s="247"/>
      <c r="H3" s="247"/>
      <c r="I3" s="83"/>
      <c r="J3" s="1"/>
      <c r="K3" s="1"/>
      <c r="L3" s="1"/>
      <c r="M3" s="1"/>
      <c r="N3" s="1"/>
      <c r="O3" s="1"/>
      <c r="P3" s="1"/>
    </row>
    <row r="4" spans="1:16" ht="24.9" customHeight="1" thickTop="1" thickBot="1" x14ac:dyDescent="0.4">
      <c r="A4" s="83"/>
      <c r="B4" s="248" t="s">
        <v>116</v>
      </c>
      <c r="C4" s="248"/>
      <c r="D4" s="6" t="str">
        <f>IF(OR(D3="",D3=0,D3&gt;10),"",VLOOKUP(D3,Num_employé,2,FALSE))</f>
        <v>Bibeau</v>
      </c>
      <c r="E4" s="6" t="str">
        <f>IF(OR(D3="",D3=0,D3&gt;10),"",VLOOKUP(D3,Num_employé,3,FALSE))</f>
        <v>Charbel</v>
      </c>
      <c r="F4" s="7">
        <f>IF(OR(H2=0,H2=""),"",VLOOKUP(H2,Périodes_de_paie_2025,2,FALSE))</f>
        <v>45658</v>
      </c>
      <c r="G4" s="5" t="s">
        <v>24</v>
      </c>
      <c r="H4" s="7">
        <f>IF(F4="","",F4+6)</f>
        <v>45664</v>
      </c>
      <c r="I4" s="83"/>
      <c r="J4" s="1"/>
      <c r="K4" s="1"/>
      <c r="L4" s="1"/>
      <c r="M4" s="1"/>
      <c r="N4" s="1"/>
      <c r="O4" s="1"/>
      <c r="P4" s="1"/>
    </row>
    <row r="5" spans="1:16" ht="28.95" customHeight="1" thickTop="1" thickBot="1" x14ac:dyDescent="0.4">
      <c r="A5" s="83"/>
      <c r="B5" s="249" t="s">
        <v>7</v>
      </c>
      <c r="C5" s="249"/>
      <c r="D5" s="250" t="str">
        <f>IF(OR(D3="",D3=0,D3&gt;10),"",VLOOKUP(D3,Num_employé,13,FALSE))</f>
        <v>Technicien informatique</v>
      </c>
      <c r="E5" s="250"/>
      <c r="F5" s="8"/>
      <c r="G5" s="8"/>
      <c r="H5" s="8"/>
      <c r="I5" s="83"/>
      <c r="J5" s="1"/>
      <c r="K5" s="1"/>
      <c r="L5" s="1"/>
      <c r="M5" s="1"/>
      <c r="N5" s="1"/>
      <c r="O5" s="1"/>
      <c r="P5" s="1"/>
    </row>
    <row r="6" spans="1:16" ht="51" customHeight="1" thickBot="1" x14ac:dyDescent="0.4">
      <c r="A6" s="83"/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83"/>
      <c r="J6" s="1"/>
      <c r="K6" s="1"/>
      <c r="L6" s="1"/>
      <c r="M6" s="1"/>
      <c r="N6" s="1"/>
      <c r="O6" s="1"/>
      <c r="P6" s="1"/>
    </row>
    <row r="7" spans="1:16" ht="30.75" customHeight="1" thickBot="1" x14ac:dyDescent="0.4">
      <c r="A7" s="83"/>
      <c r="B7" s="254">
        <v>40</v>
      </c>
      <c r="C7" s="254"/>
      <c r="D7" s="254"/>
      <c r="E7" s="11">
        <f>SUM('Bibeau Charbel'!$H$9:$H$15)*24</f>
        <v>41.25</v>
      </c>
      <c r="F7" s="11">
        <f>IF(E7&gt;B7,B7,E7)</f>
        <v>40</v>
      </c>
      <c r="G7" s="11">
        <f>IF(E7&gt;B7,E7-F7,0)</f>
        <v>1.25</v>
      </c>
      <c r="H7" s="11">
        <f>COUNT(H14:H15)</f>
        <v>1</v>
      </c>
      <c r="I7" s="83"/>
      <c r="J7" s="1"/>
      <c r="K7" s="1"/>
      <c r="L7" s="1"/>
      <c r="M7" s="1"/>
      <c r="N7" s="1"/>
      <c r="O7" s="1"/>
      <c r="P7" s="1"/>
    </row>
    <row r="8" spans="1:16" ht="48.75" customHeight="1" thickBot="1" x14ac:dyDescent="0.4">
      <c r="A8" s="83"/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83"/>
      <c r="J8" s="1"/>
      <c r="K8" s="1"/>
      <c r="L8" s="16"/>
      <c r="M8" s="1"/>
      <c r="N8" s="1"/>
      <c r="O8" s="1"/>
      <c r="P8" s="16"/>
    </row>
    <row r="9" spans="1:16" ht="30" customHeight="1" thickBot="1" x14ac:dyDescent="0.4">
      <c r="A9" s="83"/>
      <c r="B9" s="12" t="s">
        <v>16</v>
      </c>
      <c r="C9" s="13">
        <f>IF(F4="","",F4)</f>
        <v>45658</v>
      </c>
      <c r="D9" s="179">
        <v>0.35416666666666669</v>
      </c>
      <c r="E9" s="179">
        <v>0.5</v>
      </c>
      <c r="F9" s="179">
        <v>0.54166666666666663</v>
      </c>
      <c r="G9" s="179">
        <v>0.72916666666666663</v>
      </c>
      <c r="H9" s="81">
        <f>IF(OR('Bibeau Charbel'!$D9="",G9=""),"",(('Bibeau Charbel'!$G9-'Bibeau Charbel'!$D9)-(F9-E9)))</f>
        <v>0.33333333333333331</v>
      </c>
      <c r="I9" s="84"/>
      <c r="J9" s="1"/>
      <c r="K9" s="1"/>
      <c r="L9" s="16"/>
      <c r="M9" s="1"/>
      <c r="N9" s="1"/>
      <c r="O9" s="1"/>
      <c r="P9" s="1"/>
    </row>
    <row r="10" spans="1:16" ht="30" customHeight="1" thickBot="1" x14ac:dyDescent="0.4">
      <c r="A10" s="83"/>
      <c r="B10" s="12" t="s">
        <v>17</v>
      </c>
      <c r="C10" s="13">
        <f>IF(F4="","",$F$4+1)</f>
        <v>45659</v>
      </c>
      <c r="D10" s="179">
        <v>0.34375</v>
      </c>
      <c r="E10" s="179">
        <v>0.52083333333333337</v>
      </c>
      <c r="F10" s="179">
        <v>0.5625</v>
      </c>
      <c r="G10" s="179">
        <v>0.71875</v>
      </c>
      <c r="H10" s="81">
        <f>IF(OR('Bibeau Charbel'!$D10="",G10=""),"",(('Bibeau Charbel'!$G10-'Bibeau Charbel'!$D10)-(F10-E10)))</f>
        <v>0.33333333333333337</v>
      </c>
      <c r="I10" s="83" t="s">
        <v>0</v>
      </c>
      <c r="J10" s="1"/>
      <c r="K10" s="1"/>
      <c r="L10" s="1"/>
      <c r="M10" s="1"/>
      <c r="N10" s="1"/>
      <c r="O10" s="1"/>
      <c r="P10" s="1"/>
    </row>
    <row r="11" spans="1:16" ht="30" customHeight="1" thickBot="1" x14ac:dyDescent="0.4">
      <c r="A11" s="83"/>
      <c r="B11" s="12" t="s">
        <v>18</v>
      </c>
      <c r="C11" s="13">
        <f>IF(F4="","",$F$4+2)</f>
        <v>45660</v>
      </c>
      <c r="D11" s="179">
        <v>0.36458333333333331</v>
      </c>
      <c r="E11" s="179">
        <v>0.48958333333333331</v>
      </c>
      <c r="F11" s="179">
        <v>0.53125</v>
      </c>
      <c r="G11" s="179">
        <v>0.71875</v>
      </c>
      <c r="H11" s="81">
        <f>IF(OR('Bibeau Charbel'!$D11="",G11=""),"",(('Bibeau Charbel'!$G11-'Bibeau Charbel'!$D11)-(F11-E11)))</f>
        <v>0.3125</v>
      </c>
      <c r="I11" s="84"/>
      <c r="J11" s="1"/>
      <c r="K11" s="1"/>
      <c r="L11" s="1"/>
      <c r="M11" s="1"/>
      <c r="N11" s="1"/>
      <c r="O11" s="1"/>
      <c r="P11" s="1"/>
    </row>
    <row r="12" spans="1:16" ht="30" customHeight="1" thickBot="1" x14ac:dyDescent="0.4">
      <c r="A12" s="83"/>
      <c r="B12" s="12" t="s">
        <v>19</v>
      </c>
      <c r="C12" s="13">
        <f>IF(F4="","",$F$4+3)</f>
        <v>45661</v>
      </c>
      <c r="D12" s="179">
        <v>0.34375</v>
      </c>
      <c r="E12" s="179">
        <v>0.47916666666666669</v>
      </c>
      <c r="F12" s="179">
        <v>0.52083333333333337</v>
      </c>
      <c r="G12" s="179">
        <v>0.6875</v>
      </c>
      <c r="H12" s="81">
        <f>IF(OR('Bibeau Charbel'!$D12="",G12=""),"",(('Bibeau Charbel'!$G12-'Bibeau Charbel'!$D12)-(F12-E12)))</f>
        <v>0.30208333333333331</v>
      </c>
      <c r="I12" s="83"/>
      <c r="J12" s="1"/>
      <c r="K12" s="1"/>
      <c r="L12" s="1"/>
      <c r="M12" s="1"/>
      <c r="N12" s="1"/>
      <c r="O12" s="1"/>
      <c r="P12" s="1"/>
    </row>
    <row r="13" spans="1:16" ht="30" customHeight="1" thickBot="1" x14ac:dyDescent="0.4">
      <c r="A13" s="83"/>
      <c r="B13" s="12" t="s">
        <v>20</v>
      </c>
      <c r="C13" s="13">
        <f>IF(F4="","",$F$4+4)</f>
        <v>45662</v>
      </c>
      <c r="D13" s="179">
        <v>0.36458333333333331</v>
      </c>
      <c r="E13" s="179">
        <v>0.47916666666666669</v>
      </c>
      <c r="F13" s="179">
        <v>0.52083333333333337</v>
      </c>
      <c r="G13" s="179">
        <v>0.71875</v>
      </c>
      <c r="H13" s="81">
        <f>IF(OR('Bibeau Charbel'!$D13="",G13=""),"",(('Bibeau Charbel'!$G13-'Bibeau Charbel'!$D13)-(F13-E13)))</f>
        <v>0.3125</v>
      </c>
      <c r="I13" s="83"/>
      <c r="J13" s="1"/>
      <c r="K13" s="1"/>
      <c r="L13" s="1"/>
      <c r="M13" s="1"/>
      <c r="N13" s="1"/>
      <c r="O13" s="1"/>
      <c r="P13" s="1"/>
    </row>
    <row r="14" spans="1:16" ht="30" customHeight="1" thickBot="1" x14ac:dyDescent="0.4">
      <c r="A14" s="83"/>
      <c r="B14" s="12" t="s">
        <v>21</v>
      </c>
      <c r="C14" s="13">
        <f>IF(F4="","",$F$4+5)</f>
        <v>45663</v>
      </c>
      <c r="D14" s="179">
        <v>0.375</v>
      </c>
      <c r="E14" s="179"/>
      <c r="F14" s="179"/>
      <c r="G14" s="179">
        <v>0.5</v>
      </c>
      <c r="H14" s="81">
        <f>IF(OR('Bibeau Charbel'!$D14="",G14=""),"",(('Bibeau Charbel'!$G14-'Bibeau Charbel'!$D14)-(F14-E14)))</f>
        <v>0.125</v>
      </c>
      <c r="I14" s="83"/>
      <c r="J14" s="1"/>
      <c r="K14" s="1"/>
      <c r="L14" s="1"/>
      <c r="M14" s="1"/>
      <c r="N14" s="1"/>
      <c r="O14" s="1"/>
      <c r="P14" s="1"/>
    </row>
    <row r="15" spans="1:16" ht="30" customHeight="1" thickBot="1" x14ac:dyDescent="0.4">
      <c r="A15" s="83"/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82" t="str">
        <f>IF(OR('Bibeau Charbel'!$D15="",G15=""),"",(('Bibeau Charbel'!$G15-'Bibeau Charbel'!$D15)-(F15-E15)))</f>
        <v/>
      </c>
      <c r="I15" s="83"/>
      <c r="J15" s="1"/>
      <c r="K15" s="1"/>
      <c r="L15" s="1"/>
      <c r="M15" s="1"/>
      <c r="N15" s="1"/>
      <c r="O15" s="1"/>
      <c r="P15" s="1"/>
    </row>
    <row r="16" spans="1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sheetProtection algorithmName="SHA-512" hashValue="8CQ+H8ZUYySWv47IkkJduVQBOiHMQdpjZlZYgg76qyEfsdJbJvnTCdy0S8KLqBFn8Ew4tL9e4dkLKZBM8Ay7Yg==" saltValue="3FhnejIjon7uTwbK6KMIrw==" spinCount="100000" sheet="1" objects="1" scenarios="1"/>
  <mergeCells count="11">
    <mergeCell ref="B1:H1"/>
    <mergeCell ref="B2:E2"/>
    <mergeCell ref="F2:G2"/>
    <mergeCell ref="B3:C3"/>
    <mergeCell ref="D3:E3"/>
    <mergeCell ref="F3:H3"/>
    <mergeCell ref="B4:C4"/>
    <mergeCell ref="B5:C5"/>
    <mergeCell ref="D5:E5"/>
    <mergeCell ref="B6:D6"/>
    <mergeCell ref="B7:D7"/>
  </mergeCells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792892CA-EC14-4CE2-B3EE-C16DA29050A2}">
      <formula1>0</formula1>
      <formula2>0.999305555555556</formula2>
    </dataValidation>
    <dataValidation type="whole" allowBlank="1" showInputMessage="1" showErrorMessage="1" errorTitle="Num_Employé" error="Attention ! Vous devez saisir votre numéro employé. Veuillez revérifier." promptTitle="Num_Employé" prompt="Veuillez saisir votre numéro employé" sqref="D3" xr:uid="{D6E34DCE-7370-421F-A8B9-7C7123C17E9C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5" r:id="rId4" name="Spinner 5">
              <controlPr defaultSize="0" autoPict="0">
                <anchor moveWithCells="1" sizeWithCells="1">
                  <from>
                    <xdr:col>7</xdr:col>
                    <xdr:colOff>1264920</xdr:colOff>
                    <xdr:row>1</xdr:row>
                    <xdr:rowOff>7620</xdr:rowOff>
                  </from>
                  <to>
                    <xdr:col>8</xdr:col>
                    <xdr:colOff>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DA68C-CF08-4C43-AEA9-4B4D395AED76}">
  <sheetPr codeName="Feuil17">
    <tabColor rgb="FF8ED8A7"/>
  </sheetPr>
  <dimension ref="B1:P30"/>
  <sheetViews>
    <sheetView zoomScale="70" zoomScaleNormal="70" workbookViewId="0">
      <selection activeCell="G18" sqref="G18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4">
      <c r="B2" s="242" t="s">
        <v>4</v>
      </c>
      <c r="C2" s="243"/>
      <c r="D2" s="243"/>
      <c r="E2" s="244"/>
      <c r="F2" s="242" t="s">
        <v>8</v>
      </c>
      <c r="G2" s="243"/>
      <c r="H2" s="90">
        <v>1</v>
      </c>
      <c r="I2" s="83"/>
      <c r="J2" s="1"/>
      <c r="K2" s="1"/>
      <c r="L2" s="1"/>
      <c r="M2" s="1"/>
      <c r="N2" s="1"/>
      <c r="O2" s="1"/>
      <c r="P2" s="1"/>
    </row>
    <row r="3" spans="2:16" ht="24.9" customHeight="1" thickBot="1" x14ac:dyDescent="0.4">
      <c r="B3" s="245" t="s">
        <v>5</v>
      </c>
      <c r="C3" s="245"/>
      <c r="D3" s="255">
        <v>2</v>
      </c>
      <c r="E3" s="255"/>
      <c r="F3" s="247" t="s">
        <v>26</v>
      </c>
      <c r="G3" s="247"/>
      <c r="H3" s="247"/>
      <c r="I3" s="83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4">
      <c r="B4" s="248" t="s">
        <v>116</v>
      </c>
      <c r="C4" s="248"/>
      <c r="D4" s="6" t="str">
        <f>IF(OR(D3="",D3=0,D3&gt;10),"",VLOOKUP(D3,Num_employé,2,FALSE))</f>
        <v>Gauvin</v>
      </c>
      <c r="E4" s="6" t="str">
        <f>IF(OR(D3="",D3=0,D3&gt;10),"",VLOOKUP(D3,Num_employé,3,FALSE))</f>
        <v>Marcus</v>
      </c>
      <c r="F4" s="7">
        <f>IF(H2="","",VLOOKUP(H2,Périodes_de_paie_2025,2,FALSE))</f>
        <v>45658</v>
      </c>
      <c r="G4" s="5" t="s">
        <v>24</v>
      </c>
      <c r="H4" s="7">
        <f>IF(F4="","",F4+6)</f>
        <v>45664</v>
      </c>
      <c r="I4" s="83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IF(OR(D3="",D3=0,D3&gt;10),"",VLOOKUP(D3,Num_employé,13,FALSE))</f>
        <v>Technicien informatique</v>
      </c>
      <c r="E5" s="250"/>
      <c r="F5" s="8"/>
      <c r="G5" s="8"/>
      <c r="H5" s="8"/>
      <c r="I5" s="83"/>
      <c r="J5" s="1"/>
      <c r="K5" s="1"/>
      <c r="L5" s="1"/>
      <c r="M5" s="1"/>
      <c r="N5" s="1"/>
      <c r="O5" s="1"/>
      <c r="P5" s="1"/>
    </row>
    <row r="6" spans="2:16" ht="51" customHeight="1" thickBot="1" x14ac:dyDescent="0.4"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83"/>
      <c r="J6" s="1"/>
      <c r="K6" s="1"/>
      <c r="L6" s="1"/>
      <c r="M6" s="1"/>
      <c r="N6" s="1"/>
      <c r="O6" s="1"/>
      <c r="P6" s="1"/>
    </row>
    <row r="7" spans="2:16" ht="30.75" customHeight="1" thickBot="1" x14ac:dyDescent="0.4">
      <c r="B7" s="254">
        <v>40</v>
      </c>
      <c r="C7" s="254"/>
      <c r="D7" s="254"/>
      <c r="E7" s="11">
        <f>SUM('Gauvin Marcus'!$H$9:$H$15)*24</f>
        <v>38</v>
      </c>
      <c r="F7" s="11">
        <f>IF(E7&gt;B7,B7,E7)</f>
        <v>38</v>
      </c>
      <c r="G7" s="11">
        <f>IF(E7&gt;B7,E7-F7,0)</f>
        <v>0</v>
      </c>
      <c r="H7" s="11">
        <f>COUNT(H14:H15)</f>
        <v>0</v>
      </c>
      <c r="I7" s="83"/>
      <c r="J7" s="1"/>
      <c r="K7" s="1"/>
      <c r="L7" s="1"/>
      <c r="M7" s="1"/>
      <c r="N7" s="1"/>
      <c r="O7" s="1"/>
      <c r="P7" s="1"/>
    </row>
    <row r="8" spans="2:16" s="20" customFormat="1" ht="48.75" customHeight="1" thickBot="1" x14ac:dyDescent="0.4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87"/>
      <c r="J8" s="88"/>
      <c r="K8" s="88"/>
      <c r="L8" s="89"/>
      <c r="M8" s="88"/>
      <c r="N8" s="88"/>
      <c r="O8" s="88"/>
      <c r="P8" s="89"/>
    </row>
    <row r="9" spans="2:16" ht="30" customHeight="1" thickBot="1" x14ac:dyDescent="0.4">
      <c r="B9" s="12" t="s">
        <v>16</v>
      </c>
      <c r="C9" s="13">
        <f>IF(F4="","",F4)</f>
        <v>45658</v>
      </c>
      <c r="D9" s="179">
        <v>0.33333333333333331</v>
      </c>
      <c r="E9" s="179">
        <v>0.51041666666666663</v>
      </c>
      <c r="F9" s="179">
        <v>0.55208333333333337</v>
      </c>
      <c r="G9" s="179">
        <v>0.72916666666666663</v>
      </c>
      <c r="H9" s="81">
        <f>IF(OR('Gauvin Marcus'!$D9="",G9=""),"",(('Gauvin Marcus'!$G9-'Gauvin Marcus'!$D9)-(F9-E9)))</f>
        <v>0.35416666666666657</v>
      </c>
      <c r="I9" s="84"/>
      <c r="J9" s="1"/>
      <c r="K9" s="1"/>
      <c r="L9" s="16"/>
      <c r="M9" s="1"/>
      <c r="N9" s="1"/>
      <c r="O9" s="1"/>
      <c r="P9" s="1"/>
    </row>
    <row r="10" spans="2:16" ht="30" customHeight="1" thickBot="1" x14ac:dyDescent="0.4">
      <c r="B10" s="12" t="s">
        <v>17</v>
      </c>
      <c r="C10" s="13">
        <f>IF(F4="","",$F$4+1)</f>
        <v>45659</v>
      </c>
      <c r="D10" s="179">
        <v>0.36458333333333331</v>
      </c>
      <c r="E10" s="179">
        <v>0.48958333333333331</v>
      </c>
      <c r="F10" s="179">
        <v>0.53125</v>
      </c>
      <c r="G10" s="179">
        <v>0.6875</v>
      </c>
      <c r="H10" s="81">
        <f>IF(OR('Gauvin Marcus'!$D10="",G10=""),"",(('Gauvin Marcus'!$G10-'Gauvin Marcus'!$D10)-(F10-E10)))</f>
        <v>0.28125</v>
      </c>
      <c r="I10" s="83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4">
      <c r="B11" s="12" t="s">
        <v>18</v>
      </c>
      <c r="C11" s="13">
        <f>IF(F4="","",$F$4+2)</f>
        <v>45660</v>
      </c>
      <c r="D11" s="179">
        <v>0.36458333333333331</v>
      </c>
      <c r="E11" s="179">
        <v>0.5</v>
      </c>
      <c r="F11" s="179">
        <v>0.54166666666666663</v>
      </c>
      <c r="G11" s="179">
        <v>0.72916666666666663</v>
      </c>
      <c r="H11" s="81">
        <f>IF(OR('Gauvin Marcus'!$D11="",G11=""),"",(('Gauvin Marcus'!$G11-'Gauvin Marcus'!$D11)-(F11-E11)))</f>
        <v>0.32291666666666669</v>
      </c>
      <c r="I11" s="84"/>
      <c r="J11" s="1"/>
      <c r="K11" s="1"/>
      <c r="L11" s="1"/>
      <c r="M11" s="1"/>
      <c r="N11" s="1"/>
      <c r="O11" s="1"/>
      <c r="P11" s="1"/>
    </row>
    <row r="12" spans="2:16" ht="30" customHeight="1" thickBot="1" x14ac:dyDescent="0.4">
      <c r="B12" s="12" t="s">
        <v>19</v>
      </c>
      <c r="C12" s="13">
        <f>IF(F4="","",$F$4+3)</f>
        <v>45661</v>
      </c>
      <c r="D12" s="179">
        <v>0.36458333333333331</v>
      </c>
      <c r="E12" s="179">
        <v>0.5</v>
      </c>
      <c r="F12" s="179">
        <v>0.54166666666666663</v>
      </c>
      <c r="G12" s="179">
        <v>0.71875</v>
      </c>
      <c r="H12" s="81">
        <f>IF(OR('Gauvin Marcus'!$D12="",G12=""),"",(('Gauvin Marcus'!$G12-'Gauvin Marcus'!$D12)-(F12-E12)))</f>
        <v>0.31250000000000006</v>
      </c>
      <c r="I12" s="83"/>
      <c r="J12" s="1"/>
      <c r="K12" s="1"/>
      <c r="L12" s="1"/>
      <c r="M12" s="1"/>
      <c r="N12" s="1"/>
      <c r="O12" s="1"/>
      <c r="P12" s="1"/>
    </row>
    <row r="13" spans="2:16" ht="30" customHeight="1" thickBot="1" x14ac:dyDescent="0.4">
      <c r="B13" s="12" t="s">
        <v>20</v>
      </c>
      <c r="C13" s="13">
        <f>IF(F4="","",$F$4+4)</f>
        <v>45662</v>
      </c>
      <c r="D13" s="179">
        <v>0.36458333333333331</v>
      </c>
      <c r="E13" s="179">
        <v>0.52083333333333337</v>
      </c>
      <c r="F13" s="179">
        <v>0.5625</v>
      </c>
      <c r="G13" s="179">
        <v>0.71875</v>
      </c>
      <c r="H13" s="81">
        <f>IF(OR('Gauvin Marcus'!$D13="",G13=""),"",(('Gauvin Marcus'!$G13-'Gauvin Marcus'!$D13)-(F13-E13)))</f>
        <v>0.31250000000000006</v>
      </c>
      <c r="I13" s="83"/>
      <c r="J13" s="1"/>
      <c r="K13" s="1"/>
      <c r="L13" s="1"/>
      <c r="M13" s="1"/>
      <c r="N13" s="1"/>
      <c r="O13" s="1"/>
      <c r="P13" s="1"/>
    </row>
    <row r="14" spans="2:16" ht="30" customHeight="1" thickBot="1" x14ac:dyDescent="0.4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81" t="str">
        <f>IF(OR('Gauvin Marcus'!$D14="",G14=""),"",(('Gauvin Marcus'!$G14-'Gauvin Marcus'!$D14)-(F14-E14)))</f>
        <v/>
      </c>
      <c r="I14" s="83"/>
      <c r="J14" s="1"/>
      <c r="K14" s="1"/>
      <c r="L14" s="1"/>
      <c r="M14" s="1"/>
      <c r="N14" s="1"/>
      <c r="O14" s="1"/>
      <c r="P14" s="1"/>
    </row>
    <row r="15" spans="2:16" ht="30" customHeight="1" thickBot="1" x14ac:dyDescent="0.4"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82" t="str">
        <f>IF(OR('Gauvin Marcus'!$D15="",G15=""),"",(('Gauvin Marcus'!$G15-'Gauvin Marcus'!$D15)-(F15-E15)))</f>
        <v/>
      </c>
      <c r="I15" s="83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sheetProtection algorithmName="SHA-512" hashValue="91GSqNY16hRN3xyvD09m4JKJn1V33y/yvEFI1i66Yk1BZ1pGUMV7VbvoOYzH/vbXpRiYzvMT9ZJkwwYzD+WOzQ==" saltValue="zGTL5o/tK7W3tuvu5ZBXPg==" spinCount="100000" sheet="1" objects="1" scenarios="1"/>
  <mergeCells count="11">
    <mergeCell ref="B1:H1"/>
    <mergeCell ref="B2:E2"/>
    <mergeCell ref="F2:G2"/>
    <mergeCell ref="B3:C3"/>
    <mergeCell ref="D3:E3"/>
    <mergeCell ref="F3:H3"/>
    <mergeCell ref="B4:C4"/>
    <mergeCell ref="B5:C5"/>
    <mergeCell ref="D5:E5"/>
    <mergeCell ref="B6:D6"/>
    <mergeCell ref="B7:D7"/>
  </mergeCells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D49A754E-DDC8-4808-AAD4-234AA709F607}">
      <formula1>0</formula1>
      <formula2>0.999305555555556</formula2>
    </dataValidation>
    <dataValidation type="whole" allowBlank="1" showInputMessage="1" showErrorMessage="1" errorTitle="Num_Employé" error="Attention ! Vous devez saisir votre numéro employé. Veuillez revérifier." promptTitle="Num_Employé" prompt="Veuillez saisir votre numéro employé" sqref="D3" xr:uid="{2E4D069A-39E0-424D-9773-6261EF13A76B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9" r:id="rId4" name="Spinner 3">
              <controlPr defaultSize="0" autoPict="0">
                <anchor moveWithCells="1" sizeWithCells="1">
                  <from>
                    <xdr:col>7</xdr:col>
                    <xdr:colOff>1203960</xdr:colOff>
                    <xdr:row>0</xdr:row>
                    <xdr:rowOff>899160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920F-3C69-4F31-AA70-4E40C19C1078}">
  <sheetPr codeName="Feuil16">
    <tabColor rgb="FF8ED8A7"/>
  </sheetPr>
  <dimension ref="B1:P30"/>
  <sheetViews>
    <sheetView zoomScale="80" zoomScaleNormal="80" workbookViewId="0">
      <selection activeCell="G31" sqref="G31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35">
      <c r="B2" s="242" t="s">
        <v>4</v>
      </c>
      <c r="C2" s="243"/>
      <c r="D2" s="243"/>
      <c r="E2" s="244"/>
      <c r="F2" s="242" t="s">
        <v>8</v>
      </c>
      <c r="G2" s="243"/>
      <c r="H2" s="90">
        <v>1</v>
      </c>
      <c r="I2" s="1"/>
      <c r="J2" s="1"/>
      <c r="K2" s="1"/>
      <c r="L2" s="1"/>
      <c r="M2" s="1"/>
      <c r="N2" s="1"/>
      <c r="O2" s="1"/>
      <c r="P2" s="1"/>
    </row>
    <row r="3" spans="2:16" ht="24.9" customHeight="1" thickBot="1" x14ac:dyDescent="0.35">
      <c r="B3" s="245" t="s">
        <v>5</v>
      </c>
      <c r="C3" s="245"/>
      <c r="D3" s="255">
        <v>3</v>
      </c>
      <c r="E3" s="255"/>
      <c r="F3" s="247" t="s">
        <v>26</v>
      </c>
      <c r="G3" s="247"/>
      <c r="H3" s="247"/>
      <c r="I3" s="1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35">
      <c r="B4" s="248" t="s">
        <v>116</v>
      </c>
      <c r="C4" s="248"/>
      <c r="D4" s="6" t="str">
        <f>IF(OR(D3="",D3=0,D3&gt;10),"",VLOOKUP(D3,Num_employé,2,FALSE))</f>
        <v>Joly</v>
      </c>
      <c r="E4" s="6" t="str">
        <f>IF(OR(D3="",D3=0,D3&gt;10),"",VLOOKUP(D3,Num_employé,3,FALSE))</f>
        <v>Justin</v>
      </c>
      <c r="F4" s="7">
        <f>IF(H2="","",VLOOKUP(H2,Périodes_de_paie_2025,2,FALSE))</f>
        <v>45658</v>
      </c>
      <c r="G4" s="5" t="s">
        <v>24</v>
      </c>
      <c r="H4" s="7">
        <f>IF(F4="","",F4+6)</f>
        <v>45664</v>
      </c>
      <c r="I4" s="1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IF(OR(D3="",D3=0,D3&gt;10),"",VLOOKUP(D3,Num_employé,13,FALSE))</f>
        <v>Technicien informatique</v>
      </c>
      <c r="E5" s="250"/>
      <c r="F5" s="8"/>
      <c r="G5" s="8"/>
      <c r="H5" s="8"/>
      <c r="I5" s="1"/>
      <c r="J5" s="1"/>
      <c r="K5" s="1"/>
      <c r="L5" s="1"/>
      <c r="M5" s="1"/>
      <c r="N5" s="1"/>
      <c r="O5" s="1"/>
      <c r="P5" s="1"/>
    </row>
    <row r="6" spans="2:16" ht="51" customHeight="1" thickBot="1" x14ac:dyDescent="0.35"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1"/>
      <c r="J6" s="1"/>
      <c r="K6" s="1"/>
      <c r="L6" s="1"/>
      <c r="M6" s="1"/>
      <c r="N6" s="1"/>
      <c r="O6" s="1"/>
      <c r="P6" s="1"/>
    </row>
    <row r="7" spans="2:16" ht="30.75" customHeight="1" thickBot="1" x14ac:dyDescent="0.35">
      <c r="B7" s="254">
        <v>40</v>
      </c>
      <c r="C7" s="254"/>
      <c r="D7" s="254"/>
      <c r="E7" s="11">
        <f>SUM('Joly Justin'!$H$9:$H$15)*24</f>
        <v>40</v>
      </c>
      <c r="F7" s="11">
        <f>IF(E7&gt;B7,B7,E7)</f>
        <v>40</v>
      </c>
      <c r="G7" s="11">
        <f>IF(E7&gt;B7,E7-F7,0)</f>
        <v>0</v>
      </c>
      <c r="H7" s="11">
        <f>COUNT(H14:H15)</f>
        <v>1</v>
      </c>
      <c r="I7" s="1"/>
      <c r="J7" s="1"/>
      <c r="K7" s="1"/>
      <c r="L7" s="1"/>
      <c r="M7" s="1"/>
      <c r="N7" s="1"/>
      <c r="O7" s="1"/>
      <c r="P7" s="1"/>
    </row>
    <row r="8" spans="2:16" ht="48.75" customHeight="1" thickBot="1" x14ac:dyDescent="0.3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1"/>
      <c r="J8" s="1"/>
      <c r="K8" s="1"/>
      <c r="L8" s="16"/>
      <c r="M8" s="1"/>
      <c r="N8" s="1"/>
      <c r="O8" s="1"/>
      <c r="P8" s="16"/>
    </row>
    <row r="9" spans="2:16" ht="30" customHeight="1" thickBot="1" x14ac:dyDescent="0.35">
      <c r="B9" s="12" t="s">
        <v>16</v>
      </c>
      <c r="C9" s="13">
        <f>IF(F4="","",F4)</f>
        <v>45658</v>
      </c>
      <c r="D9" s="179">
        <v>0.35416666666666669</v>
      </c>
      <c r="E9" s="179">
        <v>0.48958333333333331</v>
      </c>
      <c r="F9" s="179">
        <v>0.53125</v>
      </c>
      <c r="G9" s="179">
        <v>0.69791666666666663</v>
      </c>
      <c r="H9" s="81">
        <f>IF(OR('Joly Justin'!$D9="",G9=""),"",(('Joly Justin'!$G9-'Joly Justin'!$D9)-(F9-E9)))</f>
        <v>0.30208333333333326</v>
      </c>
      <c r="I9" s="2"/>
      <c r="J9" s="1"/>
      <c r="K9" s="1"/>
      <c r="L9" s="16"/>
      <c r="M9" s="1"/>
      <c r="N9" s="1"/>
      <c r="O9" s="1"/>
      <c r="P9" s="1"/>
    </row>
    <row r="10" spans="2:16" ht="30" customHeight="1" thickBot="1" x14ac:dyDescent="0.35">
      <c r="B10" s="12" t="s">
        <v>17</v>
      </c>
      <c r="C10" s="13">
        <f>IF(F4="","",$F$4+1)</f>
        <v>45659</v>
      </c>
      <c r="D10" s="179">
        <v>0.33333333333333331</v>
      </c>
      <c r="E10" s="179">
        <v>0.52083333333333337</v>
      </c>
      <c r="F10" s="179">
        <v>0.5625</v>
      </c>
      <c r="G10" s="179">
        <v>0.71875</v>
      </c>
      <c r="H10" s="81">
        <f>IF(OR('Joly Justin'!$D10="",G10=""),"",(('Joly Justin'!$G10-'Joly Justin'!$D10)-(F10-E10)))</f>
        <v>0.34375000000000006</v>
      </c>
      <c r="I10" s="1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35">
      <c r="B11" s="12" t="s">
        <v>18</v>
      </c>
      <c r="C11" s="13">
        <f>IF(F4="","",$F$4+2)</f>
        <v>45660</v>
      </c>
      <c r="D11" s="179">
        <v>0.375</v>
      </c>
      <c r="E11" s="179">
        <v>0.48958333333333331</v>
      </c>
      <c r="F11" s="179">
        <v>0.53125</v>
      </c>
      <c r="G11" s="179">
        <v>0.71875</v>
      </c>
      <c r="H11" s="81">
        <f>IF(OR('Joly Justin'!$D11="",G11=""),"",(('Joly Justin'!$G11-'Joly Justin'!$D11)-(F11-E11)))</f>
        <v>0.30208333333333331</v>
      </c>
      <c r="I11" s="2"/>
      <c r="J11" s="1"/>
      <c r="K11" s="1"/>
      <c r="L11" s="1"/>
      <c r="M11" s="1"/>
      <c r="N11" s="1"/>
      <c r="O11" s="1"/>
      <c r="P11" s="1"/>
    </row>
    <row r="12" spans="2:16" ht="30" customHeight="1" thickBot="1" x14ac:dyDescent="0.35">
      <c r="B12" s="12" t="s">
        <v>19</v>
      </c>
      <c r="C12" s="13">
        <f>IF(F4="","",$F$4+3)</f>
        <v>45661</v>
      </c>
      <c r="D12" s="179">
        <v>0.34375</v>
      </c>
      <c r="E12" s="179">
        <v>0.5</v>
      </c>
      <c r="F12" s="179">
        <v>0.54166666666666663</v>
      </c>
      <c r="G12" s="179">
        <v>0.71875</v>
      </c>
      <c r="H12" s="81">
        <f>IF(OR('Joly Justin'!$D12="",G12=""),"",(('Joly Justin'!$G12-'Joly Justin'!$D12)-(F12-E12)))</f>
        <v>0.33333333333333337</v>
      </c>
      <c r="I12" s="1"/>
      <c r="J12" s="1"/>
      <c r="K12" s="1"/>
      <c r="L12" s="1"/>
      <c r="M12" s="1"/>
      <c r="N12" s="1"/>
      <c r="O12" s="1"/>
      <c r="P12" s="1"/>
    </row>
    <row r="13" spans="2:16" ht="30" customHeight="1" thickBot="1" x14ac:dyDescent="0.35">
      <c r="B13" s="12" t="s">
        <v>20</v>
      </c>
      <c r="C13" s="13">
        <f>IF(F4="","",$F$4+4)</f>
        <v>45662</v>
      </c>
      <c r="D13" s="179">
        <v>0.34375</v>
      </c>
      <c r="E13" s="179">
        <v>0.52083333333333337</v>
      </c>
      <c r="F13" s="179">
        <v>0.5625</v>
      </c>
      <c r="G13" s="179">
        <v>0.6875</v>
      </c>
      <c r="H13" s="81">
        <f>IF(OR('Joly Justin'!$D13="",G13=""),"",(('Joly Justin'!$G13-'Joly Justin'!$D13)-(F13-E13)))</f>
        <v>0.30208333333333337</v>
      </c>
      <c r="I13" s="1"/>
      <c r="J13" s="1"/>
      <c r="K13" s="1"/>
      <c r="L13" s="1"/>
      <c r="M13" s="1"/>
      <c r="N13" s="1"/>
      <c r="O13" s="1"/>
      <c r="P13" s="1"/>
    </row>
    <row r="14" spans="2:16" ht="30" customHeight="1" thickBot="1" x14ac:dyDescent="0.35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81" t="str">
        <f>IF(OR('Joly Justin'!$D14="",G14=""),"",(('Joly Justin'!$G14-'Joly Justin'!$D14)-(F14-E14)))</f>
        <v/>
      </c>
      <c r="I14" s="1"/>
      <c r="J14" s="1"/>
      <c r="K14" s="1"/>
      <c r="L14" s="1"/>
      <c r="M14" s="1"/>
      <c r="N14" s="1"/>
      <c r="O14" s="1"/>
      <c r="P14" s="1"/>
    </row>
    <row r="15" spans="2:16" ht="30" customHeight="1" thickBot="1" x14ac:dyDescent="0.35">
      <c r="B15" s="14" t="s">
        <v>22</v>
      </c>
      <c r="C15" s="15">
        <f>IF(F4="","",$F$4+6)</f>
        <v>45664</v>
      </c>
      <c r="D15" s="181">
        <v>0.375</v>
      </c>
      <c r="E15" s="182"/>
      <c r="F15" s="182"/>
      <c r="G15" s="182">
        <v>0.45833333333333331</v>
      </c>
      <c r="H15" s="82">
        <f>IF(OR('Joly Justin'!$D15="",G15=""),"",(('Joly Justin'!$G15-'Joly Justin'!$D15)-(F15-E15)))</f>
        <v>8.3333333333333315E-2</v>
      </c>
      <c r="I15" s="1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sheetProtection algorithmName="SHA-512" hashValue="Ybn6l9cudl1ZB0+Jfs4uRnJfDAIHVKKMosZf68wa0uv5bTfUWIfFowmcjrIiurAFtbh2PMaFiEJZA082PSFbVg==" saltValue="0E2o4UDEMe5oNN+8Y0VkWQ==" spinCount="100000" sheet="1" objects="1" scenarios="1"/>
  <mergeCells count="11">
    <mergeCell ref="B1:H1"/>
    <mergeCell ref="B2:E2"/>
    <mergeCell ref="F2:G2"/>
    <mergeCell ref="B3:C3"/>
    <mergeCell ref="D3:E3"/>
    <mergeCell ref="F3:H3"/>
    <mergeCell ref="B4:C4"/>
    <mergeCell ref="B5:C5"/>
    <mergeCell ref="D5:E5"/>
    <mergeCell ref="B6:D6"/>
    <mergeCell ref="B7:D7"/>
  </mergeCells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9B01379D-28C1-48C8-985E-A513F813594F}">
      <formula1>0</formula1>
      <formula2>0.999305555555556</formula2>
    </dataValidation>
    <dataValidation type="whole" allowBlank="1" showInputMessage="1" showErrorMessage="1" errorTitle="Num_Employé" error="Attention ! Vous devez saisir votre numéro employé. Veuillez revérifier." promptTitle="Num_Employé" prompt="Veuillez saisir votre numéro employé" sqref="D3" xr:uid="{17763204-27F6-47D9-A40E-8849B43B680C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5" r:id="rId4" name="Spinner 3">
              <controlPr defaultSize="0" autoPict="0">
                <anchor moveWithCells="1" sizeWithCells="1">
                  <from>
                    <xdr:col>7</xdr:col>
                    <xdr:colOff>1203960</xdr:colOff>
                    <xdr:row>0</xdr:row>
                    <xdr:rowOff>899160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6097D-88DA-427A-B75E-42CBB56F2D3B}">
  <sheetPr codeName="Feuil15">
    <tabColor rgb="FF8ED8A7"/>
  </sheetPr>
  <dimension ref="B1:P30"/>
  <sheetViews>
    <sheetView zoomScale="80" zoomScaleNormal="80" workbookViewId="0">
      <selection activeCell="G20" sqref="G20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35">
      <c r="B2" s="242" t="s">
        <v>4</v>
      </c>
      <c r="C2" s="243"/>
      <c r="D2" s="243"/>
      <c r="E2" s="244"/>
      <c r="F2" s="242" t="s">
        <v>8</v>
      </c>
      <c r="G2" s="243"/>
      <c r="H2" s="90">
        <v>1</v>
      </c>
      <c r="I2" s="1"/>
      <c r="J2" s="1"/>
      <c r="K2" s="1"/>
      <c r="L2" s="1"/>
      <c r="M2" s="1"/>
      <c r="N2" s="1"/>
      <c r="O2" s="1"/>
      <c r="P2" s="1"/>
    </row>
    <row r="3" spans="2:16" ht="24.9" customHeight="1" thickBot="1" x14ac:dyDescent="0.35">
      <c r="B3" s="245" t="s">
        <v>5</v>
      </c>
      <c r="C3" s="245"/>
      <c r="D3" s="255">
        <v>4</v>
      </c>
      <c r="E3" s="255"/>
      <c r="F3" s="247" t="s">
        <v>26</v>
      </c>
      <c r="G3" s="247"/>
      <c r="H3" s="247"/>
      <c r="I3" s="1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35">
      <c r="B4" s="248" t="s">
        <v>116</v>
      </c>
      <c r="C4" s="248"/>
      <c r="D4" s="6" t="str">
        <f>IF(OR(D3="",D3=0,D3&gt;10),"",VLOOKUP(D3,Num_employé,2,FALSE))</f>
        <v>Lalonde</v>
      </c>
      <c r="E4" s="6" t="str">
        <f>IF(OR(D3="",D3=0,D3&gt;10),"",VLOOKUP(D3,Num_employé,3,FALSE))</f>
        <v>Marie-claude</v>
      </c>
      <c r="F4" s="7">
        <f>IF(H2="","",VLOOKUP(H2,Périodes_de_paie_2025,2,FALSE))</f>
        <v>45658</v>
      </c>
      <c r="G4" s="5" t="s">
        <v>24</v>
      </c>
      <c r="H4" s="7">
        <f>IF(F4="","",F4+6)</f>
        <v>45664</v>
      </c>
      <c r="I4" s="1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IF(OR(D3="",D3=0,D3&gt;10),"",VLOOKUP(D3,Num_employé,13,FALSE))</f>
        <v>Technicien informatique</v>
      </c>
      <c r="E5" s="250"/>
      <c r="F5" s="8"/>
      <c r="G5" s="8"/>
      <c r="H5" s="8"/>
      <c r="I5" s="1"/>
      <c r="J5" s="1"/>
      <c r="K5" s="1"/>
      <c r="L5" s="1"/>
      <c r="M5" s="1"/>
      <c r="N5" s="1"/>
      <c r="O5" s="1"/>
      <c r="P5" s="1"/>
    </row>
    <row r="6" spans="2:16" ht="51" customHeight="1" thickBot="1" x14ac:dyDescent="0.35"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1"/>
      <c r="J6" s="1"/>
      <c r="K6" s="1"/>
      <c r="L6" s="1"/>
      <c r="M6" s="1"/>
      <c r="N6" s="1"/>
      <c r="O6" s="1"/>
      <c r="P6" s="1"/>
    </row>
    <row r="7" spans="2:16" ht="30.75" customHeight="1" thickBot="1" x14ac:dyDescent="0.35">
      <c r="B7" s="254">
        <v>40</v>
      </c>
      <c r="C7" s="254"/>
      <c r="D7" s="254"/>
      <c r="E7" s="11">
        <f>SUM('Lalonde Marie-Clause'!$H$9:$H$15)*24</f>
        <v>36.499999999999993</v>
      </c>
      <c r="F7" s="11">
        <f>IF(E7&gt;B7,B7,E7)</f>
        <v>36.499999999999993</v>
      </c>
      <c r="G7" s="11">
        <f>IF(E7&gt;B7,E7-F7,0)</f>
        <v>0</v>
      </c>
      <c r="H7" s="11">
        <f>COUNT(H14:H15)</f>
        <v>0</v>
      </c>
      <c r="I7" s="1"/>
      <c r="J7" s="1"/>
      <c r="K7" s="1"/>
      <c r="L7" s="1"/>
      <c r="M7" s="1"/>
      <c r="N7" s="1"/>
      <c r="O7" s="1"/>
      <c r="P7" s="1"/>
    </row>
    <row r="8" spans="2:16" ht="48.75" customHeight="1" thickBot="1" x14ac:dyDescent="0.3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1"/>
      <c r="J8" s="1"/>
      <c r="K8" s="1"/>
      <c r="L8" s="16"/>
      <c r="M8" s="1"/>
      <c r="N8" s="1"/>
      <c r="O8" s="1"/>
      <c r="P8" s="16"/>
    </row>
    <row r="9" spans="2:16" ht="30" customHeight="1" thickBot="1" x14ac:dyDescent="0.35">
      <c r="B9" s="12" t="s">
        <v>16</v>
      </c>
      <c r="C9" s="13">
        <f>IF(F4="","",F4)</f>
        <v>45658</v>
      </c>
      <c r="D9" s="179">
        <v>0.34375</v>
      </c>
      <c r="E9" s="179">
        <v>0.51041666666666663</v>
      </c>
      <c r="F9" s="179">
        <v>0.55208333333333359</v>
      </c>
      <c r="G9" s="179">
        <v>0.69791666666666663</v>
      </c>
      <c r="H9" s="81">
        <f>IF(OR('Lalonde Marie-Clause'!$D9="",G9=""),"",(('Lalonde Marie-Clause'!$G9-'Lalonde Marie-Clause'!$D9)-(F9-E9)))</f>
        <v>0.31249999999999967</v>
      </c>
      <c r="I9" s="2"/>
      <c r="J9" s="1"/>
      <c r="K9" s="1"/>
      <c r="L9" s="16"/>
      <c r="M9" s="1"/>
      <c r="N9" s="1"/>
      <c r="O9" s="1"/>
      <c r="P9" s="1"/>
    </row>
    <row r="10" spans="2:16" ht="30" customHeight="1" thickBot="1" x14ac:dyDescent="0.35">
      <c r="B10" s="12" t="s">
        <v>17</v>
      </c>
      <c r="C10" s="13">
        <f>IF(F4="","",$F$4+1)</f>
        <v>45659</v>
      </c>
      <c r="D10" s="179">
        <v>0.375</v>
      </c>
      <c r="E10" s="179">
        <v>0.47916666666666669</v>
      </c>
      <c r="F10" s="179">
        <v>0.52083333333333337</v>
      </c>
      <c r="G10" s="179">
        <v>0.72916666666666663</v>
      </c>
      <c r="H10" s="81">
        <f>IF(OR('Lalonde Marie-Clause'!$D10="",G10=""),"",(('Lalonde Marie-Clause'!$G10-'Lalonde Marie-Clause'!$D10)-(F10-E10)))</f>
        <v>0.31249999999999994</v>
      </c>
      <c r="I10" s="1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35">
      <c r="B11" s="12" t="s">
        <v>18</v>
      </c>
      <c r="C11" s="13">
        <f>IF(F4="","",$F$4+2)</f>
        <v>45660</v>
      </c>
      <c r="D11" s="179">
        <v>0.35416666666666669</v>
      </c>
      <c r="E11" s="179">
        <v>0.5</v>
      </c>
      <c r="F11" s="179">
        <v>0.54166666666666663</v>
      </c>
      <c r="G11" s="179">
        <v>0.6875</v>
      </c>
      <c r="H11" s="81">
        <f>IF(OR('Lalonde Marie-Clause'!$D11="",G11=""),"",(('Lalonde Marie-Clause'!$G11-'Lalonde Marie-Clause'!$D11)-(F11-E11)))</f>
        <v>0.29166666666666669</v>
      </c>
      <c r="I11" s="2"/>
      <c r="J11" s="1"/>
      <c r="K11" s="1"/>
      <c r="L11" s="1"/>
      <c r="M11" s="1"/>
      <c r="N11" s="1"/>
      <c r="O11" s="1"/>
      <c r="P11" s="1"/>
    </row>
    <row r="12" spans="2:16" ht="30" customHeight="1" thickBot="1" x14ac:dyDescent="0.35">
      <c r="B12" s="12" t="s">
        <v>19</v>
      </c>
      <c r="C12" s="13">
        <f>IF(F4="","",$F$4+3)</f>
        <v>45661</v>
      </c>
      <c r="D12" s="179">
        <v>0.36458333333333331</v>
      </c>
      <c r="E12" s="179">
        <v>0.47916666666666669</v>
      </c>
      <c r="F12" s="179">
        <v>0.52083333333333337</v>
      </c>
      <c r="G12" s="179">
        <v>0.6875</v>
      </c>
      <c r="H12" s="81">
        <f>IF(OR('Lalonde Marie-Clause'!$D12="",G12=""),"",(('Lalonde Marie-Clause'!$G12-'Lalonde Marie-Clause'!$D12)-(F12-E12)))</f>
        <v>0.28125</v>
      </c>
      <c r="I12" s="1"/>
      <c r="J12" s="1"/>
      <c r="K12" s="1"/>
      <c r="L12" s="1"/>
      <c r="M12" s="1"/>
      <c r="N12" s="1"/>
      <c r="O12" s="1"/>
      <c r="P12" s="1"/>
    </row>
    <row r="13" spans="2:16" ht="30" customHeight="1" thickBot="1" x14ac:dyDescent="0.35">
      <c r="B13" s="12" t="s">
        <v>20</v>
      </c>
      <c r="C13" s="13">
        <f>IF(F4="","",$F$4+4)</f>
        <v>45662</v>
      </c>
      <c r="D13" s="179">
        <v>0.36458333333333331</v>
      </c>
      <c r="E13" s="179">
        <v>0.5</v>
      </c>
      <c r="F13" s="179">
        <v>0.54166666666666663</v>
      </c>
      <c r="G13" s="179">
        <v>0.72916666666666663</v>
      </c>
      <c r="H13" s="81">
        <f>IF(OR('Lalonde Marie-Clause'!$D13="",G13=""),"",(('Lalonde Marie-Clause'!$G13-'Lalonde Marie-Clause'!$D13)-(F13-E13)))</f>
        <v>0.32291666666666669</v>
      </c>
      <c r="I13" s="1"/>
      <c r="J13" s="1"/>
      <c r="K13" s="1"/>
      <c r="L13" s="1"/>
      <c r="M13" s="1"/>
      <c r="N13" s="1"/>
      <c r="O13" s="1"/>
      <c r="P13" s="1"/>
    </row>
    <row r="14" spans="2:16" ht="30" customHeight="1" thickBot="1" x14ac:dyDescent="0.35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81" t="str">
        <f>IF(OR('Lalonde Marie-Clause'!$D14="",G14=""),"",(('Lalonde Marie-Clause'!$G14-'Lalonde Marie-Clause'!$D14)-(F14-E14)))</f>
        <v/>
      </c>
      <c r="I14" s="1"/>
      <c r="J14" s="1"/>
      <c r="K14" s="1"/>
      <c r="L14" s="1"/>
      <c r="M14" s="1"/>
      <c r="N14" s="1"/>
      <c r="O14" s="1"/>
      <c r="P14" s="1"/>
    </row>
    <row r="15" spans="2:16" ht="30" customHeight="1" thickBot="1" x14ac:dyDescent="0.35"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82" t="str">
        <f>IF(OR('Lalonde Marie-Clause'!$D15="",G15=""),"",(('Lalonde Marie-Clause'!$G15-'Lalonde Marie-Clause'!$D15)-(F15-E15)))</f>
        <v/>
      </c>
      <c r="I15" s="1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sheetProtection algorithmName="SHA-512" hashValue="uK0YIjtSHr7zYeAslZ3emuGHDZ0uLI7aTUiMVBRQ/kOo9jLeAVw6dz5dBLKOvr/gG14iOGSxKQ/HpIM+RpWrHA==" saltValue="iZwXej5c8euz58zX2cSDWw==" spinCount="100000" sheet="1" objects="1" scenarios="1"/>
  <mergeCells count="11">
    <mergeCell ref="B1:H1"/>
    <mergeCell ref="B2:E2"/>
    <mergeCell ref="F2:G2"/>
    <mergeCell ref="B3:C3"/>
    <mergeCell ref="D3:E3"/>
    <mergeCell ref="F3:H3"/>
    <mergeCell ref="B4:C4"/>
    <mergeCell ref="B5:C5"/>
    <mergeCell ref="D5:E5"/>
    <mergeCell ref="B6:D6"/>
    <mergeCell ref="B7:D7"/>
  </mergeCells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D240B7FA-C44D-4C45-B6D9-DD6A07A490A5}">
      <formula1>0</formula1>
      <formula2>0.999305555555556</formula2>
    </dataValidation>
    <dataValidation type="whole" allowBlank="1" showInputMessage="1" showErrorMessage="1" errorTitle="Num_Employé" error="Attention ! Vous devez saisir votre numéro employé. Veuillez revérifier." promptTitle="Num_Employé" prompt="Veuillez saisir votre numéro employé" sqref="D3" xr:uid="{F6F6BCE3-E77C-438E-9232-CB4E6E4D6A60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1" r:id="rId4" name="Spinner 3">
              <controlPr defaultSize="0" autoPict="0">
                <anchor moveWithCells="1" sizeWithCells="1">
                  <from>
                    <xdr:col>7</xdr:col>
                    <xdr:colOff>1203960</xdr:colOff>
                    <xdr:row>0</xdr:row>
                    <xdr:rowOff>899160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E06BE-75B2-4FA3-96DA-76A5F942EC0D}">
  <sheetPr codeName="Feuil14">
    <tabColor rgb="FF8ED8A7"/>
  </sheetPr>
  <dimension ref="B1:P30"/>
  <sheetViews>
    <sheetView zoomScale="80" zoomScaleNormal="80" workbookViewId="0">
      <selection activeCell="L19" sqref="L19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35">
      <c r="B2" s="242" t="s">
        <v>4</v>
      </c>
      <c r="C2" s="243"/>
      <c r="D2" s="243"/>
      <c r="E2" s="244"/>
      <c r="F2" s="242" t="s">
        <v>8</v>
      </c>
      <c r="G2" s="243"/>
      <c r="H2" s="90">
        <v>1</v>
      </c>
      <c r="I2" s="1"/>
      <c r="J2" s="1"/>
      <c r="K2" s="1"/>
      <c r="L2" s="1"/>
      <c r="M2" s="1"/>
      <c r="N2" s="1"/>
      <c r="O2" s="1"/>
      <c r="P2" s="1"/>
    </row>
    <row r="3" spans="2:16" ht="24.9" customHeight="1" thickBot="1" x14ac:dyDescent="0.35">
      <c r="B3" s="245" t="s">
        <v>5</v>
      </c>
      <c r="C3" s="245"/>
      <c r="D3" s="255">
        <v>5</v>
      </c>
      <c r="E3" s="255"/>
      <c r="F3" s="247" t="s">
        <v>26</v>
      </c>
      <c r="G3" s="247"/>
      <c r="H3" s="247"/>
      <c r="I3" s="1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35">
      <c r="B4" s="248" t="s">
        <v>116</v>
      </c>
      <c r="C4" s="248"/>
      <c r="D4" s="6" t="str">
        <f>IF(OR(D3="",D3=0,D3&gt;10),"",VLOOKUP(D3,Num_employé,2,FALSE))</f>
        <v>Beaudet</v>
      </c>
      <c r="E4" s="6" t="str">
        <f>IF(OR(D3="",D3=0,D3&gt;10),"",VLOOKUP(D3,Num_employé,3,FALSE))</f>
        <v>Sofia</v>
      </c>
      <c r="F4" s="7">
        <f>IF(H2="","",VLOOKUP(H2,Périodes_de_paie_2025,2,FALSE))</f>
        <v>45658</v>
      </c>
      <c r="G4" s="5" t="s">
        <v>24</v>
      </c>
      <c r="H4" s="7">
        <f>IF(F4="","",F4+6)</f>
        <v>45664</v>
      </c>
      <c r="I4" s="1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IF(OR(D3="",D3=0,D3&gt;10),"",VLOOKUP(D3,Num_employé,13,FALSE))</f>
        <v>Technicien informatique</v>
      </c>
      <c r="E5" s="250"/>
      <c r="F5" s="8"/>
      <c r="G5" s="8"/>
      <c r="H5" s="8"/>
      <c r="I5" s="1"/>
      <c r="J5" s="1"/>
      <c r="K5" s="1"/>
      <c r="L5" s="1"/>
      <c r="M5" s="1"/>
      <c r="N5" s="1"/>
      <c r="O5" s="1"/>
      <c r="P5" s="1"/>
    </row>
    <row r="6" spans="2:16" ht="51" customHeight="1" thickBot="1" x14ac:dyDescent="0.35"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1"/>
      <c r="J6" s="1"/>
      <c r="K6" s="1"/>
      <c r="L6" s="1"/>
      <c r="M6" s="1"/>
      <c r="N6" s="1"/>
      <c r="O6" s="1"/>
      <c r="P6" s="1"/>
    </row>
    <row r="7" spans="2:16" ht="30.75" customHeight="1" thickBot="1" x14ac:dyDescent="0.35">
      <c r="B7" s="254">
        <v>40</v>
      </c>
      <c r="C7" s="254"/>
      <c r="D7" s="254"/>
      <c r="E7" s="11">
        <f>SUM('Beaudet Sofia'!$H$9:$H$15)*24</f>
        <v>39</v>
      </c>
      <c r="F7" s="11">
        <f>IF(E7&gt;B7,B7,E7)</f>
        <v>39</v>
      </c>
      <c r="G7" s="11">
        <f>IF(E7&gt;B7,E7-F7,0)</f>
        <v>0</v>
      </c>
      <c r="H7" s="11">
        <f>COUNT(H14:H15)</f>
        <v>0</v>
      </c>
      <c r="I7" s="1"/>
      <c r="J7" s="1"/>
      <c r="K7" s="1"/>
      <c r="L7" s="1"/>
      <c r="M7" s="1"/>
      <c r="N7" s="1"/>
      <c r="O7" s="1"/>
      <c r="P7" s="1"/>
    </row>
    <row r="8" spans="2:16" ht="48.75" customHeight="1" thickBot="1" x14ac:dyDescent="0.3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1"/>
      <c r="J8" s="1"/>
      <c r="K8" s="1"/>
      <c r="L8" s="16"/>
      <c r="M8" s="1"/>
      <c r="N8" s="1"/>
      <c r="O8" s="1"/>
      <c r="P8" s="16"/>
    </row>
    <row r="9" spans="2:16" ht="30" customHeight="1" thickBot="1" x14ac:dyDescent="0.35">
      <c r="B9" s="12" t="s">
        <v>16</v>
      </c>
      <c r="C9" s="13">
        <f>IF(F4="","",F4)</f>
        <v>45658</v>
      </c>
      <c r="D9" s="179">
        <v>0.375</v>
      </c>
      <c r="E9" s="179">
        <v>0.48958333333333331</v>
      </c>
      <c r="F9" s="179">
        <v>0.53125</v>
      </c>
      <c r="G9" s="179">
        <v>0.71875</v>
      </c>
      <c r="H9" s="81">
        <f>IF(OR('Beaudet Sofia'!$D9="",G9=""),"",(('Beaudet Sofia'!$G9-'Beaudet Sofia'!$D9)-(F9-E9)))</f>
        <v>0.30208333333333331</v>
      </c>
      <c r="I9" s="2"/>
      <c r="J9" s="1"/>
      <c r="K9" s="1"/>
      <c r="L9" s="16"/>
      <c r="M9" s="1"/>
      <c r="N9" s="1"/>
      <c r="O9" s="1"/>
      <c r="P9" s="1"/>
    </row>
    <row r="10" spans="2:16" ht="30" customHeight="1" thickBot="1" x14ac:dyDescent="0.35">
      <c r="B10" s="12" t="s">
        <v>17</v>
      </c>
      <c r="C10" s="13">
        <f>IF(F4="","",$F$4+1)</f>
        <v>45659</v>
      </c>
      <c r="D10" s="179">
        <v>0.375</v>
      </c>
      <c r="E10" s="179">
        <v>0.47916666666666669</v>
      </c>
      <c r="F10" s="179">
        <v>0.52083333333333337</v>
      </c>
      <c r="G10" s="179">
        <v>0.72916666666666663</v>
      </c>
      <c r="H10" s="81">
        <f>IF(OR('Beaudet Sofia'!$D10="",G10=""),"",(('Beaudet Sofia'!$G10-'Beaudet Sofia'!$D10)-(F10-E10)))</f>
        <v>0.31249999999999994</v>
      </c>
      <c r="I10" s="1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35">
      <c r="B11" s="12" t="s">
        <v>18</v>
      </c>
      <c r="C11" s="13">
        <f>IF(F4="","",$F$4+2)</f>
        <v>45660</v>
      </c>
      <c r="D11" s="179">
        <v>0.36458333333333331</v>
      </c>
      <c r="E11" s="179">
        <v>0.5</v>
      </c>
      <c r="F11" s="179">
        <v>0.54166666666666663</v>
      </c>
      <c r="G11" s="179">
        <v>0.71875</v>
      </c>
      <c r="H11" s="81">
        <f>IF(OR('Beaudet Sofia'!$D11="",G11=""),"",(('Beaudet Sofia'!$G11-'Beaudet Sofia'!$D11)-(F11-E11)))</f>
        <v>0.31250000000000006</v>
      </c>
      <c r="I11" s="2"/>
      <c r="J11" s="1"/>
      <c r="K11" s="1"/>
      <c r="L11" s="1"/>
      <c r="M11" s="1"/>
      <c r="N11" s="1"/>
      <c r="O11" s="1"/>
      <c r="P11" s="1"/>
    </row>
    <row r="12" spans="2:16" ht="30" customHeight="1" thickBot="1" x14ac:dyDescent="0.35">
      <c r="B12" s="12" t="s">
        <v>19</v>
      </c>
      <c r="C12" s="13">
        <f>IF(F4="","",$F$4+3)</f>
        <v>45661</v>
      </c>
      <c r="D12" s="179">
        <v>0.33333333333333331</v>
      </c>
      <c r="E12" s="179">
        <v>0.51041666666666696</v>
      </c>
      <c r="F12" s="179">
        <v>0.55208333333333359</v>
      </c>
      <c r="G12" s="179">
        <v>0.71875</v>
      </c>
      <c r="H12" s="81">
        <f>IF(OR('Beaudet Sofia'!$D12="",G12=""),"",(('Beaudet Sofia'!$G12-'Beaudet Sofia'!$D12)-(F12-E12)))</f>
        <v>0.34375000000000006</v>
      </c>
      <c r="I12" s="1"/>
      <c r="J12" s="1"/>
      <c r="K12" s="1"/>
      <c r="L12" s="1"/>
      <c r="M12" s="1"/>
      <c r="N12" s="1"/>
      <c r="O12" s="1"/>
      <c r="P12" s="1"/>
    </row>
    <row r="13" spans="2:16" ht="30" customHeight="1" thickBot="1" x14ac:dyDescent="0.35">
      <c r="B13" s="12" t="s">
        <v>20</v>
      </c>
      <c r="C13" s="13">
        <f>IF(F4="","",$F$4+4)</f>
        <v>45662</v>
      </c>
      <c r="D13" s="179">
        <v>0.33333333333333331</v>
      </c>
      <c r="E13" s="179">
        <v>0.47916666666666669</v>
      </c>
      <c r="F13" s="179">
        <v>0.52083333333333337</v>
      </c>
      <c r="G13" s="179">
        <v>0.72916666666666663</v>
      </c>
      <c r="H13" s="81">
        <f>IF(OR('Beaudet Sofia'!$D13="",G13=""),"",(('Beaudet Sofia'!$G13-'Beaudet Sofia'!$D13)-(F13-E13)))</f>
        <v>0.35416666666666663</v>
      </c>
      <c r="I13" s="1"/>
      <c r="J13" s="1"/>
      <c r="K13" s="1"/>
      <c r="L13" s="1"/>
      <c r="M13" s="1"/>
      <c r="N13" s="1"/>
      <c r="O13" s="1"/>
      <c r="P13" s="1"/>
    </row>
    <row r="14" spans="2:16" ht="30" customHeight="1" thickBot="1" x14ac:dyDescent="0.35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81" t="str">
        <f>IF(OR('Beaudet Sofia'!$D14="",G14=""),"",(('Beaudet Sofia'!$G14-'Beaudet Sofia'!$D14)-(F14-E14)))</f>
        <v/>
      </c>
      <c r="I14" s="1"/>
      <c r="J14" s="1"/>
      <c r="K14" s="1"/>
      <c r="L14" s="1"/>
      <c r="M14" s="1"/>
      <c r="N14" s="1"/>
      <c r="O14" s="1"/>
      <c r="P14" s="1"/>
    </row>
    <row r="15" spans="2:16" ht="30" customHeight="1" thickBot="1" x14ac:dyDescent="0.35"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82" t="str">
        <f>IF(OR('Beaudet Sofia'!$D15="",G15=""),"",(('Beaudet Sofia'!$G15-'Beaudet Sofia'!$D15)-(F15-E15)))</f>
        <v/>
      </c>
      <c r="I15" s="1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sheetProtection algorithmName="SHA-512" hashValue="N9UDgknuPLZcr0OfYmEsoyunizA23dv2Ka54DRLXxWgGkgIJVO23nsG+2+PCsVrpxpBUZTzBN/DSchuNOTfVrA==" saltValue="l6xAcqZnE1Igt7KUhOKOyw==" spinCount="100000" sheet="1" objects="1" scenarios="1"/>
  <mergeCells count="11">
    <mergeCell ref="B1:H1"/>
    <mergeCell ref="B2:E2"/>
    <mergeCell ref="F2:G2"/>
    <mergeCell ref="B3:C3"/>
    <mergeCell ref="D3:E3"/>
    <mergeCell ref="F3:H3"/>
    <mergeCell ref="B4:C4"/>
    <mergeCell ref="B5:C5"/>
    <mergeCell ref="D5:E5"/>
    <mergeCell ref="B6:D6"/>
    <mergeCell ref="B7:D7"/>
  </mergeCells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F728F0B3-BBE3-46B4-8E25-72B26388C60F}">
      <formula1>0</formula1>
      <formula2>0.999305555555556</formula2>
    </dataValidation>
    <dataValidation type="whole" allowBlank="1" showInputMessage="1" showErrorMessage="1" errorTitle="Num_Employé" error="Attention ! Vous devez saisir votre numéro employé. Veuillez revérifier." promptTitle="Num_Employé" prompt="Veuillez saisir votre numéro employé" sqref="D3" xr:uid="{3982E583-AF7F-4D54-AC2B-D1162B72FB87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7" r:id="rId4" name="Spinner 3">
              <controlPr defaultSize="0" autoPict="0">
                <anchor moveWithCells="1" sizeWithCells="1">
                  <from>
                    <xdr:col>7</xdr:col>
                    <xdr:colOff>1203960</xdr:colOff>
                    <xdr:row>0</xdr:row>
                    <xdr:rowOff>899160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E1725-9930-4611-ADB7-51F9667F3653}">
  <sheetPr codeName="Feuil8">
    <tabColor rgb="FF8ED8A7"/>
  </sheetPr>
  <dimension ref="B1:P30"/>
  <sheetViews>
    <sheetView zoomScale="82" workbookViewId="0">
      <selection activeCell="H2" sqref="H2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35">
      <c r="B2" s="242" t="s">
        <v>4</v>
      </c>
      <c r="C2" s="243"/>
      <c r="D2" s="243"/>
      <c r="E2" s="244"/>
      <c r="F2" s="242" t="s">
        <v>8</v>
      </c>
      <c r="G2" s="243"/>
      <c r="H2" s="90">
        <v>1</v>
      </c>
      <c r="I2" s="1"/>
      <c r="J2" s="1"/>
      <c r="K2" s="1"/>
      <c r="L2" s="1"/>
      <c r="M2" s="1"/>
      <c r="N2" s="1"/>
      <c r="O2" s="1"/>
      <c r="P2" s="1"/>
    </row>
    <row r="3" spans="2:16" ht="24.9" customHeight="1" thickBot="1" x14ac:dyDescent="0.35">
      <c r="B3" s="245" t="s">
        <v>5</v>
      </c>
      <c r="C3" s="245"/>
      <c r="D3" s="255">
        <v>6</v>
      </c>
      <c r="E3" s="255"/>
      <c r="F3" s="247" t="s">
        <v>26</v>
      </c>
      <c r="G3" s="247"/>
      <c r="H3" s="247"/>
      <c r="I3" s="1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35">
      <c r="B4" s="248" t="s">
        <v>116</v>
      </c>
      <c r="C4" s="248"/>
      <c r="D4" s="6" t="str">
        <f>IF(OR(D3="",D3=0,D3&gt;10),"",VLOOKUP(D3,Num_employé,2,FALSE))</f>
        <v>Jean</v>
      </c>
      <c r="E4" s="6" t="str">
        <f>IF(OR(D3="",D3=0,D3&gt;10),"",VLOOKUP(D3,Num_employé,3,FALSE))</f>
        <v>Pierre</v>
      </c>
      <c r="F4" s="7">
        <f>IF(H2="","",VLOOKUP(H2,Périodes_de_paie_2025,2,FALSE))</f>
        <v>45658</v>
      </c>
      <c r="G4" s="5" t="s">
        <v>24</v>
      </c>
      <c r="H4" s="7">
        <f>IF(F4="","",F4+6)</f>
        <v>45664</v>
      </c>
      <c r="I4" s="1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IF(OR(D3="",D3=0,D3&gt;10),"",VLOOKUP(D3,Num_employé,13,FALSE))</f>
        <v>Technicien informatique</v>
      </c>
      <c r="E5" s="250"/>
      <c r="F5" s="8"/>
      <c r="G5" s="8"/>
      <c r="H5" s="8"/>
      <c r="I5" s="1"/>
      <c r="J5" s="1"/>
      <c r="K5" s="1"/>
      <c r="L5" s="1"/>
      <c r="M5" s="1"/>
      <c r="N5" s="1"/>
      <c r="O5" s="1"/>
      <c r="P5" s="1"/>
    </row>
    <row r="6" spans="2:16" ht="51" customHeight="1" thickBot="1" x14ac:dyDescent="0.35">
      <c r="B6" s="256" t="s">
        <v>1</v>
      </c>
      <c r="C6" s="257"/>
      <c r="D6" s="258"/>
      <c r="E6" s="9" t="s">
        <v>2</v>
      </c>
      <c r="F6" s="9" t="s">
        <v>9</v>
      </c>
      <c r="G6" s="9" t="s">
        <v>10</v>
      </c>
      <c r="H6" s="10" t="s">
        <v>23</v>
      </c>
      <c r="I6" s="1"/>
      <c r="J6" s="1"/>
      <c r="K6" s="1"/>
      <c r="L6" s="1"/>
      <c r="M6" s="1"/>
      <c r="N6" s="1"/>
      <c r="O6" s="1"/>
      <c r="P6" s="1"/>
    </row>
    <row r="7" spans="2:16" ht="30.75" customHeight="1" thickBot="1" x14ac:dyDescent="0.35">
      <c r="B7" s="254">
        <v>40</v>
      </c>
      <c r="C7" s="254"/>
      <c r="D7" s="254"/>
      <c r="E7" s="11">
        <f>SUM('Jean Pierre'!$H$9:$H$15)*24</f>
        <v>36.25</v>
      </c>
      <c r="F7" s="11">
        <f>IF(E7&gt;B7,B7,E7)</f>
        <v>36.25</v>
      </c>
      <c r="G7" s="11">
        <f>IF(E7&gt;B7,E7-F7,0)</f>
        <v>0</v>
      </c>
      <c r="H7" s="11">
        <f>COUNT(H14:H15)</f>
        <v>0</v>
      </c>
      <c r="I7" s="1"/>
      <c r="J7" s="1"/>
      <c r="K7" s="1"/>
      <c r="L7" s="1"/>
      <c r="M7" s="1"/>
      <c r="N7" s="1"/>
      <c r="O7" s="1"/>
      <c r="P7" s="1"/>
    </row>
    <row r="8" spans="2:16" s="93" customFormat="1" ht="48.75" customHeight="1" thickBot="1" x14ac:dyDescent="0.3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91"/>
      <c r="J8" s="91"/>
      <c r="K8" s="91"/>
      <c r="L8" s="92"/>
      <c r="M8" s="91"/>
      <c r="N8" s="91"/>
      <c r="O8" s="91"/>
      <c r="P8" s="92"/>
    </row>
    <row r="9" spans="2:16" ht="30" customHeight="1" thickBot="1" x14ac:dyDescent="0.35">
      <c r="B9" s="12" t="s">
        <v>16</v>
      </c>
      <c r="C9" s="13">
        <f>IF(F4="","",F4)</f>
        <v>45658</v>
      </c>
      <c r="D9" s="179">
        <v>0.34375</v>
      </c>
      <c r="E9" s="179">
        <v>0.47916666666666669</v>
      </c>
      <c r="F9" s="179">
        <v>0.52083333333333337</v>
      </c>
      <c r="G9" s="179">
        <v>0.6875</v>
      </c>
      <c r="H9" s="81">
        <f>IF(OR('Jean Pierre'!$D9="",G9=""),"",(('Jean Pierre'!$G9-'Jean Pierre'!$D9)-(F9-E9)))</f>
        <v>0.30208333333333331</v>
      </c>
      <c r="I9" s="2"/>
      <c r="J9" s="1"/>
      <c r="K9" s="1"/>
      <c r="L9" s="16"/>
      <c r="M9" s="1"/>
      <c r="N9" s="1"/>
      <c r="O9" s="1"/>
      <c r="P9" s="1"/>
    </row>
    <row r="10" spans="2:16" ht="30" customHeight="1" thickBot="1" x14ac:dyDescent="0.35">
      <c r="B10" s="12" t="s">
        <v>17</v>
      </c>
      <c r="C10" s="13">
        <f>IF(F4="","",$F$4+1)</f>
        <v>45659</v>
      </c>
      <c r="D10" s="179">
        <v>0.35416666666666669</v>
      </c>
      <c r="E10" s="179">
        <v>0.47916666666666669</v>
      </c>
      <c r="F10" s="179">
        <v>0.52083333333333337</v>
      </c>
      <c r="G10" s="179">
        <v>0.6875</v>
      </c>
      <c r="H10" s="81">
        <f>IF(OR('Jean Pierre'!$D10="",G10=""),"",(('Jean Pierre'!$G10-'Jean Pierre'!$D10)-(F10-E10)))</f>
        <v>0.29166666666666663</v>
      </c>
      <c r="I10" s="1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35">
      <c r="B11" s="12" t="s">
        <v>18</v>
      </c>
      <c r="C11" s="13">
        <f>IF(F4="","",$F$4+2)</f>
        <v>45660</v>
      </c>
      <c r="D11" s="179">
        <v>0.34375</v>
      </c>
      <c r="E11" s="179">
        <v>0.47916666666666669</v>
      </c>
      <c r="F11" s="179">
        <v>0.52083333333333337</v>
      </c>
      <c r="G11" s="179">
        <v>0.6875</v>
      </c>
      <c r="H11" s="81">
        <f>IF(OR('Jean Pierre'!$D11="",G11=""),"",(('Jean Pierre'!$G11-'Jean Pierre'!$D11)-(F11-E11)))</f>
        <v>0.30208333333333331</v>
      </c>
      <c r="I11" s="2"/>
      <c r="J11" s="1"/>
      <c r="K11" s="1"/>
      <c r="L11" s="1"/>
      <c r="M11" s="1"/>
      <c r="N11" s="1"/>
      <c r="O11" s="1"/>
      <c r="P11" s="1"/>
    </row>
    <row r="12" spans="2:16" ht="30" customHeight="1" thickBot="1" x14ac:dyDescent="0.35">
      <c r="B12" s="12" t="s">
        <v>19</v>
      </c>
      <c r="C12" s="13">
        <f>IF(F4="","",$F$4+3)</f>
        <v>45661</v>
      </c>
      <c r="D12" s="179">
        <v>0.375</v>
      </c>
      <c r="E12" s="179">
        <v>0.47916666666666669</v>
      </c>
      <c r="F12" s="179">
        <v>0.52083333333333337</v>
      </c>
      <c r="G12" s="179">
        <v>0.71875</v>
      </c>
      <c r="H12" s="81">
        <f>IF(OR('Jean Pierre'!$D12="",G12=""),"",(('Jean Pierre'!$G12-'Jean Pierre'!$D12)-(F12-E12)))</f>
        <v>0.30208333333333331</v>
      </c>
      <c r="I12" s="1"/>
      <c r="J12" s="1"/>
      <c r="K12" s="1"/>
      <c r="L12" s="1"/>
      <c r="M12" s="1"/>
      <c r="N12" s="1"/>
      <c r="O12" s="1"/>
      <c r="P12" s="1"/>
    </row>
    <row r="13" spans="2:16" ht="30" customHeight="1" thickBot="1" x14ac:dyDescent="0.35">
      <c r="B13" s="12" t="s">
        <v>20</v>
      </c>
      <c r="C13" s="13">
        <f>IF(F4="","",$F$4+4)</f>
        <v>45662</v>
      </c>
      <c r="D13" s="179">
        <v>0.35416666666666669</v>
      </c>
      <c r="E13" s="179">
        <v>0.51041666666666696</v>
      </c>
      <c r="F13" s="179">
        <v>0.55208333333333359</v>
      </c>
      <c r="G13" s="179">
        <v>0.70833333333333337</v>
      </c>
      <c r="H13" s="81">
        <f>IF(OR('Jean Pierre'!$D13="",G13=""),"",(('Jean Pierre'!$G13-'Jean Pierre'!$D13)-(F13-E13)))</f>
        <v>0.31250000000000006</v>
      </c>
      <c r="I13" s="1"/>
      <c r="J13" s="1"/>
      <c r="K13" s="1"/>
      <c r="L13" s="1"/>
      <c r="M13" s="1"/>
      <c r="N13" s="1"/>
      <c r="O13" s="1"/>
      <c r="P13" s="1"/>
    </row>
    <row r="14" spans="2:16" ht="30" customHeight="1" thickBot="1" x14ac:dyDescent="0.35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81" t="str">
        <f>IF(OR('Jean Pierre'!$D14="",G14=""),"",(('Jean Pierre'!$G14-'Jean Pierre'!$D14)-(F14-E14)))</f>
        <v/>
      </c>
      <c r="I14" s="1"/>
      <c r="J14" s="1"/>
      <c r="K14" s="1"/>
      <c r="L14" s="1"/>
      <c r="M14" s="1"/>
      <c r="N14" s="1"/>
      <c r="O14" s="1"/>
      <c r="P14" s="1"/>
    </row>
    <row r="15" spans="2:16" ht="30" customHeight="1" thickBot="1" x14ac:dyDescent="0.35"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82" t="str">
        <f>IF(OR('Jean Pierre'!$D15="",G15=""),"",(('Jean Pierre'!$G15-'Jean Pierre'!$D15)-(F15-E15)))</f>
        <v/>
      </c>
      <c r="I15" s="1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sheetProtection algorithmName="SHA-512" hashValue="+Wjd2IKeMTVWsNn6RHEOvy8fzAwb1hU3gbVdiT6M43xRFXlupsoHpLZ+O0iGL+LCScRmrvvkJoi3hzJKhF4mNg==" saltValue="dcSVcyZJmeposx+MGLzrkQ==" spinCount="100000" sheet="1" objects="1" scenarios="1"/>
  <mergeCells count="11">
    <mergeCell ref="B1:H1"/>
    <mergeCell ref="B2:E2"/>
    <mergeCell ref="F2:G2"/>
    <mergeCell ref="B3:C3"/>
    <mergeCell ref="D3:E3"/>
    <mergeCell ref="F3:H3"/>
    <mergeCell ref="B4:C4"/>
    <mergeCell ref="B5:C5"/>
    <mergeCell ref="D5:E5"/>
    <mergeCell ref="B6:D6"/>
    <mergeCell ref="B7:D7"/>
  </mergeCells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76456BEC-BB2F-4258-8F81-2D15423FE0D4}">
      <formula1>0</formula1>
      <formula2>0.999305555555556</formula2>
    </dataValidation>
    <dataValidation type="whole" allowBlank="1" showInputMessage="1" showErrorMessage="1" errorTitle="Num_Employé" error="Attention ! Vous devez saisir votre numéro employé. Veuillez revérifier." promptTitle="Num_Employé" prompt="Veuillez saisir votre numéro employé" sqref="D3" xr:uid="{FD5EEF61-2165-40CA-8302-4CDB2A3F8DFE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3" r:id="rId4" name="Spinner 3">
              <controlPr defaultSize="0" autoPict="0">
                <anchor moveWithCells="1" sizeWithCells="1">
                  <from>
                    <xdr:col>7</xdr:col>
                    <xdr:colOff>1203960</xdr:colOff>
                    <xdr:row>0</xdr:row>
                    <xdr:rowOff>899160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4FDDD-D41C-4793-91BA-0C39768359BB}">
  <sheetPr codeName="Feuil4">
    <tabColor rgb="FF8ED8A7"/>
  </sheetPr>
  <dimension ref="B1:P30"/>
  <sheetViews>
    <sheetView zoomScale="85" zoomScaleNormal="85" workbookViewId="0">
      <selection activeCell="F19" sqref="F19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35">
      <c r="B2" s="242" t="s">
        <v>4</v>
      </c>
      <c r="C2" s="243"/>
      <c r="D2" s="243"/>
      <c r="E2" s="244"/>
      <c r="F2" s="242" t="s">
        <v>8</v>
      </c>
      <c r="G2" s="243"/>
      <c r="H2" s="90">
        <v>1</v>
      </c>
      <c r="I2" s="1"/>
      <c r="J2" s="1"/>
      <c r="K2" s="1"/>
      <c r="L2" s="1"/>
      <c r="M2" s="1"/>
      <c r="N2" s="1"/>
      <c r="O2" s="1"/>
      <c r="P2" s="1"/>
    </row>
    <row r="3" spans="2:16" ht="24.9" customHeight="1" thickBot="1" x14ac:dyDescent="0.35">
      <c r="B3" s="245" t="s">
        <v>5</v>
      </c>
      <c r="C3" s="245"/>
      <c r="D3" s="255">
        <v>7</v>
      </c>
      <c r="E3" s="255"/>
      <c r="F3" s="247" t="s">
        <v>26</v>
      </c>
      <c r="G3" s="247"/>
      <c r="H3" s="247"/>
      <c r="I3" s="1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35">
      <c r="B4" s="248" t="s">
        <v>116</v>
      </c>
      <c r="C4" s="248"/>
      <c r="D4" s="6" t="str">
        <f>IF(OR(D3="",D3=0,D3&gt;10),"",VLOOKUP(D3,Num_employé,2,FALSE))</f>
        <v>Drapeau</v>
      </c>
      <c r="E4" s="6" t="str">
        <f>IF(OR(D3="",D3=0,D3&gt;10),"",VLOOKUP(D3,Num_employé,3,FALSE))</f>
        <v>Phillip</v>
      </c>
      <c r="F4" s="7">
        <f>IF(H2="","",VLOOKUP(H2,Périodes_de_paie_2025,2,FALSE))</f>
        <v>45658</v>
      </c>
      <c r="G4" s="5" t="s">
        <v>24</v>
      </c>
      <c r="H4" s="7">
        <f>IF(F4="","",F4+6)</f>
        <v>45664</v>
      </c>
      <c r="I4" s="1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IF(OR(D3="",D3=0,D3&gt;10),"",VLOOKUP(D3,Num_employé,13,FALSE))</f>
        <v>Superviseur opération</v>
      </c>
      <c r="E5" s="250"/>
      <c r="F5" s="8"/>
      <c r="G5" s="8"/>
      <c r="H5" s="8"/>
      <c r="I5" s="1"/>
      <c r="J5" s="1"/>
      <c r="K5" s="1"/>
      <c r="L5" s="1"/>
      <c r="M5" s="1"/>
      <c r="N5" s="1"/>
      <c r="O5" s="1"/>
      <c r="P5" s="1"/>
    </row>
    <row r="6" spans="2:16" ht="51" customHeight="1" thickBot="1" x14ac:dyDescent="0.35"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1"/>
      <c r="J6" s="1"/>
      <c r="K6" s="1"/>
      <c r="L6" s="1"/>
      <c r="M6" s="1"/>
      <c r="N6" s="1"/>
      <c r="O6" s="1"/>
      <c r="P6" s="1"/>
    </row>
    <row r="7" spans="2:16" ht="30.75" customHeight="1" thickBot="1" x14ac:dyDescent="0.35">
      <c r="B7" s="254">
        <v>40</v>
      </c>
      <c r="C7" s="254"/>
      <c r="D7" s="254"/>
      <c r="E7" s="11">
        <f>SUM('Drapeau Phillip'!$H$9:$H$15)*24</f>
        <v>39.750000000000007</v>
      </c>
      <c r="F7" s="11">
        <f>IF(E7&gt;B7,B7,E7)</f>
        <v>39.750000000000007</v>
      </c>
      <c r="G7" s="11">
        <f>IF(E7&gt;B7,E7-F7,0)</f>
        <v>0</v>
      </c>
      <c r="H7" s="11">
        <f>COUNT(H14:H15)</f>
        <v>0</v>
      </c>
      <c r="I7" s="1"/>
      <c r="J7" s="1"/>
      <c r="K7" s="1"/>
      <c r="L7" s="1"/>
      <c r="M7" s="1"/>
      <c r="N7" s="1"/>
      <c r="O7" s="1"/>
      <c r="P7" s="1"/>
    </row>
    <row r="8" spans="2:16" ht="48.75" customHeight="1" thickBot="1" x14ac:dyDescent="0.3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1"/>
      <c r="J8" s="1"/>
      <c r="K8" s="1"/>
      <c r="L8" s="16"/>
      <c r="M8" s="1"/>
      <c r="N8" s="1"/>
      <c r="O8" s="1"/>
      <c r="P8" s="16"/>
    </row>
    <row r="9" spans="2:16" ht="30" customHeight="1" thickBot="1" x14ac:dyDescent="0.35">
      <c r="B9" s="12" t="s">
        <v>16</v>
      </c>
      <c r="C9" s="13">
        <f>IF(F4="","",F4)</f>
        <v>45658</v>
      </c>
      <c r="D9" s="179">
        <v>0.34375</v>
      </c>
      <c r="E9" s="179">
        <v>0.48958333333333331</v>
      </c>
      <c r="F9" s="179">
        <v>0.53125</v>
      </c>
      <c r="G9" s="179">
        <v>0.70833333333333337</v>
      </c>
      <c r="H9" s="81">
        <f>IF(OR('Drapeau Phillip'!$D9="",G9=""),"",(('Drapeau Phillip'!$G9-'Drapeau Phillip'!$D9)-(F9-E9)))</f>
        <v>0.32291666666666669</v>
      </c>
      <c r="I9" s="2"/>
      <c r="J9" s="1"/>
      <c r="K9" s="1"/>
      <c r="L9" s="16"/>
      <c r="M9" s="1"/>
      <c r="N9" s="1"/>
      <c r="O9" s="1"/>
      <c r="P9" s="1"/>
    </row>
    <row r="10" spans="2:16" ht="30" customHeight="1" thickBot="1" x14ac:dyDescent="0.35">
      <c r="B10" s="12" t="s">
        <v>17</v>
      </c>
      <c r="C10" s="13">
        <f>IF(F4="","",$F$4+1)</f>
        <v>45659</v>
      </c>
      <c r="D10" s="179">
        <v>0.35416666666666669</v>
      </c>
      <c r="E10" s="179">
        <v>0.5</v>
      </c>
      <c r="F10" s="179">
        <v>0.54166666666666663</v>
      </c>
      <c r="G10" s="179">
        <v>0.72916666666666663</v>
      </c>
      <c r="H10" s="81">
        <f>IF(OR('Drapeau Phillip'!$D10="",G10=""),"",(('Drapeau Phillip'!$G10-'Drapeau Phillip'!$D10)-(F10-E10)))</f>
        <v>0.33333333333333331</v>
      </c>
      <c r="I10" s="1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35">
      <c r="B11" s="12" t="s">
        <v>18</v>
      </c>
      <c r="C11" s="13">
        <f>IF(F4="","",$F$4+2)</f>
        <v>45660</v>
      </c>
      <c r="D11" s="179">
        <v>0.33333333333333331</v>
      </c>
      <c r="E11" s="179">
        <v>0.5</v>
      </c>
      <c r="F11" s="179">
        <v>0.54166666666666663</v>
      </c>
      <c r="G11" s="179">
        <v>0.70833333333333337</v>
      </c>
      <c r="H11" s="81">
        <f>IF(OR('Drapeau Phillip'!$D11="",G11=""),"",(('Drapeau Phillip'!$G11-'Drapeau Phillip'!$D11)-(F11-E11)))</f>
        <v>0.33333333333333343</v>
      </c>
      <c r="I11" s="2"/>
      <c r="J11" s="1"/>
      <c r="K11" s="1"/>
      <c r="L11" s="1"/>
      <c r="M11" s="1"/>
      <c r="N11" s="1"/>
      <c r="O11" s="1"/>
      <c r="P11" s="1"/>
    </row>
    <row r="12" spans="2:16" ht="30" customHeight="1" thickBot="1" x14ac:dyDescent="0.35">
      <c r="B12" s="12" t="s">
        <v>19</v>
      </c>
      <c r="C12" s="13">
        <f>IF(F4="","",$F$4+3)</f>
        <v>45661</v>
      </c>
      <c r="D12" s="179">
        <v>0.34375</v>
      </c>
      <c r="E12" s="179">
        <v>0.52083333333333304</v>
      </c>
      <c r="F12" s="179">
        <v>0.56249999999999967</v>
      </c>
      <c r="G12" s="179">
        <v>0.70833333333333337</v>
      </c>
      <c r="H12" s="81">
        <f>IF(OR('Drapeau Phillip'!$D12="",G12=""),"",(('Drapeau Phillip'!$G12-'Drapeau Phillip'!$D12)-(F12-E12)))</f>
        <v>0.32291666666666674</v>
      </c>
      <c r="I12" s="1"/>
      <c r="J12" s="1"/>
      <c r="K12" s="1"/>
      <c r="L12" s="1"/>
      <c r="M12" s="1"/>
      <c r="N12" s="1"/>
      <c r="O12" s="1"/>
      <c r="P12" s="1"/>
    </row>
    <row r="13" spans="2:16" ht="30" customHeight="1" thickBot="1" x14ac:dyDescent="0.35">
      <c r="B13" s="12" t="s">
        <v>20</v>
      </c>
      <c r="C13" s="13">
        <f>IF(F4="","",$F$4+4)</f>
        <v>45662</v>
      </c>
      <c r="D13" s="179">
        <v>0.34375</v>
      </c>
      <c r="E13" s="179">
        <v>0.47916666666666669</v>
      </c>
      <c r="F13" s="179">
        <v>0.52083333333333337</v>
      </c>
      <c r="G13" s="179">
        <v>0.72916666666666663</v>
      </c>
      <c r="H13" s="81">
        <f>IF(OR('Drapeau Phillip'!$D13="",G13=""),"",(('Drapeau Phillip'!$G13-'Drapeau Phillip'!$D13)-(F13-E13)))</f>
        <v>0.34374999999999994</v>
      </c>
      <c r="I13" s="1"/>
      <c r="J13" s="1"/>
      <c r="K13" s="1"/>
      <c r="L13" s="1"/>
      <c r="M13" s="1"/>
      <c r="N13" s="1"/>
      <c r="O13" s="1"/>
      <c r="P13" s="1"/>
    </row>
    <row r="14" spans="2:16" ht="30" customHeight="1" thickBot="1" x14ac:dyDescent="0.35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81" t="str">
        <f>IF(OR('Drapeau Phillip'!$D14="",G14=""),"",(('Drapeau Phillip'!$G14-'Drapeau Phillip'!$D14)-(F14-E14)))</f>
        <v/>
      </c>
      <c r="I14" s="1"/>
      <c r="J14" s="1"/>
      <c r="K14" s="1"/>
      <c r="L14" s="1"/>
      <c r="M14" s="1"/>
      <c r="N14" s="1"/>
      <c r="O14" s="1"/>
      <c r="P14" s="1"/>
    </row>
    <row r="15" spans="2:16" ht="30" customHeight="1" thickBot="1" x14ac:dyDescent="0.35"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82" t="str">
        <f>IF(OR('Drapeau Phillip'!$D15="",G15=""),"",(('Drapeau Phillip'!$G15-'Drapeau Phillip'!$D15)-(F15-E15)))</f>
        <v/>
      </c>
      <c r="I15" s="1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sheetProtection algorithmName="SHA-512" hashValue="L9h/z8yKyuVw7yfaLYovwchhshFFybMi0mmYiEoBnXfjV4Uoa87UJlKygpuF9mOvU+yLzm4CTADdFg2tPzAM5g==" saltValue="7d/mEOCRh2IcJ47Oz/OtmA==" spinCount="100000" sheet="1" objects="1" scenarios="1"/>
  <mergeCells count="11">
    <mergeCell ref="B1:H1"/>
    <mergeCell ref="B2:E2"/>
    <mergeCell ref="F2:G2"/>
    <mergeCell ref="B3:C3"/>
    <mergeCell ref="D3:E3"/>
    <mergeCell ref="F3:H3"/>
    <mergeCell ref="B4:C4"/>
    <mergeCell ref="B5:C5"/>
    <mergeCell ref="D5:E5"/>
    <mergeCell ref="B6:D6"/>
    <mergeCell ref="B7:D7"/>
  </mergeCells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31AD181D-3D9D-462E-A331-AF335C7C670A}">
      <formula1>0</formula1>
      <formula2>0.999305555555556</formula2>
    </dataValidation>
    <dataValidation type="whole" allowBlank="1" showInputMessage="1" showErrorMessage="1" errorTitle="Num_Employé" error="Attention ! Vous devez saisir votre numéro employé. Veuillez revérifier." promptTitle="Num_Employé" prompt="Veuillez saisir votre numéro employé" sqref="D3" xr:uid="{0EB4E7F7-FB7C-4C64-933C-D81F1374A349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9" r:id="rId4" name="Spinner 3">
              <controlPr defaultSize="0" autoPict="0">
                <anchor moveWithCells="1" sizeWithCells="1">
                  <from>
                    <xdr:col>7</xdr:col>
                    <xdr:colOff>1203960</xdr:colOff>
                    <xdr:row>0</xdr:row>
                    <xdr:rowOff>899160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34022-E09B-48A4-9F4B-1379776AEFB0}">
  <sheetPr codeName="Feuil22">
    <tabColor rgb="FF8ED8A7"/>
  </sheetPr>
  <dimension ref="B1:P30"/>
  <sheetViews>
    <sheetView zoomScale="88" zoomScaleNormal="88" workbookViewId="0">
      <selection activeCell="H4" sqref="H4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35">
      <c r="B2" s="242" t="s">
        <v>4</v>
      </c>
      <c r="C2" s="243"/>
      <c r="D2" s="243"/>
      <c r="E2" s="244"/>
      <c r="F2" s="242" t="s">
        <v>8</v>
      </c>
      <c r="G2" s="243"/>
      <c r="H2" s="90">
        <v>1</v>
      </c>
      <c r="I2" s="1"/>
      <c r="J2" s="1"/>
      <c r="K2" s="1"/>
      <c r="L2" s="1"/>
      <c r="M2" s="1"/>
      <c r="N2" s="1"/>
      <c r="O2" s="1"/>
      <c r="P2" s="1"/>
    </row>
    <row r="3" spans="2:16" ht="24.9" customHeight="1" thickBot="1" x14ac:dyDescent="0.35">
      <c r="B3" s="245" t="s">
        <v>5</v>
      </c>
      <c r="C3" s="245"/>
      <c r="D3" s="255">
        <v>8</v>
      </c>
      <c r="E3" s="255"/>
      <c r="F3" s="247" t="s">
        <v>26</v>
      </c>
      <c r="G3" s="247"/>
      <c r="H3" s="247"/>
      <c r="I3" s="1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35">
      <c r="B4" s="248" t="s">
        <v>116</v>
      </c>
      <c r="C4" s="248"/>
      <c r="D4" s="6" t="str">
        <f>IF(OR(D3="",D3=0,D3&gt;10),"",VLOOKUP(D3,Num_employé,2,FALSE))</f>
        <v>Dallaire</v>
      </c>
      <c r="E4" s="6" t="str">
        <f>IF(OR(D3="",D3=0,D3&gt;10),"",VLOOKUP(D3,Num_employé,3,FALSE))</f>
        <v>Maryline</v>
      </c>
      <c r="F4" s="7">
        <f>IF(H2="","",VLOOKUP(H2,Périodes_de_paie_2025,2,FALSE))</f>
        <v>45658</v>
      </c>
      <c r="G4" s="5" t="s">
        <v>24</v>
      </c>
      <c r="H4" s="7">
        <f>IF(F4="","",F4+6)</f>
        <v>45664</v>
      </c>
      <c r="I4" s="1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IF(OR(D3="",D3=0,D3&gt;10),"",VLOOKUP(D3,Num_employé,13,FALSE))</f>
        <v>Adjoint administratif</v>
      </c>
      <c r="E5" s="250"/>
      <c r="F5" s="8"/>
      <c r="G5" s="8"/>
      <c r="H5" s="8"/>
      <c r="I5" s="1"/>
      <c r="J5" s="1"/>
      <c r="K5" s="1"/>
      <c r="L5" s="1"/>
      <c r="M5" s="1"/>
      <c r="N5" s="1"/>
      <c r="O5" s="1"/>
      <c r="P5" s="1"/>
    </row>
    <row r="6" spans="2:16" ht="51" customHeight="1" thickBot="1" x14ac:dyDescent="0.35"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1"/>
      <c r="J6" s="1"/>
      <c r="K6" s="1"/>
      <c r="L6" s="1"/>
      <c r="M6" s="1"/>
      <c r="N6" s="1"/>
      <c r="O6" s="1"/>
      <c r="P6" s="1"/>
    </row>
    <row r="7" spans="2:16" ht="30.75" customHeight="1" thickBot="1" x14ac:dyDescent="0.35">
      <c r="B7" s="254">
        <v>40</v>
      </c>
      <c r="C7" s="254"/>
      <c r="D7" s="254"/>
      <c r="E7" s="11">
        <f>SUM('Dallaire Maryline'!$H$9:$H$15)*24</f>
        <v>38.250000000000014</v>
      </c>
      <c r="F7" s="11">
        <f>IF(E7&gt;B7,B7,E7)</f>
        <v>38.250000000000014</v>
      </c>
      <c r="G7" s="11">
        <f>IF(E7&gt;B7,E7-F7,0)</f>
        <v>0</v>
      </c>
      <c r="H7" s="11">
        <f>COUNT(H14:H15)</f>
        <v>0</v>
      </c>
      <c r="I7" s="1"/>
      <c r="J7" s="1"/>
      <c r="K7" s="1"/>
      <c r="L7" s="1"/>
      <c r="M7" s="1"/>
      <c r="N7" s="1"/>
      <c r="O7" s="1"/>
      <c r="P7" s="1"/>
    </row>
    <row r="8" spans="2:16" ht="48.75" customHeight="1" thickBot="1" x14ac:dyDescent="0.3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1"/>
      <c r="J8" s="1"/>
      <c r="K8" s="1"/>
      <c r="L8" s="16"/>
      <c r="M8" s="1"/>
      <c r="N8" s="1"/>
      <c r="O8" s="1"/>
      <c r="P8" s="16"/>
    </row>
    <row r="9" spans="2:16" ht="30" customHeight="1" thickBot="1" x14ac:dyDescent="0.35">
      <c r="B9" s="12" t="s">
        <v>16</v>
      </c>
      <c r="C9" s="13">
        <f>IF(F4="","",F4)</f>
        <v>45658</v>
      </c>
      <c r="D9" s="179">
        <v>0.35416666666666669</v>
      </c>
      <c r="E9" s="179">
        <v>0.52083333333333304</v>
      </c>
      <c r="F9" s="179">
        <v>0.56249999999999967</v>
      </c>
      <c r="G9" s="179">
        <v>0.71875</v>
      </c>
      <c r="H9" s="81">
        <f>IF(OR('Dallaire Maryline'!$D9="",G9=""),"",(('Dallaire Maryline'!$G9-'Dallaire Maryline'!$D9)-(F9-E9)))</f>
        <v>0.32291666666666669</v>
      </c>
      <c r="I9" s="2"/>
      <c r="J9" s="1"/>
      <c r="K9" s="1"/>
      <c r="L9" s="16"/>
      <c r="M9" s="1"/>
      <c r="N9" s="1"/>
      <c r="O9" s="1"/>
      <c r="P9" s="1"/>
    </row>
    <row r="10" spans="2:16" ht="30" customHeight="1" thickBot="1" x14ac:dyDescent="0.35">
      <c r="B10" s="12" t="s">
        <v>17</v>
      </c>
      <c r="C10" s="13">
        <f>IF(F4="","",$F$4+1)</f>
        <v>45659</v>
      </c>
      <c r="D10" s="179">
        <v>0.35416666666666669</v>
      </c>
      <c r="E10" s="179">
        <v>0.52083333333333304</v>
      </c>
      <c r="F10" s="179">
        <v>0.56249999999999967</v>
      </c>
      <c r="G10" s="179">
        <v>0.71875</v>
      </c>
      <c r="H10" s="81">
        <f>IF(OR('Dallaire Maryline'!$D10="",G10=""),"",(('Dallaire Maryline'!$G10-'Dallaire Maryline'!$D10)-(F10-E10)))</f>
        <v>0.32291666666666669</v>
      </c>
      <c r="I10" s="1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35">
      <c r="B11" s="12" t="s">
        <v>18</v>
      </c>
      <c r="C11" s="13">
        <f>IF(F4="","",$F$4+2)</f>
        <v>45660</v>
      </c>
      <c r="D11" s="179">
        <v>0.33333333333333331</v>
      </c>
      <c r="E11" s="179">
        <v>0.51041666666666696</v>
      </c>
      <c r="F11" s="179">
        <v>0.55208333333333337</v>
      </c>
      <c r="G11" s="179">
        <v>0.72916666666666663</v>
      </c>
      <c r="H11" s="81">
        <f>IF(OR('Dallaire Maryline'!$D11="",G11=""),"",(('Dallaire Maryline'!$G11-'Dallaire Maryline'!$D11)-(F11-E11)))</f>
        <v>0.35416666666666691</v>
      </c>
      <c r="I11" s="2"/>
      <c r="J11" s="1"/>
      <c r="K11" s="1"/>
      <c r="L11" s="1"/>
      <c r="M11" s="1"/>
      <c r="N11" s="1"/>
      <c r="O11" s="1"/>
      <c r="P11" s="1"/>
    </row>
    <row r="12" spans="2:16" ht="30" customHeight="1" thickBot="1" x14ac:dyDescent="0.35">
      <c r="B12" s="12" t="s">
        <v>19</v>
      </c>
      <c r="C12" s="13">
        <f>IF(F4="","",$F$4+3)</f>
        <v>45661</v>
      </c>
      <c r="D12" s="179">
        <v>0.36458333333333331</v>
      </c>
      <c r="E12" s="179">
        <v>0.52083333333333304</v>
      </c>
      <c r="F12" s="179">
        <v>0.56249999999999967</v>
      </c>
      <c r="G12" s="179">
        <v>0.70833333333333337</v>
      </c>
      <c r="H12" s="81">
        <f>IF(OR('Dallaire Maryline'!$D12="",G12=""),"",(('Dallaire Maryline'!$G12-'Dallaire Maryline'!$D12)-(F12-E12)))</f>
        <v>0.30208333333333343</v>
      </c>
      <c r="I12" s="1"/>
      <c r="J12" s="1"/>
      <c r="K12" s="1"/>
      <c r="L12" s="1"/>
      <c r="M12" s="1"/>
      <c r="N12" s="1"/>
      <c r="O12" s="1"/>
      <c r="P12" s="1"/>
    </row>
    <row r="13" spans="2:16" ht="30" customHeight="1" thickBot="1" x14ac:dyDescent="0.35">
      <c r="B13" s="12" t="s">
        <v>20</v>
      </c>
      <c r="C13" s="13">
        <f>IF(F4="","",$F$4+4)</f>
        <v>45662</v>
      </c>
      <c r="D13" s="179">
        <v>0.375</v>
      </c>
      <c r="E13" s="179">
        <v>0.48958333333333331</v>
      </c>
      <c r="F13" s="179">
        <v>0.53125</v>
      </c>
      <c r="G13" s="179">
        <v>0.70833333333333337</v>
      </c>
      <c r="H13" s="81">
        <f>IF(OR('Dallaire Maryline'!$D13="",G13=""),"",(('Dallaire Maryline'!$G13-'Dallaire Maryline'!$D13)-(F13-E13)))</f>
        <v>0.29166666666666669</v>
      </c>
      <c r="I13" s="1"/>
      <c r="J13" s="1"/>
      <c r="K13" s="1"/>
      <c r="L13" s="1"/>
      <c r="M13" s="1"/>
      <c r="N13" s="1"/>
      <c r="O13" s="1"/>
      <c r="P13" s="1"/>
    </row>
    <row r="14" spans="2:16" ht="30" customHeight="1" thickBot="1" x14ac:dyDescent="0.35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81" t="str">
        <f>IF(OR('Dallaire Maryline'!$D14="",G14=""),"",(('Dallaire Maryline'!$G14-'Dallaire Maryline'!$D14)-(F14-E14)))</f>
        <v/>
      </c>
      <c r="I14" s="1"/>
      <c r="J14" s="1"/>
      <c r="K14" s="1"/>
      <c r="L14" s="1"/>
      <c r="M14" s="1"/>
      <c r="N14" s="1"/>
      <c r="O14" s="1"/>
      <c r="P14" s="1"/>
    </row>
    <row r="15" spans="2:16" ht="30" customHeight="1" thickBot="1" x14ac:dyDescent="0.35"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82" t="str">
        <f>IF(OR('Dallaire Maryline'!$D15="",G15=""),"",(('Dallaire Maryline'!$G15-'Dallaire Maryline'!$D15)-(F15-E15)))</f>
        <v/>
      </c>
      <c r="I15" s="1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sheetProtection algorithmName="SHA-512" hashValue="yhRYXbJUB8ywF9ljo6BRTRQyNSmKUHodPYeKH/TQ8mZjE5wnG5J10CR790JyZaq/87GRPACnp6CSKrIWslTCuA==" saltValue="38qN7q+ytjpIzRxT/uPJQQ==" spinCount="100000" sheet="1" objects="1" scenarios="1"/>
  <mergeCells count="11">
    <mergeCell ref="B1:H1"/>
    <mergeCell ref="B2:E2"/>
    <mergeCell ref="F2:G2"/>
    <mergeCell ref="B3:C3"/>
    <mergeCell ref="D3:E3"/>
    <mergeCell ref="F3:H3"/>
    <mergeCell ref="B4:C4"/>
    <mergeCell ref="B5:C5"/>
    <mergeCell ref="D5:E5"/>
    <mergeCell ref="B6:D6"/>
    <mergeCell ref="B7:D7"/>
  </mergeCells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C9B6B82A-7F9F-4A84-B494-1BDFA764A8A0}">
      <formula1>0</formula1>
      <formula2>0.999305555555556</formula2>
    </dataValidation>
    <dataValidation type="whole" allowBlank="1" showInputMessage="1" showErrorMessage="1" errorTitle="Num_Employé" error="Attention ! Vous devez saisir votre numéro employé. Veuillez revérifier." promptTitle="Num_Employé" prompt="Veuillez saisir votre numéro employé" sqref="D3" xr:uid="{998582C7-0E4D-45B1-B0F4-B65991E8F4FB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4" name="Spinner 3">
              <controlPr defaultSize="0" autoPict="0">
                <anchor moveWithCells="1" sizeWithCells="1">
                  <from>
                    <xdr:col>7</xdr:col>
                    <xdr:colOff>1203960</xdr:colOff>
                    <xdr:row>0</xdr:row>
                    <xdr:rowOff>899160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81D3C-58FB-429B-8D5D-CFF9422F2880}">
  <sheetPr codeName="Feuil21">
    <tabColor rgb="FF8ED8A7"/>
  </sheetPr>
  <dimension ref="B1:P30"/>
  <sheetViews>
    <sheetView zoomScale="78" workbookViewId="0">
      <selection activeCell="G18" sqref="G18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35">
      <c r="B2" s="242" t="s">
        <v>4</v>
      </c>
      <c r="C2" s="243"/>
      <c r="D2" s="243"/>
      <c r="E2" s="244"/>
      <c r="F2" s="242" t="s">
        <v>8</v>
      </c>
      <c r="G2" s="243"/>
      <c r="H2" s="90">
        <v>1</v>
      </c>
      <c r="I2" s="1"/>
      <c r="J2" s="1"/>
      <c r="K2" s="1"/>
      <c r="L2" s="1"/>
      <c r="M2" s="1"/>
      <c r="N2" s="1"/>
      <c r="O2" s="1"/>
      <c r="P2" s="1"/>
    </row>
    <row r="3" spans="2:16" ht="24.9" customHeight="1" thickBot="1" x14ac:dyDescent="0.35">
      <c r="B3" s="245" t="s">
        <v>5</v>
      </c>
      <c r="C3" s="245"/>
      <c r="D3" s="255">
        <v>9</v>
      </c>
      <c r="E3" s="255"/>
      <c r="F3" s="247" t="s">
        <v>26</v>
      </c>
      <c r="G3" s="247"/>
      <c r="H3" s="247"/>
      <c r="I3" s="1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35">
      <c r="B4" s="248" t="s">
        <v>116</v>
      </c>
      <c r="C4" s="248"/>
      <c r="D4" s="6" t="str">
        <f>IF(OR(D3="",D3=0,D3&gt;10),"",VLOOKUP(D3,Num_employé,2,FALSE))</f>
        <v>Barrette</v>
      </c>
      <c r="E4" s="6" t="str">
        <f>IF(OR(D3="",D3=0,D3&gt;10),"",VLOOKUP(D3,Num_employé,3,FALSE))</f>
        <v>Timothe</v>
      </c>
      <c r="F4" s="7">
        <f>IF(H2="","",VLOOKUP(H2,Périodes_de_paie_2025,2,FALSE))</f>
        <v>45658</v>
      </c>
      <c r="G4" s="5" t="s">
        <v>24</v>
      </c>
      <c r="H4" s="7">
        <f>IF(F4="","",F4+6)</f>
        <v>45664</v>
      </c>
      <c r="I4" s="1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IF(OR(D3="",D3=0,D3&gt;10),"",VLOOKUP(D3,Num_employé,13,FALSE))</f>
        <v>Technicien administration</v>
      </c>
      <c r="E5" s="250"/>
      <c r="F5" s="8"/>
      <c r="G5" s="8"/>
      <c r="H5" s="8"/>
      <c r="I5" s="1"/>
      <c r="J5" s="1"/>
      <c r="K5" s="1"/>
      <c r="L5" s="1"/>
      <c r="M5" s="1"/>
      <c r="N5" s="1"/>
      <c r="O5" s="1"/>
      <c r="P5" s="1"/>
    </row>
    <row r="6" spans="2:16" ht="51" customHeight="1" thickBot="1" x14ac:dyDescent="0.35"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1"/>
      <c r="J6" s="1"/>
      <c r="K6" s="1"/>
      <c r="L6" s="1"/>
      <c r="M6" s="1"/>
      <c r="N6" s="1"/>
      <c r="O6" s="1"/>
      <c r="P6" s="1"/>
    </row>
    <row r="7" spans="2:16" ht="30.75" customHeight="1" thickBot="1" x14ac:dyDescent="0.35">
      <c r="B7" s="254">
        <v>40</v>
      </c>
      <c r="C7" s="254"/>
      <c r="D7" s="254"/>
      <c r="E7" s="11">
        <f>SUM('Barette Timothe'!$H$9:$H$15)*24</f>
        <v>36.5</v>
      </c>
      <c r="F7" s="11">
        <f>IF(E7&gt;B7,B7,E7)</f>
        <v>36.5</v>
      </c>
      <c r="G7" s="11">
        <f>IF(E7&gt;B7,E7-F7,0)</f>
        <v>0</v>
      </c>
      <c r="H7" s="11">
        <f>COUNT(H14:H15)</f>
        <v>0</v>
      </c>
      <c r="I7" s="1"/>
      <c r="J7" s="1"/>
      <c r="K7" s="1"/>
      <c r="L7" s="1"/>
      <c r="M7" s="1"/>
      <c r="N7" s="1"/>
      <c r="O7" s="1"/>
      <c r="P7" s="1"/>
    </row>
    <row r="8" spans="2:16" ht="48.75" customHeight="1" thickBot="1" x14ac:dyDescent="0.3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1"/>
      <c r="J8" s="1"/>
      <c r="K8" s="1"/>
      <c r="L8" s="16"/>
      <c r="M8" s="1"/>
      <c r="N8" s="1"/>
      <c r="O8" s="1"/>
      <c r="P8" s="16"/>
    </row>
    <row r="9" spans="2:16" ht="30" customHeight="1" thickBot="1" x14ac:dyDescent="0.35">
      <c r="B9" s="12" t="s">
        <v>16</v>
      </c>
      <c r="C9" s="13">
        <f>IF(F4="","",F4)</f>
        <v>45658</v>
      </c>
      <c r="D9" s="179">
        <v>0.34375</v>
      </c>
      <c r="E9" s="179">
        <v>0.47916666666666669</v>
      </c>
      <c r="F9" s="179">
        <v>0.52083333333333337</v>
      </c>
      <c r="G9" s="179">
        <v>0.69791666666666663</v>
      </c>
      <c r="H9" s="81">
        <f>IF(OR('Barette Timothe'!$D9="",G9=""),"",(('Barette Timothe'!$G9-'Barette Timothe'!$D9)-(F9-E9)))</f>
        <v>0.31249999999999994</v>
      </c>
      <c r="I9" s="2"/>
      <c r="J9" s="1"/>
      <c r="K9" s="1"/>
      <c r="L9" s="16"/>
      <c r="M9" s="1"/>
      <c r="N9" s="1"/>
      <c r="O9" s="1"/>
      <c r="P9" s="1"/>
    </row>
    <row r="10" spans="2:16" ht="30" customHeight="1" thickBot="1" x14ac:dyDescent="0.35">
      <c r="B10" s="12" t="s">
        <v>17</v>
      </c>
      <c r="C10" s="13">
        <f>IF(F4="","",$F$4+1)</f>
        <v>45659</v>
      </c>
      <c r="D10" s="179">
        <v>0.36458333333333331</v>
      </c>
      <c r="E10" s="179">
        <v>0.47916666666666669</v>
      </c>
      <c r="F10" s="179">
        <v>0.52083333333333337</v>
      </c>
      <c r="G10" s="179">
        <v>0.6875</v>
      </c>
      <c r="H10" s="81">
        <f>IF(OR('Barette Timothe'!$D10="",G10=""),"",(('Barette Timothe'!$G10-'Barette Timothe'!$D10)-(F10-E10)))</f>
        <v>0.28125</v>
      </c>
      <c r="I10" s="1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35">
      <c r="B11" s="12" t="s">
        <v>18</v>
      </c>
      <c r="C11" s="13">
        <f>IF(F4="","",$F$4+2)</f>
        <v>45660</v>
      </c>
      <c r="D11" s="179">
        <v>0.33333333333333331</v>
      </c>
      <c r="E11" s="179">
        <v>0.48958333333333331</v>
      </c>
      <c r="F11" s="179">
        <v>0.53125</v>
      </c>
      <c r="G11" s="179">
        <v>0.69791666666666663</v>
      </c>
      <c r="H11" s="81">
        <f>IF(OR('Barette Timothe'!$D11="",G11=""),"",(('Barette Timothe'!$G11-'Barette Timothe'!$D11)-(F11-E11)))</f>
        <v>0.32291666666666663</v>
      </c>
      <c r="I11" s="2"/>
      <c r="J11" s="1"/>
      <c r="K11" s="1"/>
      <c r="L11" s="1"/>
      <c r="M11" s="1"/>
      <c r="N11" s="1"/>
      <c r="O11" s="1"/>
      <c r="P11" s="1"/>
    </row>
    <row r="12" spans="2:16" ht="30" customHeight="1" thickBot="1" x14ac:dyDescent="0.35">
      <c r="B12" s="12" t="s">
        <v>19</v>
      </c>
      <c r="C12" s="13">
        <f>IF(F4="","",$F$4+3)</f>
        <v>45661</v>
      </c>
      <c r="D12" s="179">
        <v>0.375</v>
      </c>
      <c r="E12" s="179">
        <v>0.52083333333333304</v>
      </c>
      <c r="F12" s="179">
        <v>0.56249999999999967</v>
      </c>
      <c r="G12" s="179">
        <v>0.6875</v>
      </c>
      <c r="H12" s="81">
        <f>IF(OR('Barette Timothe'!$D12="",G12=""),"",(('Barette Timothe'!$G12-'Barette Timothe'!$D12)-(F12-E12)))</f>
        <v>0.27083333333333337</v>
      </c>
      <c r="I12" s="1"/>
      <c r="J12" s="1"/>
      <c r="K12" s="1"/>
      <c r="L12" s="1"/>
      <c r="M12" s="1"/>
      <c r="N12" s="1"/>
      <c r="O12" s="1"/>
      <c r="P12" s="1"/>
    </row>
    <row r="13" spans="2:16" ht="30" customHeight="1" thickBot="1" x14ac:dyDescent="0.35">
      <c r="B13" s="12" t="s">
        <v>20</v>
      </c>
      <c r="C13" s="13">
        <f>IF(F4="","",$F$4+4)</f>
        <v>45662</v>
      </c>
      <c r="D13" s="179">
        <v>0.35416666666666669</v>
      </c>
      <c r="E13" s="179">
        <v>0.48958333333333331</v>
      </c>
      <c r="F13" s="179">
        <v>0.53125</v>
      </c>
      <c r="G13" s="179">
        <v>0.72916666666666663</v>
      </c>
      <c r="H13" s="81">
        <f>IF(OR('Barette Timothe'!$D13="",G13=""),"",(('Barette Timothe'!$G13-'Barette Timothe'!$D13)-(F13-E13)))</f>
        <v>0.33333333333333326</v>
      </c>
      <c r="I13" s="1"/>
      <c r="J13" s="1"/>
      <c r="K13" s="1"/>
      <c r="L13" s="1"/>
      <c r="M13" s="1"/>
      <c r="N13" s="1"/>
      <c r="O13" s="1"/>
      <c r="P13" s="1"/>
    </row>
    <row r="14" spans="2:16" ht="30" customHeight="1" thickBot="1" x14ac:dyDescent="0.35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81" t="str">
        <f>IF(OR('Barette Timothe'!$D14="",G14=""),"",(('Barette Timothe'!$G14-'Barette Timothe'!$D14)-(F14-E14)))</f>
        <v/>
      </c>
      <c r="I14" s="1"/>
      <c r="J14" s="1"/>
      <c r="K14" s="1"/>
      <c r="L14" s="1"/>
      <c r="M14" s="1"/>
      <c r="N14" s="1"/>
      <c r="O14" s="1"/>
      <c r="P14" s="1"/>
    </row>
    <row r="15" spans="2:16" ht="30" customHeight="1" thickBot="1" x14ac:dyDescent="0.35"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82" t="str">
        <f>IF(OR('Barette Timothe'!$D15="",G15=""),"",(('Barette Timothe'!$G15-'Barette Timothe'!$D15)-(F15-E15)))</f>
        <v/>
      </c>
      <c r="I15" s="1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sheetProtection algorithmName="SHA-512" hashValue="W6R/w9/E0LN849wKppxRD4uOUVHsvrkHN9duM4kB1lWUjKypBuDq1GBMZWbKOJxKiGAgC/cNVRmqqr25rVbZYA==" saltValue="KnLAs9LVxxJnqU4wW39sjQ==" spinCount="100000" sheet="1" objects="1" scenarios="1"/>
  <mergeCells count="11">
    <mergeCell ref="B1:H1"/>
    <mergeCell ref="B2:E2"/>
    <mergeCell ref="F2:G2"/>
    <mergeCell ref="B3:C3"/>
    <mergeCell ref="D3:E3"/>
    <mergeCell ref="F3:H3"/>
    <mergeCell ref="B4:C4"/>
    <mergeCell ref="B5:C5"/>
    <mergeCell ref="D5:E5"/>
    <mergeCell ref="B6:D6"/>
    <mergeCell ref="B7:D7"/>
  </mergeCells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A958447C-912A-4564-9367-CFE1F0838A43}">
      <formula1>0</formula1>
      <formula2>0.999305555555556</formula2>
    </dataValidation>
    <dataValidation type="whole" allowBlank="1" showInputMessage="1" showErrorMessage="1" errorTitle="Num_Employé" error="Attention ! Vous devez saisir votre numéro employé. Veuillez revérifier." promptTitle="Num_Employé" prompt="Veuillez saisir votre numéro employé" sqref="D3" xr:uid="{1106AC66-881C-4D38-A6A2-46982D959A6E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1" r:id="rId4" name="Spinner 3">
              <controlPr defaultSize="0" autoPict="0">
                <anchor moveWithCells="1" sizeWithCells="1">
                  <from>
                    <xdr:col>7</xdr:col>
                    <xdr:colOff>1203960</xdr:colOff>
                    <xdr:row>0</xdr:row>
                    <xdr:rowOff>899160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FE37-19CD-4AB6-A2FE-0AD97169AB2D}">
  <sheetPr codeName="Feuil20">
    <tabColor rgb="FF8ED8A7"/>
  </sheetPr>
  <dimension ref="B1:P30"/>
  <sheetViews>
    <sheetView zoomScale="72" zoomScaleNormal="72" workbookViewId="0">
      <selection activeCell="G14" sqref="G14"/>
    </sheetView>
  </sheetViews>
  <sheetFormatPr baseColWidth="10" defaultRowHeight="14.4" x14ac:dyDescent="0.3"/>
  <cols>
    <col min="2" max="3" width="17.109375" customWidth="1"/>
    <col min="4" max="4" width="25.77734375" customWidth="1"/>
    <col min="5" max="5" width="40.21875" customWidth="1"/>
    <col min="6" max="6" width="33.77734375" customWidth="1"/>
    <col min="7" max="7" width="37.77734375" customWidth="1"/>
    <col min="8" max="8" width="30.21875" customWidth="1"/>
    <col min="12" max="12" width="18.77734375" bestFit="1" customWidth="1"/>
    <col min="16" max="16" width="18.77734375" bestFit="1" customWidth="1"/>
  </cols>
  <sheetData>
    <row r="1" spans="2:16" s="4" customFormat="1" ht="72" customHeight="1" thickBot="1" x14ac:dyDescent="0.35">
      <c r="B1" s="240"/>
      <c r="C1" s="240"/>
      <c r="D1" s="240"/>
      <c r="E1" s="240"/>
      <c r="F1" s="241"/>
      <c r="G1" s="241"/>
      <c r="H1" s="241"/>
      <c r="I1" s="3"/>
      <c r="J1" s="3"/>
      <c r="K1" s="3"/>
      <c r="L1" s="3"/>
      <c r="M1" s="3"/>
      <c r="N1" s="3"/>
      <c r="O1" s="3"/>
      <c r="P1" s="3"/>
    </row>
    <row r="2" spans="2:16" ht="30" customHeight="1" thickBot="1" x14ac:dyDescent="0.35">
      <c r="B2" s="242" t="s">
        <v>4</v>
      </c>
      <c r="C2" s="243"/>
      <c r="D2" s="243"/>
      <c r="E2" s="244"/>
      <c r="F2" s="242" t="s">
        <v>8</v>
      </c>
      <c r="G2" s="243"/>
      <c r="H2" s="90">
        <v>1</v>
      </c>
      <c r="I2" s="1"/>
      <c r="J2" s="1"/>
      <c r="K2" s="1"/>
      <c r="L2" s="1"/>
      <c r="M2" s="1"/>
      <c r="N2" s="1"/>
      <c r="O2" s="1"/>
      <c r="P2" s="1"/>
    </row>
    <row r="3" spans="2:16" ht="24.9" customHeight="1" thickBot="1" x14ac:dyDescent="0.35">
      <c r="B3" s="245" t="s">
        <v>5</v>
      </c>
      <c r="C3" s="245"/>
      <c r="D3" s="255">
        <v>10</v>
      </c>
      <c r="E3" s="255"/>
      <c r="F3" s="247" t="s">
        <v>26</v>
      </c>
      <c r="G3" s="247"/>
      <c r="H3" s="247"/>
      <c r="I3" s="1"/>
      <c r="J3" s="1"/>
      <c r="K3" s="1"/>
      <c r="L3" s="1"/>
      <c r="M3" s="1"/>
      <c r="N3" s="1"/>
      <c r="O3" s="1"/>
      <c r="P3" s="1"/>
    </row>
    <row r="4" spans="2:16" ht="24.9" customHeight="1" thickTop="1" thickBot="1" x14ac:dyDescent="0.35">
      <c r="B4" s="248" t="s">
        <v>116</v>
      </c>
      <c r="C4" s="248"/>
      <c r="D4" s="6" t="str">
        <f>IF(OR(D3="",D3=0,D3&gt;10),"",VLOOKUP(D3,Num_employé,2,FALSE))</f>
        <v>Cossette</v>
      </c>
      <c r="E4" s="6" t="str">
        <f>IF(OR(D3="",D3=0,D3&gt;10),"",VLOOKUP(D3,Num_employé,3,FALSE))</f>
        <v>Serena</v>
      </c>
      <c r="F4" s="7">
        <f>IF(H2="","",VLOOKUP(H2,Périodes_de_paie_2025,2,FALSE))</f>
        <v>45658</v>
      </c>
      <c r="G4" s="5" t="s">
        <v>24</v>
      </c>
      <c r="H4" s="7">
        <f>IF(F4="","",F4+6)</f>
        <v>45664</v>
      </c>
      <c r="I4" s="1"/>
      <c r="J4" s="1"/>
      <c r="K4" s="1"/>
      <c r="L4" s="1"/>
      <c r="M4" s="1"/>
      <c r="N4" s="1"/>
      <c r="O4" s="1"/>
      <c r="P4" s="1"/>
    </row>
    <row r="5" spans="2:16" ht="28.95" customHeight="1" thickTop="1" thickBot="1" x14ac:dyDescent="0.4">
      <c r="B5" s="249" t="s">
        <v>7</v>
      </c>
      <c r="C5" s="249"/>
      <c r="D5" s="250" t="str">
        <f>IF(OR(D3="",D3=0,D3&gt;10),"",VLOOKUP(D3,Num_employé,13,FALSE))</f>
        <v>Représentant commercial</v>
      </c>
      <c r="E5" s="250"/>
      <c r="F5" s="8"/>
      <c r="G5" s="8"/>
      <c r="H5" s="8"/>
      <c r="I5" s="1"/>
      <c r="J5" s="1"/>
      <c r="K5" s="1"/>
      <c r="L5" s="1"/>
      <c r="M5" s="1"/>
      <c r="N5" s="1"/>
      <c r="O5" s="1"/>
      <c r="P5" s="1"/>
    </row>
    <row r="6" spans="2:16" ht="51" customHeight="1" thickBot="1" x14ac:dyDescent="0.35">
      <c r="B6" s="251" t="s">
        <v>1</v>
      </c>
      <c r="C6" s="252"/>
      <c r="D6" s="253"/>
      <c r="E6" s="9" t="s">
        <v>2</v>
      </c>
      <c r="F6" s="9" t="s">
        <v>9</v>
      </c>
      <c r="G6" s="9" t="s">
        <v>10</v>
      </c>
      <c r="H6" s="10" t="s">
        <v>23</v>
      </c>
      <c r="I6" s="1"/>
      <c r="J6" s="1"/>
      <c r="K6" s="1"/>
      <c r="L6" s="1"/>
      <c r="M6" s="1"/>
      <c r="N6" s="1"/>
      <c r="O6" s="1"/>
      <c r="P6" s="1"/>
    </row>
    <row r="7" spans="2:16" ht="30.75" customHeight="1" thickBot="1" x14ac:dyDescent="0.35">
      <c r="B7" s="254">
        <v>40</v>
      </c>
      <c r="C7" s="254"/>
      <c r="D7" s="254"/>
      <c r="E7" s="11">
        <f>SUM('Cossette Serena'!$H$9:$H$15)*24</f>
        <v>37.999999999999993</v>
      </c>
      <c r="F7" s="11">
        <f>IF(E7&gt;B7,B7,E7)</f>
        <v>37.999999999999993</v>
      </c>
      <c r="G7" s="11">
        <f>IF(E7&gt;B7,E7-F7,0)</f>
        <v>0</v>
      </c>
      <c r="H7" s="11">
        <f>COUNT(H14:H15)</f>
        <v>0</v>
      </c>
      <c r="I7" s="1"/>
      <c r="J7" s="1"/>
      <c r="K7" s="1"/>
      <c r="L7" s="1"/>
      <c r="M7" s="1"/>
      <c r="N7" s="1"/>
      <c r="O7" s="1"/>
      <c r="P7" s="1"/>
    </row>
    <row r="8" spans="2:16" ht="48.75" customHeight="1" thickBot="1" x14ac:dyDescent="0.35">
      <c r="B8" s="78" t="s">
        <v>25</v>
      </c>
      <c r="C8" s="78" t="s">
        <v>11</v>
      </c>
      <c r="D8" s="78" t="s">
        <v>12</v>
      </c>
      <c r="E8" s="78" t="s">
        <v>13</v>
      </c>
      <c r="F8" s="78" t="s">
        <v>14</v>
      </c>
      <c r="G8" s="78" t="s">
        <v>15</v>
      </c>
      <c r="H8" s="79" t="s">
        <v>3</v>
      </c>
      <c r="I8" s="1"/>
      <c r="J8" s="1"/>
      <c r="K8" s="1"/>
      <c r="L8" s="16"/>
      <c r="M8" s="1"/>
      <c r="N8" s="1"/>
      <c r="O8" s="1"/>
      <c r="P8" s="16"/>
    </row>
    <row r="9" spans="2:16" ht="30" customHeight="1" thickBot="1" x14ac:dyDescent="0.35">
      <c r="B9" s="12" t="s">
        <v>16</v>
      </c>
      <c r="C9" s="13">
        <f>IF(F4="","",F4)</f>
        <v>45658</v>
      </c>
      <c r="D9" s="179">
        <v>0.36458333333333331</v>
      </c>
      <c r="E9" s="179">
        <v>0.47916666666666669</v>
      </c>
      <c r="F9" s="179">
        <v>0.52083333333333337</v>
      </c>
      <c r="G9" s="179">
        <v>0.71875</v>
      </c>
      <c r="H9" s="81">
        <f>IF(OR('Cossette Serena'!$D9="",G9=""),"",(('Cossette Serena'!$G9-'Cossette Serena'!$D9)-(F9-E9)))</f>
        <v>0.3125</v>
      </c>
      <c r="I9" s="2"/>
      <c r="J9" s="1"/>
      <c r="K9" s="1"/>
      <c r="L9" s="16"/>
      <c r="M9" s="1"/>
      <c r="N9" s="1"/>
      <c r="O9" s="1"/>
      <c r="P9" s="1"/>
    </row>
    <row r="10" spans="2:16" ht="30" customHeight="1" thickBot="1" x14ac:dyDescent="0.35">
      <c r="B10" s="12" t="s">
        <v>17</v>
      </c>
      <c r="C10" s="13">
        <f>IF(F4="","",$F$4+1)</f>
        <v>45659</v>
      </c>
      <c r="D10" s="179">
        <v>0.34375</v>
      </c>
      <c r="E10" s="179">
        <v>0.47916666666666669</v>
      </c>
      <c r="F10" s="179">
        <v>0.52083333333333337</v>
      </c>
      <c r="G10" s="179">
        <v>0.6875</v>
      </c>
      <c r="H10" s="81">
        <f>IF(OR('Cossette Serena'!$D10="",G10=""),"",(('Cossette Serena'!$G10-'Cossette Serena'!$D10)-(F10-E10)))</f>
        <v>0.30208333333333331</v>
      </c>
      <c r="I10" s="1" t="s">
        <v>0</v>
      </c>
      <c r="J10" s="1"/>
      <c r="K10" s="1"/>
      <c r="L10" s="1"/>
      <c r="M10" s="1"/>
      <c r="N10" s="1"/>
      <c r="O10" s="1"/>
      <c r="P10" s="1"/>
    </row>
    <row r="11" spans="2:16" ht="30" customHeight="1" thickBot="1" x14ac:dyDescent="0.35">
      <c r="B11" s="12" t="s">
        <v>18</v>
      </c>
      <c r="C11" s="13">
        <f>IF(F4="","",$F$4+2)</f>
        <v>45660</v>
      </c>
      <c r="D11" s="179">
        <v>0.33333333333333331</v>
      </c>
      <c r="E11" s="179">
        <v>0.47916666666666669</v>
      </c>
      <c r="F11" s="179">
        <v>0.52083333333333337</v>
      </c>
      <c r="G11" s="179">
        <v>0.69791666666666663</v>
      </c>
      <c r="H11" s="81">
        <f>IF(OR('Cossette Serena'!$D11="",G11=""),"",(('Cossette Serena'!$G11-'Cossette Serena'!$D11)-(F11-E11)))</f>
        <v>0.32291666666666663</v>
      </c>
      <c r="I11" s="2"/>
      <c r="J11" s="1"/>
      <c r="K11" s="1"/>
      <c r="L11" s="1"/>
      <c r="M11" s="1"/>
      <c r="N11" s="1"/>
      <c r="O11" s="1"/>
      <c r="P11" s="1"/>
    </row>
    <row r="12" spans="2:16" ht="30" customHeight="1" thickBot="1" x14ac:dyDescent="0.35">
      <c r="B12" s="12" t="s">
        <v>19</v>
      </c>
      <c r="C12" s="13">
        <f>IF(F4="","",$F$4+3)</f>
        <v>45661</v>
      </c>
      <c r="D12" s="179">
        <v>0.34375</v>
      </c>
      <c r="E12" s="179">
        <v>0.47916666666666669</v>
      </c>
      <c r="F12" s="179">
        <v>0.52083333333333337</v>
      </c>
      <c r="G12" s="179">
        <v>0.72916666666666663</v>
      </c>
      <c r="H12" s="81">
        <f>IF(OR('Cossette Serena'!$D12="",G12=""),"",(('Cossette Serena'!$G12-'Cossette Serena'!$D12)-(F12-E12)))</f>
        <v>0.34374999999999994</v>
      </c>
      <c r="I12" s="1"/>
      <c r="J12" s="1"/>
      <c r="K12" s="1"/>
      <c r="L12" s="1"/>
      <c r="M12" s="1"/>
      <c r="N12" s="1"/>
      <c r="O12" s="1"/>
      <c r="P12" s="1"/>
    </row>
    <row r="13" spans="2:16" ht="30" customHeight="1" thickBot="1" x14ac:dyDescent="0.35">
      <c r="B13" s="12" t="s">
        <v>20</v>
      </c>
      <c r="C13" s="13">
        <f>IF(F4="","",$F$4+4)</f>
        <v>45662</v>
      </c>
      <c r="D13" s="179">
        <v>0.34375</v>
      </c>
      <c r="E13" s="179">
        <v>0.51041666666666696</v>
      </c>
      <c r="F13" s="179">
        <v>0.55208333333333359</v>
      </c>
      <c r="G13" s="179">
        <v>0.6875</v>
      </c>
      <c r="H13" s="81">
        <f>IF(OR('Cossette Serena'!$D13="",G13=""),"",(('Cossette Serena'!$G13-'Cossette Serena'!$D13)-(F13-E13)))</f>
        <v>0.30208333333333337</v>
      </c>
      <c r="I13" s="1"/>
      <c r="J13" s="1"/>
      <c r="K13" s="1"/>
      <c r="L13" s="1"/>
      <c r="M13" s="1"/>
      <c r="N13" s="1"/>
      <c r="O13" s="1"/>
      <c r="P13" s="1"/>
    </row>
    <row r="14" spans="2:16" ht="30" customHeight="1" thickBot="1" x14ac:dyDescent="0.35">
      <c r="B14" s="12" t="s">
        <v>21</v>
      </c>
      <c r="C14" s="13">
        <f>IF(F4="","",$F$4+5)</f>
        <v>45663</v>
      </c>
      <c r="D14" s="179"/>
      <c r="E14" s="179"/>
      <c r="F14" s="179"/>
      <c r="G14" s="179"/>
      <c r="H14" s="81" t="str">
        <f>IF(OR('Cossette Serena'!$D14="",G14=""),"",(('Cossette Serena'!$G14-'Cossette Serena'!$D14)-(F14-E14)))</f>
        <v/>
      </c>
      <c r="I14" s="1"/>
      <c r="J14" s="1"/>
      <c r="K14" s="1"/>
      <c r="L14" s="1"/>
      <c r="M14" s="1"/>
      <c r="N14" s="1"/>
      <c r="O14" s="1"/>
      <c r="P14" s="1"/>
    </row>
    <row r="15" spans="2:16" ht="30" customHeight="1" thickBot="1" x14ac:dyDescent="0.35">
      <c r="B15" s="14" t="s">
        <v>22</v>
      </c>
      <c r="C15" s="15">
        <f>IF(F4="","",$F$4+6)</f>
        <v>45664</v>
      </c>
      <c r="D15" s="181"/>
      <c r="E15" s="182"/>
      <c r="F15" s="182"/>
      <c r="G15" s="182"/>
      <c r="H15" s="82" t="str">
        <f>IF(OR('Cossette Serena'!$D15="",G15=""),"",(('Cossette Serena'!$G15-'Cossette Serena'!$D15)-(F15-E15)))</f>
        <v/>
      </c>
      <c r="I15" s="1"/>
      <c r="J15" s="1"/>
      <c r="K15" s="1"/>
      <c r="L15" s="1"/>
      <c r="M15" s="1"/>
      <c r="N15" s="1"/>
      <c r="O15" s="1"/>
      <c r="P15" s="1"/>
    </row>
    <row r="16" spans="2:16" ht="15.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15.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15.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15.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15.6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15.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15.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15.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15.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15.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15.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15.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15.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15.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15.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</sheetData>
  <sheetProtection algorithmName="SHA-512" hashValue="C1LHaDxtAAaswSId04zNIpyl5TxwKVhNa3zE90FIof62qEv+7Uqo5EbkPDvv5aYH4G/RFDxX54B0wKZGUlh3rA==" saltValue="TYo8LaFgmtI6EXDyfUybFQ==" spinCount="100000" sheet="1" objects="1" scenarios="1"/>
  <mergeCells count="11">
    <mergeCell ref="B1:H1"/>
    <mergeCell ref="B2:E2"/>
    <mergeCell ref="F2:G2"/>
    <mergeCell ref="B3:C3"/>
    <mergeCell ref="D3:E3"/>
    <mergeCell ref="F3:H3"/>
    <mergeCell ref="B4:C4"/>
    <mergeCell ref="B5:C5"/>
    <mergeCell ref="D5:E5"/>
    <mergeCell ref="B6:D6"/>
    <mergeCell ref="B7:D7"/>
  </mergeCells>
  <dataValidations count="2">
    <dataValidation type="time" allowBlank="1" showInputMessage="1" showErrorMessage="1" errorTitle="Format Heure" error="Attention ! Veuillez revérifier le format de l'heure. Ex : 10:35" promptTitle="Format Heure" prompt="L'heure doit être saisie sous le format HH:MM" sqref="D9:G15" xr:uid="{48B8E4EB-555D-4F81-A313-C50166DF5EFF}">
      <formula1>0</formula1>
      <formula2>0.999305555555556</formula2>
    </dataValidation>
    <dataValidation type="whole" allowBlank="1" showInputMessage="1" showErrorMessage="1" errorTitle="Num_Employé" error="Attention ! Vous devez saisir votre numéro employé. Veuillez revérifier." promptTitle="Num_Employé" prompt="Veuillez saisir votre numéro employé" sqref="D3" xr:uid="{033506BA-8BB5-47F3-823D-4C37287E8F37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7" r:id="rId4" name="Spinner 3">
              <controlPr defaultSize="0" autoPict="0">
                <anchor moveWithCells="1" sizeWithCells="1">
                  <from>
                    <xdr:col>7</xdr:col>
                    <xdr:colOff>1203960</xdr:colOff>
                    <xdr:row>0</xdr:row>
                    <xdr:rowOff>899160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78AAE-8D64-43D1-B233-EE87941C40ED}">
  <sheetPr codeName="Feuil10">
    <tabColor rgb="FF8ED8A7"/>
  </sheetPr>
  <dimension ref="B1:U19"/>
  <sheetViews>
    <sheetView zoomScale="67" zoomScaleNormal="67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T4" sqref="T4:T13"/>
    </sheetView>
  </sheetViews>
  <sheetFormatPr baseColWidth="10" defaultRowHeight="14.4" x14ac:dyDescent="0.3"/>
  <cols>
    <col min="2" max="2" width="25.77734375" customWidth="1"/>
    <col min="3" max="3" width="24.109375" bestFit="1" customWidth="1"/>
    <col min="4" max="7" width="25.77734375" customWidth="1"/>
    <col min="8" max="8" width="20.21875" style="19" customWidth="1"/>
    <col min="9" max="10" width="25.77734375" customWidth="1"/>
    <col min="11" max="11" width="29.88671875" customWidth="1"/>
    <col min="12" max="13" width="25.77734375" customWidth="1"/>
    <col min="14" max="21" width="25.77734375" style="31" customWidth="1"/>
  </cols>
  <sheetData>
    <row r="1" spans="2:21" ht="99.6" customHeight="1" thickBot="1" x14ac:dyDescent="0.35">
      <c r="B1" s="259" t="s">
        <v>158</v>
      </c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</row>
    <row r="2" spans="2:21" s="17" customFormat="1" ht="42" customHeight="1" thickBot="1" x14ac:dyDescent="0.4">
      <c r="B2" s="263" t="s">
        <v>118</v>
      </c>
      <c r="C2" s="263"/>
      <c r="D2" s="264" t="s">
        <v>119</v>
      </c>
      <c r="E2" s="264"/>
      <c r="F2" s="264"/>
      <c r="G2" s="264"/>
      <c r="H2" s="265" t="s">
        <v>120</v>
      </c>
      <c r="I2" s="265"/>
      <c r="J2" s="264" t="s">
        <v>121</v>
      </c>
      <c r="K2" s="264"/>
      <c r="L2" s="264"/>
      <c r="M2" s="264"/>
      <c r="N2" s="266" t="s">
        <v>122</v>
      </c>
      <c r="O2" s="266"/>
      <c r="P2" s="266"/>
      <c r="Q2" s="266"/>
      <c r="R2" s="266"/>
      <c r="S2" s="266"/>
      <c r="T2" s="267" t="s">
        <v>123</v>
      </c>
      <c r="U2" s="267"/>
    </row>
    <row r="3" spans="2:21" s="18" customFormat="1" ht="42.6" thickBot="1" x14ac:dyDescent="0.35">
      <c r="B3" s="114" t="s">
        <v>124</v>
      </c>
      <c r="C3" s="114" t="s">
        <v>117</v>
      </c>
      <c r="D3" s="9" t="s">
        <v>125</v>
      </c>
      <c r="E3" s="9" t="s">
        <v>126</v>
      </c>
      <c r="F3" s="9" t="s">
        <v>127</v>
      </c>
      <c r="G3" s="9" t="s">
        <v>128</v>
      </c>
      <c r="H3" s="107" t="s">
        <v>42</v>
      </c>
      <c r="I3" s="107" t="s">
        <v>129</v>
      </c>
      <c r="J3" s="9" t="s">
        <v>130</v>
      </c>
      <c r="K3" s="9" t="s">
        <v>131</v>
      </c>
      <c r="L3" s="9" t="s">
        <v>132</v>
      </c>
      <c r="M3" s="9" t="s">
        <v>133</v>
      </c>
      <c r="N3" s="104" t="s">
        <v>134</v>
      </c>
      <c r="O3" s="104" t="s">
        <v>135</v>
      </c>
      <c r="P3" s="104" t="s">
        <v>136</v>
      </c>
      <c r="Q3" s="104" t="s">
        <v>137</v>
      </c>
      <c r="R3" s="104" t="s">
        <v>138</v>
      </c>
      <c r="S3" s="104" t="s">
        <v>139</v>
      </c>
      <c r="T3" s="76" t="s">
        <v>140</v>
      </c>
      <c r="U3" s="76" t="s">
        <v>141</v>
      </c>
    </row>
    <row r="4" spans="2:21" ht="21" thickBot="1" x14ac:dyDescent="0.35">
      <c r="B4" s="115">
        <v>1</v>
      </c>
      <c r="C4" s="115">
        <f>'Bibeau Charbel'!H2</f>
        <v>1</v>
      </c>
      <c r="D4" s="41">
        <f>'Bibeau Charbel'!E7</f>
        <v>41.25</v>
      </c>
      <c r="E4" s="41">
        <f>'Bibeau Charbel'!F7</f>
        <v>40</v>
      </c>
      <c r="F4" s="41">
        <f>'Bibeau Charbel'!G7</f>
        <v>1.25</v>
      </c>
      <c r="G4" s="41">
        <f>'Bibeau Charbel'!H7</f>
        <v>1</v>
      </c>
      <c r="H4" s="108">
        <f ca="1">T_info_salariés!R4</f>
        <v>26.8</v>
      </c>
      <c r="I4" s="109">
        <f t="shared" ref="I4:I13" si="0">IF(B4="","",VLOOKUP(B4,Num_employé,14,FALSE))</f>
        <v>4</v>
      </c>
      <c r="J4" s="73">
        <f ca="1">E4*H4</f>
        <v>1072</v>
      </c>
      <c r="K4" s="73">
        <f t="shared" ref="K4:K13" ca="1" si="1">F4*H4*Taux_supplémentaire</f>
        <v>50.25</v>
      </c>
      <c r="L4" s="73">
        <f t="shared" ref="L4:L13" si="2">G4*Rémunération_prime</f>
        <v>50</v>
      </c>
      <c r="M4" s="73">
        <f ca="1">SUM(J4:L4)</f>
        <v>1172.25</v>
      </c>
      <c r="N4" s="105">
        <f t="shared" ref="N4:N13" ca="1" si="3">M4*Taux_AE</f>
        <v>14.067</v>
      </c>
      <c r="O4" s="105">
        <f t="shared" ref="O4:O13" ca="1" si="4">_xlfn.IFNA(VLOOKUP(M4,Table_Féd,I4+3,TRUE),0)</f>
        <v>54.25</v>
      </c>
      <c r="P4" s="105">
        <f t="shared" ref="P4:P13" ca="1" si="5">_xlfn.IFNA(VLOOKUP(M4,Table_Prov,I4+3,TRUE),0)</f>
        <v>51.97</v>
      </c>
      <c r="Q4" s="105">
        <f t="shared" ref="Q4:Q13" ca="1" si="6">M4*Taux_RQAP</f>
        <v>5.790915</v>
      </c>
      <c r="R4" s="105">
        <f t="shared" ref="R4:R13" ca="1" si="7">M4*Taux_RRQ</f>
        <v>66.818250000000006</v>
      </c>
      <c r="S4" s="105">
        <f ca="1">SUM(N4:R4)</f>
        <v>192.896165</v>
      </c>
      <c r="T4" s="73">
        <f ca="1">M4-S4</f>
        <v>979.353835</v>
      </c>
      <c r="U4" s="77">
        <f>VLOOKUP(C4,Périodes_de_paie_2025,3,FALSE)+'Table taux horaire'!$G$19</f>
        <v>45668</v>
      </c>
    </row>
    <row r="5" spans="2:21" ht="21" thickBot="1" x14ac:dyDescent="0.35">
      <c r="B5" s="115">
        <v>2</v>
      </c>
      <c r="C5" s="115">
        <f>'Gauvin Marcus'!H2</f>
        <v>1</v>
      </c>
      <c r="D5" s="41">
        <f>'Gauvin Marcus'!E7</f>
        <v>38</v>
      </c>
      <c r="E5" s="41">
        <f>'Gauvin Marcus'!F7</f>
        <v>38</v>
      </c>
      <c r="F5" s="41">
        <f>'Gauvin Marcus'!G7</f>
        <v>0</v>
      </c>
      <c r="G5" s="41">
        <f>'Gauvin Marcus'!H7</f>
        <v>0</v>
      </c>
      <c r="H5" s="108">
        <f ca="1">T_info_salariés!R5</f>
        <v>24.3</v>
      </c>
      <c r="I5" s="109">
        <f t="shared" si="0"/>
        <v>2</v>
      </c>
      <c r="J5" s="73">
        <f t="shared" ref="J5:J13" ca="1" si="8">E5*H5</f>
        <v>923.4</v>
      </c>
      <c r="K5" s="73">
        <f t="shared" ca="1" si="1"/>
        <v>0</v>
      </c>
      <c r="L5" s="73">
        <f t="shared" si="2"/>
        <v>0</v>
      </c>
      <c r="M5" s="73">
        <f t="shared" ref="M5:M13" ca="1" si="9">SUM(J5:L5)</f>
        <v>923.4</v>
      </c>
      <c r="N5" s="105">
        <f t="shared" ca="1" si="3"/>
        <v>11.0808</v>
      </c>
      <c r="O5" s="105">
        <f t="shared" ca="1" si="4"/>
        <v>45.8</v>
      </c>
      <c r="P5" s="105">
        <f t="shared" ca="1" si="5"/>
        <v>48.3</v>
      </c>
      <c r="Q5" s="105">
        <f t="shared" ca="1" si="6"/>
        <v>4.5615959999999998</v>
      </c>
      <c r="R5" s="105">
        <f t="shared" ca="1" si="7"/>
        <v>52.633800000000001</v>
      </c>
      <c r="S5" s="105">
        <f t="shared" ref="S5:S13" ca="1" si="10">SUM(N5:R5)</f>
        <v>162.37619599999999</v>
      </c>
      <c r="T5" s="73">
        <f t="shared" ref="T5:T13" ca="1" si="11">M5-S5</f>
        <v>761.02380399999993</v>
      </c>
      <c r="U5" s="77">
        <f>VLOOKUP(C5,Périodes_de_paie_2025,3,FALSE)+'Table taux horaire'!$G$19</f>
        <v>45668</v>
      </c>
    </row>
    <row r="6" spans="2:21" ht="21" thickBot="1" x14ac:dyDescent="0.35">
      <c r="B6" s="115">
        <v>3</v>
      </c>
      <c r="C6" s="115">
        <f>'Joly Justin'!H2</f>
        <v>1</v>
      </c>
      <c r="D6" s="41">
        <f>'Joly Justin'!E7</f>
        <v>40</v>
      </c>
      <c r="E6" s="41">
        <f>'Joly Justin'!F7</f>
        <v>40</v>
      </c>
      <c r="F6" s="41">
        <f>'Joly Justin'!G7</f>
        <v>0</v>
      </c>
      <c r="G6" s="41">
        <f>'Joly Justin'!H7</f>
        <v>1</v>
      </c>
      <c r="H6" s="108">
        <f ca="1">T_info_salariés!R6</f>
        <v>25.5</v>
      </c>
      <c r="I6" s="109">
        <f t="shared" si="0"/>
        <v>4</v>
      </c>
      <c r="J6" s="73">
        <f t="shared" ca="1" si="8"/>
        <v>1020</v>
      </c>
      <c r="K6" s="73">
        <f t="shared" ca="1" si="1"/>
        <v>0</v>
      </c>
      <c r="L6" s="73">
        <f t="shared" si="2"/>
        <v>50</v>
      </c>
      <c r="M6" s="73">
        <f t="shared" ca="1" si="9"/>
        <v>1070</v>
      </c>
      <c r="N6" s="105">
        <f t="shared" ca="1" si="3"/>
        <v>12.84</v>
      </c>
      <c r="O6" s="105">
        <f t="shared" ca="1" si="4"/>
        <v>43.55</v>
      </c>
      <c r="P6" s="105">
        <f t="shared" ca="1" si="5"/>
        <v>35.97</v>
      </c>
      <c r="Q6" s="105">
        <f t="shared" ca="1" si="6"/>
        <v>5.2858000000000001</v>
      </c>
      <c r="R6" s="105">
        <f t="shared" ca="1" si="7"/>
        <v>60.99</v>
      </c>
      <c r="S6" s="105">
        <f t="shared" ca="1" si="10"/>
        <v>158.63579999999999</v>
      </c>
      <c r="T6" s="73">
        <f t="shared" ca="1" si="11"/>
        <v>911.36419999999998</v>
      </c>
      <c r="U6" s="77">
        <f>VLOOKUP(C6,Périodes_de_paie_2025,3,FALSE)+'Table taux horaire'!$G$19</f>
        <v>45668</v>
      </c>
    </row>
    <row r="7" spans="2:21" ht="21" thickBot="1" x14ac:dyDescent="0.35">
      <c r="B7" s="115">
        <v>4</v>
      </c>
      <c r="C7" s="115">
        <f>'Lalonde Marie-Clause'!H2</f>
        <v>1</v>
      </c>
      <c r="D7" s="41">
        <f>'Lalonde Marie-Clause'!E7</f>
        <v>36.499999999999993</v>
      </c>
      <c r="E7" s="41">
        <f>'Lalonde Marie-Clause'!F7</f>
        <v>36.499999999999993</v>
      </c>
      <c r="F7" s="41">
        <f>'Lalonde Marie-Clause'!G7</f>
        <v>0</v>
      </c>
      <c r="G7" s="41">
        <f>'Lalonde Marie-Clause'!H7</f>
        <v>0</v>
      </c>
      <c r="H7" s="108">
        <f ca="1">T_info_salariés!R7</f>
        <v>26.8</v>
      </c>
      <c r="I7" s="109">
        <f t="shared" si="0"/>
        <v>3</v>
      </c>
      <c r="J7" s="73">
        <f t="shared" ca="1" si="8"/>
        <v>978.19999999999982</v>
      </c>
      <c r="K7" s="73">
        <f t="shared" ca="1" si="1"/>
        <v>0</v>
      </c>
      <c r="L7" s="73">
        <f t="shared" si="2"/>
        <v>0</v>
      </c>
      <c r="M7" s="73">
        <f t="shared" ca="1" si="9"/>
        <v>978.19999999999982</v>
      </c>
      <c r="N7" s="105">
        <f t="shared" ca="1" si="3"/>
        <v>11.738399999999999</v>
      </c>
      <c r="O7" s="105">
        <f t="shared" ca="1" si="4"/>
        <v>42.35</v>
      </c>
      <c r="P7" s="105">
        <f t="shared" ca="1" si="5"/>
        <v>42.01</v>
      </c>
      <c r="Q7" s="105">
        <f t="shared" ca="1" si="6"/>
        <v>4.8323079999999994</v>
      </c>
      <c r="R7" s="105">
        <f t="shared" ca="1" si="7"/>
        <v>55.75739999999999</v>
      </c>
      <c r="S7" s="105">
        <f t="shared" ca="1" si="10"/>
        <v>156.688108</v>
      </c>
      <c r="T7" s="73">
        <f t="shared" ca="1" si="11"/>
        <v>821.51189199999976</v>
      </c>
      <c r="U7" s="77">
        <f>VLOOKUP(C7,Périodes_de_paie_2025,3,FALSE)+'Table taux horaire'!$G$19</f>
        <v>45668</v>
      </c>
    </row>
    <row r="8" spans="2:21" ht="21" thickBot="1" x14ac:dyDescent="0.35">
      <c r="B8" s="115">
        <v>5</v>
      </c>
      <c r="C8" s="115">
        <f>'Beaudet Sofia'!H2</f>
        <v>1</v>
      </c>
      <c r="D8" s="41">
        <f>'Beaudet Sofia'!E7</f>
        <v>39</v>
      </c>
      <c r="E8" s="41">
        <f>'Beaudet Sofia'!F7</f>
        <v>39</v>
      </c>
      <c r="F8" s="41">
        <f>'Beaudet Sofia'!G7</f>
        <v>0</v>
      </c>
      <c r="G8" s="41">
        <f>'Beaudet Sofia'!H7</f>
        <v>0</v>
      </c>
      <c r="H8" s="108">
        <f ca="1">T_info_salariés!R8</f>
        <v>26.8</v>
      </c>
      <c r="I8" s="109">
        <f t="shared" si="0"/>
        <v>0</v>
      </c>
      <c r="J8" s="73">
        <f t="shared" ca="1" si="8"/>
        <v>1045.2</v>
      </c>
      <c r="K8" s="73">
        <f t="shared" ca="1" si="1"/>
        <v>0</v>
      </c>
      <c r="L8" s="73">
        <f t="shared" si="2"/>
        <v>0</v>
      </c>
      <c r="M8" s="73">
        <f t="shared" ca="1" si="9"/>
        <v>1045.2</v>
      </c>
      <c r="N8" s="105">
        <f t="shared" ca="1" si="3"/>
        <v>12.542400000000001</v>
      </c>
      <c r="O8" s="105">
        <f t="shared" ca="1" si="4"/>
        <v>116.9</v>
      </c>
      <c r="P8" s="105">
        <f t="shared" ca="1" si="5"/>
        <v>161.38</v>
      </c>
      <c r="Q8" s="105">
        <f t="shared" ca="1" si="6"/>
        <v>5.1632880000000005</v>
      </c>
      <c r="R8" s="105">
        <f t="shared" ca="1" si="7"/>
        <v>59.576400000000007</v>
      </c>
      <c r="S8" s="105">
        <f t="shared" ca="1" si="10"/>
        <v>355.56208800000002</v>
      </c>
      <c r="T8" s="73">
        <f t="shared" ca="1" si="11"/>
        <v>689.63791200000003</v>
      </c>
      <c r="U8" s="77">
        <f>VLOOKUP(C8,Périodes_de_paie_2025,3,FALSE)+'Table taux horaire'!$G$19</f>
        <v>45668</v>
      </c>
    </row>
    <row r="9" spans="2:21" ht="21" thickBot="1" x14ac:dyDescent="0.35">
      <c r="B9" s="115">
        <v>6</v>
      </c>
      <c r="C9" s="115">
        <f>'Jean Pierre'!H2</f>
        <v>1</v>
      </c>
      <c r="D9" s="41">
        <f>'Jean Pierre'!E7</f>
        <v>36.25</v>
      </c>
      <c r="E9" s="41">
        <f>'Jean Pierre'!F7</f>
        <v>36.25</v>
      </c>
      <c r="F9" s="41">
        <f>'Jean Pierre'!G7</f>
        <v>0</v>
      </c>
      <c r="G9" s="41">
        <f>'Jean Pierre'!H7</f>
        <v>0</v>
      </c>
      <c r="H9" s="108">
        <f ca="1">T_info_salariés!R9</f>
        <v>26.8</v>
      </c>
      <c r="I9" s="109">
        <f t="shared" si="0"/>
        <v>1</v>
      </c>
      <c r="J9" s="73">
        <f t="shared" ca="1" si="8"/>
        <v>971.5</v>
      </c>
      <c r="K9" s="73">
        <f t="shared" ca="1" si="1"/>
        <v>0</v>
      </c>
      <c r="L9" s="73">
        <f t="shared" si="2"/>
        <v>0</v>
      </c>
      <c r="M9" s="73">
        <f t="shared" ca="1" si="9"/>
        <v>971.5</v>
      </c>
      <c r="N9" s="105">
        <f t="shared" ca="1" si="3"/>
        <v>11.657999999999999</v>
      </c>
      <c r="O9" s="105">
        <f t="shared" ca="1" si="4"/>
        <v>56.35</v>
      </c>
      <c r="P9" s="105">
        <f t="shared" ca="1" si="5"/>
        <v>64.55</v>
      </c>
      <c r="Q9" s="105">
        <f t="shared" ca="1" si="6"/>
        <v>4.7992099999999995</v>
      </c>
      <c r="R9" s="105">
        <f t="shared" ca="1" si="7"/>
        <v>55.375500000000002</v>
      </c>
      <c r="S9" s="105">
        <f t="shared" ca="1" si="10"/>
        <v>192.73271</v>
      </c>
      <c r="T9" s="73">
        <f t="shared" ca="1" si="11"/>
        <v>778.76729</v>
      </c>
      <c r="U9" s="77">
        <f>VLOOKUP(C9,Périodes_de_paie_2025,3,FALSE)+'Table taux horaire'!$G$19</f>
        <v>45668</v>
      </c>
    </row>
    <row r="10" spans="2:21" ht="21" thickBot="1" x14ac:dyDescent="0.35">
      <c r="B10" s="115">
        <v>7</v>
      </c>
      <c r="C10" s="115">
        <f>'Drapeau Phillip'!H2</f>
        <v>1</v>
      </c>
      <c r="D10" s="41">
        <f>'Drapeau Phillip'!E7</f>
        <v>39.750000000000007</v>
      </c>
      <c r="E10" s="41">
        <f>'Drapeau Phillip'!F7</f>
        <v>39.750000000000007</v>
      </c>
      <c r="F10" s="41">
        <f>'Drapeau Phillip'!G7</f>
        <v>0</v>
      </c>
      <c r="G10" s="41">
        <f>'Drapeau Phillip'!H7</f>
        <v>0</v>
      </c>
      <c r="H10" s="108">
        <f ca="1">T_info_salariés!R10</f>
        <v>29</v>
      </c>
      <c r="I10" s="109">
        <f t="shared" si="0"/>
        <v>4</v>
      </c>
      <c r="J10" s="73">
        <f t="shared" ca="1" si="8"/>
        <v>1152.7500000000002</v>
      </c>
      <c r="K10" s="73">
        <f t="shared" ca="1" si="1"/>
        <v>0</v>
      </c>
      <c r="L10" s="73">
        <f t="shared" si="2"/>
        <v>0</v>
      </c>
      <c r="M10" s="73">
        <f t="shared" ca="1" si="9"/>
        <v>1152.7500000000002</v>
      </c>
      <c r="N10" s="105">
        <f t="shared" ca="1" si="3"/>
        <v>13.833000000000004</v>
      </c>
      <c r="O10" s="105">
        <f t="shared" ca="1" si="4"/>
        <v>52.4</v>
      </c>
      <c r="P10" s="105">
        <f t="shared" ca="1" si="5"/>
        <v>48.77</v>
      </c>
      <c r="Q10" s="105">
        <f t="shared" ca="1" si="6"/>
        <v>5.6945850000000009</v>
      </c>
      <c r="R10" s="105">
        <f t="shared" ca="1" si="7"/>
        <v>65.706750000000014</v>
      </c>
      <c r="S10" s="105">
        <f t="shared" ca="1" si="10"/>
        <v>186.40433500000003</v>
      </c>
      <c r="T10" s="73">
        <f t="shared" ca="1" si="11"/>
        <v>966.34566500000017</v>
      </c>
      <c r="U10" s="77">
        <f>VLOOKUP(C10,Périodes_de_paie_2025,3,FALSE)+'Table taux horaire'!$G$19</f>
        <v>45668</v>
      </c>
    </row>
    <row r="11" spans="2:21" ht="21" thickBot="1" x14ac:dyDescent="0.35">
      <c r="B11" s="115">
        <v>8</v>
      </c>
      <c r="C11" s="115">
        <f>'Dallaire Maryline'!H2</f>
        <v>1</v>
      </c>
      <c r="D11" s="41">
        <f>'Dallaire Maryline'!E7</f>
        <v>38.250000000000014</v>
      </c>
      <c r="E11" s="41">
        <f>'Dallaire Maryline'!F7</f>
        <v>38.250000000000014</v>
      </c>
      <c r="F11" s="41">
        <f>'Dallaire Maryline'!G7</f>
        <v>0</v>
      </c>
      <c r="G11" s="41">
        <f>'Dallaire Maryline'!H7</f>
        <v>0</v>
      </c>
      <c r="H11" s="108">
        <f ca="1">T_info_salariés!R11</f>
        <v>19.7</v>
      </c>
      <c r="I11" s="109">
        <f t="shared" si="0"/>
        <v>1</v>
      </c>
      <c r="J11" s="73">
        <f t="shared" ca="1" si="8"/>
        <v>753.5250000000002</v>
      </c>
      <c r="K11" s="73">
        <f t="shared" ca="1" si="1"/>
        <v>0</v>
      </c>
      <c r="L11" s="73">
        <f t="shared" si="2"/>
        <v>0</v>
      </c>
      <c r="M11" s="73">
        <f t="shared" ca="1" si="9"/>
        <v>753.5250000000002</v>
      </c>
      <c r="N11" s="105">
        <f t="shared" ca="1" si="3"/>
        <v>9.0423000000000027</v>
      </c>
      <c r="O11" s="105">
        <f t="shared" ca="1" si="4"/>
        <v>31.2</v>
      </c>
      <c r="P11" s="105">
        <f t="shared" ca="1" si="5"/>
        <v>30.15</v>
      </c>
      <c r="Q11" s="105">
        <f t="shared" ca="1" si="6"/>
        <v>3.7224135000000009</v>
      </c>
      <c r="R11" s="105">
        <f t="shared" ca="1" si="7"/>
        <v>42.950925000000012</v>
      </c>
      <c r="S11" s="105">
        <f t="shared" ca="1" si="10"/>
        <v>117.06563850000002</v>
      </c>
      <c r="T11" s="73">
        <f t="shared" ca="1" si="11"/>
        <v>636.45936150000023</v>
      </c>
      <c r="U11" s="77">
        <f>VLOOKUP(C11,Périodes_de_paie_2025,3,FALSE)+'Table taux horaire'!$G$19</f>
        <v>45668</v>
      </c>
    </row>
    <row r="12" spans="2:21" ht="21" thickBot="1" x14ac:dyDescent="0.35">
      <c r="B12" s="115">
        <v>9</v>
      </c>
      <c r="C12" s="115">
        <f>'Barette Timothe'!H2</f>
        <v>1</v>
      </c>
      <c r="D12" s="41">
        <f>'Barette Timothe'!E7</f>
        <v>36.5</v>
      </c>
      <c r="E12" s="41">
        <f>'Barette Timothe'!F7</f>
        <v>36.5</v>
      </c>
      <c r="F12" s="41">
        <f>'Barette Timothe'!G7</f>
        <v>0</v>
      </c>
      <c r="G12" s="41">
        <f>'Barette Timothe'!H7</f>
        <v>0</v>
      </c>
      <c r="H12" s="108">
        <f ca="1">T_info_salariés!R12</f>
        <v>24.4</v>
      </c>
      <c r="I12" s="109">
        <f t="shared" si="0"/>
        <v>3</v>
      </c>
      <c r="J12" s="73">
        <f t="shared" ca="1" si="8"/>
        <v>890.59999999999991</v>
      </c>
      <c r="K12" s="73">
        <f t="shared" ca="1" si="1"/>
        <v>0</v>
      </c>
      <c r="L12" s="73">
        <f t="shared" si="2"/>
        <v>0</v>
      </c>
      <c r="M12" s="73">
        <f t="shared" ca="1" si="9"/>
        <v>890.59999999999991</v>
      </c>
      <c r="N12" s="105">
        <f t="shared" ca="1" si="3"/>
        <v>10.687199999999999</v>
      </c>
      <c r="O12" s="105">
        <f t="shared" ca="1" si="4"/>
        <v>32.1</v>
      </c>
      <c r="P12" s="105">
        <f t="shared" ca="1" si="5"/>
        <v>29.21</v>
      </c>
      <c r="Q12" s="105">
        <f t="shared" ca="1" si="6"/>
        <v>4.3995639999999998</v>
      </c>
      <c r="R12" s="105">
        <f t="shared" ca="1" si="7"/>
        <v>50.764199999999995</v>
      </c>
      <c r="S12" s="105">
        <f t="shared" ca="1" si="10"/>
        <v>127.16096399999998</v>
      </c>
      <c r="T12" s="73">
        <f t="shared" ca="1" si="11"/>
        <v>763.43903599999999</v>
      </c>
      <c r="U12" s="77">
        <f>VLOOKUP(C12,Périodes_de_paie_2025,3,FALSE)+'Table taux horaire'!$G$19</f>
        <v>45668</v>
      </c>
    </row>
    <row r="13" spans="2:21" ht="21" thickBot="1" x14ac:dyDescent="0.35">
      <c r="B13" s="115">
        <v>10</v>
      </c>
      <c r="C13" s="115">
        <f>'Cossette Serena'!H2</f>
        <v>1</v>
      </c>
      <c r="D13" s="42">
        <f>'Cossette Serena'!E7</f>
        <v>37.999999999999993</v>
      </c>
      <c r="E13" s="42">
        <f>'Cossette Serena'!F7</f>
        <v>37.999999999999993</v>
      </c>
      <c r="F13" s="42">
        <f>'Cossette Serena'!G7</f>
        <v>0</v>
      </c>
      <c r="G13" s="42">
        <f>'Cossette Serena'!H7</f>
        <v>0</v>
      </c>
      <c r="H13" s="110">
        <f ca="1">T_info_salariés!R13</f>
        <v>23.9</v>
      </c>
      <c r="I13" s="111">
        <f t="shared" si="0"/>
        <v>1</v>
      </c>
      <c r="J13" s="74">
        <f t="shared" ca="1" si="8"/>
        <v>908.19999999999982</v>
      </c>
      <c r="K13" s="73">
        <f t="shared" ca="1" si="1"/>
        <v>0</v>
      </c>
      <c r="L13" s="73">
        <f t="shared" si="2"/>
        <v>0</v>
      </c>
      <c r="M13" s="74">
        <f t="shared" ca="1" si="9"/>
        <v>908.19999999999982</v>
      </c>
      <c r="N13" s="105">
        <f t="shared" ca="1" si="3"/>
        <v>10.898399999999999</v>
      </c>
      <c r="O13" s="105">
        <f t="shared" ca="1" si="4"/>
        <v>48.9</v>
      </c>
      <c r="P13" s="105">
        <f t="shared" ca="1" si="5"/>
        <v>54.95</v>
      </c>
      <c r="Q13" s="105">
        <f t="shared" ca="1" si="6"/>
        <v>4.4865079999999988</v>
      </c>
      <c r="R13" s="105">
        <f t="shared" ca="1" si="7"/>
        <v>51.767399999999995</v>
      </c>
      <c r="S13" s="106">
        <f t="shared" ca="1" si="10"/>
        <v>171.002308</v>
      </c>
      <c r="T13" s="74">
        <f t="shared" ca="1" si="11"/>
        <v>737.19769199999985</v>
      </c>
      <c r="U13" s="100">
        <f>VLOOKUP(C13,Périodes_de_paie_2025,3,FALSE)+'Table taux horaire'!$G$19</f>
        <v>45668</v>
      </c>
    </row>
    <row r="14" spans="2:21" ht="21" thickBot="1" x14ac:dyDescent="0.35">
      <c r="B14" s="115"/>
      <c r="C14" s="115"/>
      <c r="D14" s="42"/>
      <c r="E14" s="42"/>
      <c r="F14" s="42"/>
      <c r="G14" s="102"/>
      <c r="H14" s="108"/>
      <c r="I14" s="112"/>
      <c r="J14" s="74"/>
      <c r="K14" s="73"/>
      <c r="L14" s="73"/>
      <c r="M14" s="74"/>
      <c r="N14" s="105"/>
      <c r="O14" s="105"/>
      <c r="P14" s="105"/>
      <c r="Q14" s="105"/>
      <c r="R14" s="105"/>
      <c r="S14" s="105"/>
      <c r="T14" s="103"/>
      <c r="U14" s="77"/>
    </row>
    <row r="15" spans="2:21" s="20" customFormat="1" ht="21.6" thickBot="1" x14ac:dyDescent="0.35">
      <c r="B15" s="119" t="s">
        <v>149</v>
      </c>
      <c r="C15" s="113">
        <f>C6</f>
        <v>1</v>
      </c>
      <c r="D15" s="43">
        <f>SUM(D4:D13)</f>
        <v>383.5</v>
      </c>
      <c r="E15" s="43">
        <f>SUM(E4:E13)</f>
        <v>382.25</v>
      </c>
      <c r="F15" s="43">
        <f>SUM(F4:F13)</f>
        <v>1.25</v>
      </c>
      <c r="G15" s="43">
        <f>SUM(G4:G13)</f>
        <v>2</v>
      </c>
      <c r="H15" s="261"/>
      <c r="I15" s="262"/>
      <c r="J15" s="75">
        <f t="shared" ref="J15:T15" ca="1" si="12">SUM(J4:J13)</f>
        <v>9715.375</v>
      </c>
      <c r="K15" s="75">
        <f t="shared" ca="1" si="12"/>
        <v>50.25</v>
      </c>
      <c r="L15" s="75">
        <f t="shared" si="12"/>
        <v>100</v>
      </c>
      <c r="M15" s="75">
        <f t="shared" ca="1" si="12"/>
        <v>9865.625</v>
      </c>
      <c r="N15" s="75">
        <f t="shared" ca="1" si="12"/>
        <v>118.38749999999999</v>
      </c>
      <c r="O15" s="75">
        <f t="shared" ca="1" si="12"/>
        <v>523.80000000000007</v>
      </c>
      <c r="P15" s="75">
        <f t="shared" ca="1" si="12"/>
        <v>567.26</v>
      </c>
      <c r="Q15" s="75">
        <f t="shared" ca="1" si="12"/>
        <v>48.7361875</v>
      </c>
      <c r="R15" s="75">
        <f t="shared" ca="1" si="12"/>
        <v>562.34062500000005</v>
      </c>
      <c r="S15" s="101">
        <f t="shared" ca="1" si="12"/>
        <v>1820.5243124999997</v>
      </c>
      <c r="T15" s="101">
        <f t="shared" ca="1" si="12"/>
        <v>8045.1006874999994</v>
      </c>
      <c r="U15" s="33"/>
    </row>
    <row r="19" spans="6:6" ht="18" x14ac:dyDescent="0.35">
      <c r="F19" s="17"/>
    </row>
  </sheetData>
  <sheetProtection algorithmName="SHA-512" hashValue="rXBee89FCdkOXKhiYG1Yw6HL4qfOZVoZkHGMdWYQuWBq89ZLE4+yrMiICvGtyHwnU7E7kiOntCkWEEGqni2FYg==" saltValue="hCb+fW0wMQo08ndA22tyqw==" spinCount="100000" sheet="1" objects="1" scenarios="1"/>
  <mergeCells count="8">
    <mergeCell ref="B1:U1"/>
    <mergeCell ref="H15:I15"/>
    <mergeCell ref="B2:C2"/>
    <mergeCell ref="D2:G2"/>
    <mergeCell ref="H2:I2"/>
    <mergeCell ref="J2:M2"/>
    <mergeCell ref="N2:S2"/>
    <mergeCell ref="T2:U2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1B4E8-A88B-4FA2-BF6C-74D985A4EB47}">
  <sheetPr codeName="Feuil6">
    <tabColor rgb="FF8ED8A7"/>
    <pageSetUpPr fitToPage="1"/>
  </sheetPr>
  <dimension ref="A1:O40"/>
  <sheetViews>
    <sheetView zoomScale="81" zoomScaleNormal="80" workbookViewId="0">
      <selection activeCell="D6" sqref="D6"/>
    </sheetView>
  </sheetViews>
  <sheetFormatPr baseColWidth="10" defaultColWidth="11.21875" defaultRowHeight="15" x14ac:dyDescent="0.25"/>
  <cols>
    <col min="1" max="1" width="4.77734375" style="1" customWidth="1"/>
    <col min="2" max="2" width="5.77734375" style="1" customWidth="1"/>
    <col min="3" max="3" width="14.77734375" style="1" customWidth="1"/>
    <col min="4" max="4" width="11.88671875" style="1" customWidth="1"/>
    <col min="5" max="5" width="25.21875" style="1" customWidth="1"/>
    <col min="6" max="6" width="15.77734375" style="1" customWidth="1"/>
    <col min="7" max="7" width="3.21875" style="1" customWidth="1"/>
    <col min="8" max="8" width="14.21875" style="1" customWidth="1"/>
    <col min="9" max="9" width="11.21875" style="1"/>
    <col min="10" max="10" width="9.21875" style="1" customWidth="1"/>
    <col min="11" max="11" width="20.109375" style="1" customWidth="1"/>
    <col min="12" max="12" width="5.77734375" style="1" customWidth="1"/>
    <col min="13" max="13" width="4.77734375" style="1" customWidth="1"/>
    <col min="14" max="16384" width="11.21875" style="1"/>
  </cols>
  <sheetData>
    <row r="1" spans="1:13" ht="15.6" thickBot="1" x14ac:dyDescent="0.3">
      <c r="A1" s="1" t="s">
        <v>0</v>
      </c>
    </row>
    <row r="2" spans="1:13" ht="57.6" customHeight="1" thickTop="1" x14ac:dyDescent="0.25">
      <c r="B2" s="184"/>
      <c r="C2" s="288" t="s">
        <v>161</v>
      </c>
      <c r="D2" s="288"/>
      <c r="E2" s="288"/>
      <c r="F2" s="288"/>
      <c r="G2" s="288"/>
      <c r="H2" s="288"/>
      <c r="I2" s="288"/>
      <c r="J2" s="288"/>
      <c r="K2" s="288"/>
      <c r="L2" s="185"/>
    </row>
    <row r="3" spans="1:13" ht="16.2" thickBot="1" x14ac:dyDescent="0.3">
      <c r="B3" s="186"/>
      <c r="C3" s="187" t="s">
        <v>159</v>
      </c>
      <c r="D3" s="188">
        <v>1</v>
      </c>
      <c r="E3" s="189" t="s">
        <v>198</v>
      </c>
      <c r="F3" s="190">
        <f>_xlfn.IFNA(VLOOKUP('Bordereau de Paie'!D3,Périodes_de_paie_2025,2,FALSE),"")</f>
        <v>45658</v>
      </c>
      <c r="G3" s="191" t="s">
        <v>160</v>
      </c>
      <c r="H3" s="190">
        <f>_xlfn.IFNA(VLOOKUP(D3,Périodes_de_paie_2025,3,FALSE),"")</f>
        <v>45664</v>
      </c>
      <c r="I3" s="187"/>
      <c r="J3" s="187"/>
      <c r="K3" s="187"/>
      <c r="L3" s="192"/>
    </row>
    <row r="4" spans="1:13" ht="16.2" thickTop="1" thickBot="1" x14ac:dyDescent="0.3">
      <c r="B4" s="186"/>
      <c r="C4" s="187"/>
      <c r="D4" s="193"/>
      <c r="E4" s="187"/>
      <c r="F4" s="187"/>
      <c r="G4" s="187"/>
      <c r="H4" s="187"/>
      <c r="I4" s="187"/>
      <c r="J4" s="187"/>
      <c r="K4" s="187"/>
      <c r="L4" s="192"/>
    </row>
    <row r="5" spans="1:13" ht="15.6" x14ac:dyDescent="0.3">
      <c r="B5" s="186"/>
      <c r="C5" s="194"/>
      <c r="D5" s="276" t="s">
        <v>118</v>
      </c>
      <c r="E5" s="276"/>
      <c r="F5" s="195"/>
      <c r="G5" s="187"/>
      <c r="H5" s="194"/>
      <c r="I5" s="276" t="s">
        <v>162</v>
      </c>
      <c r="J5" s="276"/>
      <c r="K5" s="195"/>
      <c r="L5" s="192"/>
    </row>
    <row r="6" spans="1:13" ht="16.2" thickBot="1" x14ac:dyDescent="0.35">
      <c r="B6" s="186"/>
      <c r="C6" s="196" t="s">
        <v>148</v>
      </c>
      <c r="D6" s="197">
        <v>6</v>
      </c>
      <c r="E6" s="187"/>
      <c r="F6" s="198"/>
      <c r="G6" s="187"/>
      <c r="H6" s="199" t="s">
        <v>164</v>
      </c>
      <c r="I6" s="187"/>
      <c r="J6" s="187"/>
      <c r="K6" s="200">
        <f ca="1">_xlfn.IFNA(VLOOKUP(D6,Info_période_paie,12,FALSE),0)</f>
        <v>971.5</v>
      </c>
      <c r="L6" s="192"/>
    </row>
    <row r="7" spans="1:13" ht="16.2" thickTop="1" x14ac:dyDescent="0.3">
      <c r="B7" s="186"/>
      <c r="C7" s="199"/>
      <c r="D7" s="201" t="str">
        <f>_xlfn.IFNA(VLOOKUP(D6,Num_employé,2,FALSE),"")</f>
        <v>Jean</v>
      </c>
      <c r="E7" s="201" t="str">
        <f>_xlfn.IFNA(VLOOKUP(D6,Num_employé,3,FALSE),"")</f>
        <v>Pierre</v>
      </c>
      <c r="F7" s="198"/>
      <c r="G7" s="187"/>
      <c r="H7" s="199" t="s">
        <v>163</v>
      </c>
      <c r="I7" s="187"/>
      <c r="J7" s="187"/>
      <c r="K7" s="200">
        <f ca="1">_xlfn.IFNA(VLOOKUP(D6,Info_période_paie,18,FALSE),)</f>
        <v>192.73271</v>
      </c>
      <c r="L7" s="192"/>
    </row>
    <row r="8" spans="1:13" ht="15.6" customHeight="1" x14ac:dyDescent="0.25">
      <c r="B8" s="186"/>
      <c r="C8" s="199"/>
      <c r="D8" s="202" t="str">
        <f>_xlfn.IFNA(VLOOKUP(D6,Num_employé,8,FALSE),"")&amp;" , "</f>
        <v xml:space="preserve">2055 , </v>
      </c>
      <c r="E8" s="201" t="str">
        <f>_xlfn.IFNA(VLOOKUP(D6,Num_employé,9,FALSE),"")</f>
        <v>Germaine</v>
      </c>
      <c r="F8" s="198"/>
      <c r="G8" s="187"/>
      <c r="H8" s="273" t="s">
        <v>140</v>
      </c>
      <c r="I8" s="274"/>
      <c r="J8" s="187"/>
      <c r="K8" s="198"/>
      <c r="L8" s="192"/>
    </row>
    <row r="9" spans="1:13" ht="15.6" customHeight="1" thickBot="1" x14ac:dyDescent="0.3">
      <c r="B9" s="186"/>
      <c r="C9" s="199"/>
      <c r="D9" s="201" t="str">
        <f>_xlfn.IFNA(VLOOKUP(D6,Num_employé,6,FALSE),"")</f>
        <v>Saint-Bruno</v>
      </c>
      <c r="E9" s="201" t="str">
        <f>IF(OR(D6="",D6=0),"","Québec")</f>
        <v>Québec</v>
      </c>
      <c r="F9" s="198"/>
      <c r="G9" s="187"/>
      <c r="H9" s="273"/>
      <c r="I9" s="274"/>
      <c r="J9" s="203"/>
      <c r="K9" s="204">
        <f ca="1">_xlfn.IFNA(VLOOKUP(D6,Info_période_paie,19,FALSE),)</f>
        <v>778.76729</v>
      </c>
      <c r="L9" s="192"/>
      <c r="M9" s="32"/>
    </row>
    <row r="10" spans="1:13" ht="16.2" customHeight="1" thickTop="1" x14ac:dyDescent="0.25">
      <c r="B10" s="186"/>
      <c r="C10" s="199"/>
      <c r="D10" s="201" t="str">
        <f>_xlfn.IFNA(VLOOKUP(D6,Num_employé,10,FALSE),"")</f>
        <v>G8A 1H7</v>
      </c>
      <c r="E10" s="201"/>
      <c r="F10" s="198"/>
      <c r="G10" s="187"/>
      <c r="H10" s="271" t="s">
        <v>141</v>
      </c>
      <c r="I10" s="187"/>
      <c r="J10" s="187"/>
      <c r="K10" s="269">
        <f>_xlfn.IFNA(VLOOKUP(D3,Période_Paie_date_dépot,19,FALSE),"")</f>
        <v>45668</v>
      </c>
      <c r="L10" s="192"/>
    </row>
    <row r="11" spans="1:13" ht="15.6" thickBot="1" x14ac:dyDescent="0.3">
      <c r="B11" s="186"/>
      <c r="C11" s="205"/>
      <c r="D11" s="206"/>
      <c r="E11" s="206"/>
      <c r="F11" s="207"/>
      <c r="G11" s="187"/>
      <c r="H11" s="272"/>
      <c r="I11" s="206"/>
      <c r="J11" s="206"/>
      <c r="K11" s="270"/>
      <c r="L11" s="192"/>
    </row>
    <row r="12" spans="1:13" ht="15.6" thickBot="1" x14ac:dyDescent="0.3">
      <c r="B12" s="186"/>
      <c r="C12" s="187"/>
      <c r="D12" s="187"/>
      <c r="E12" s="187"/>
      <c r="F12" s="187"/>
      <c r="G12" s="187"/>
      <c r="H12" s="187"/>
      <c r="I12" s="187"/>
      <c r="J12" s="187"/>
      <c r="K12" s="187"/>
      <c r="L12" s="192"/>
    </row>
    <row r="13" spans="1:13" ht="15.6" x14ac:dyDescent="0.3">
      <c r="B13" s="186"/>
      <c r="C13" s="194"/>
      <c r="D13" s="276" t="s">
        <v>165</v>
      </c>
      <c r="E13" s="276"/>
      <c r="F13" s="195"/>
      <c r="G13" s="187"/>
      <c r="H13" s="187"/>
      <c r="I13" s="187"/>
      <c r="J13" s="187"/>
      <c r="K13" s="187"/>
      <c r="L13" s="192"/>
    </row>
    <row r="14" spans="1:13" ht="15.6" x14ac:dyDescent="0.3">
      <c r="B14" s="186"/>
      <c r="C14" s="196" t="s">
        <v>38</v>
      </c>
      <c r="D14" s="187"/>
      <c r="E14" s="277" t="str">
        <f>_xlfn.IFNA(VLOOKUP(D6,Num_employé,13,FALSE),"")</f>
        <v>Technicien informatique</v>
      </c>
      <c r="F14" s="278"/>
      <c r="G14" s="187"/>
      <c r="H14" s="187"/>
      <c r="I14" s="187"/>
      <c r="J14" s="187"/>
      <c r="K14" s="187"/>
      <c r="L14" s="192"/>
    </row>
    <row r="15" spans="1:13" ht="15.6" x14ac:dyDescent="0.3">
      <c r="B15" s="186"/>
      <c r="C15" s="196" t="s">
        <v>40</v>
      </c>
      <c r="D15" s="187"/>
      <c r="E15" s="277">
        <f ca="1">_xlfn.IFNA(VLOOKUP(D6,Num_employé,15,FALSE),"")</f>
        <v>5</v>
      </c>
      <c r="F15" s="278"/>
      <c r="G15" s="187"/>
      <c r="H15" s="187"/>
      <c r="I15" s="187"/>
      <c r="J15" s="187"/>
      <c r="K15" s="187"/>
      <c r="L15" s="192"/>
    </row>
    <row r="16" spans="1:13" ht="15.6" x14ac:dyDescent="0.3">
      <c r="B16" s="186"/>
      <c r="C16" s="196" t="s">
        <v>42</v>
      </c>
      <c r="D16" s="187"/>
      <c r="E16" s="208">
        <f ca="1">_xlfn.IFNA(VLOOKUP(D6,Num_employé,17,FALSE),)</f>
        <v>26.8</v>
      </c>
      <c r="F16" s="209"/>
      <c r="G16" s="187"/>
      <c r="H16" s="187"/>
      <c r="I16" s="187"/>
      <c r="J16" s="187"/>
      <c r="K16" s="187"/>
      <c r="L16" s="192"/>
    </row>
    <row r="17" spans="2:15" ht="16.2" thickBot="1" x14ac:dyDescent="0.35">
      <c r="B17" s="186"/>
      <c r="C17" s="210" t="s">
        <v>39</v>
      </c>
      <c r="D17" s="206"/>
      <c r="E17" s="279">
        <f>_xlfn.IFNA(VLOOKUP(D6,Num_employé,14,FALSE),"")</f>
        <v>1</v>
      </c>
      <c r="F17" s="280"/>
      <c r="G17" s="187"/>
      <c r="H17" s="187"/>
      <c r="I17" s="187"/>
      <c r="J17" s="187"/>
      <c r="K17" s="187"/>
      <c r="L17" s="192"/>
      <c r="O17"/>
    </row>
    <row r="18" spans="2:15" x14ac:dyDescent="0.25">
      <c r="B18" s="186"/>
      <c r="C18" s="187"/>
      <c r="D18" s="187"/>
      <c r="E18" s="187"/>
      <c r="F18" s="187"/>
      <c r="G18" s="187"/>
      <c r="H18" s="187"/>
      <c r="I18" s="187"/>
      <c r="J18" s="187"/>
      <c r="K18" s="187"/>
      <c r="L18" s="192"/>
    </row>
    <row r="19" spans="2:15" ht="16.2" thickBot="1" x14ac:dyDescent="0.35">
      <c r="B19" s="283" t="s">
        <v>166</v>
      </c>
      <c r="C19" s="284"/>
      <c r="D19" s="284"/>
      <c r="E19" s="284"/>
      <c r="F19" s="284"/>
      <c r="G19" s="284"/>
      <c r="H19" s="284"/>
      <c r="I19" s="284"/>
      <c r="J19" s="284"/>
      <c r="K19" s="284"/>
      <c r="L19" s="285"/>
      <c r="O19"/>
    </row>
    <row r="20" spans="2:15" ht="18.600000000000001" customHeight="1" x14ac:dyDescent="0.3">
      <c r="B20" s="186"/>
      <c r="C20" s="212" t="s">
        <v>167</v>
      </c>
      <c r="D20" s="213"/>
      <c r="E20" s="213"/>
      <c r="F20" s="214" t="s">
        <v>170</v>
      </c>
      <c r="G20" s="213"/>
      <c r="H20" s="214" t="s">
        <v>171</v>
      </c>
      <c r="I20" s="213"/>
      <c r="J20" s="286" t="s">
        <v>172</v>
      </c>
      <c r="K20" s="287"/>
      <c r="L20" s="192"/>
      <c r="O20"/>
    </row>
    <row r="21" spans="2:15" ht="9.6" customHeight="1" x14ac:dyDescent="0.3">
      <c r="B21" s="186"/>
      <c r="C21" s="196"/>
      <c r="D21" s="187"/>
      <c r="E21" s="187"/>
      <c r="F21" s="211"/>
      <c r="G21" s="187"/>
      <c r="H21" s="211"/>
      <c r="I21" s="187"/>
      <c r="J21" s="211"/>
      <c r="K21" s="215"/>
      <c r="L21" s="192"/>
    </row>
    <row r="22" spans="2:15" x14ac:dyDescent="0.25">
      <c r="B22" s="186"/>
      <c r="C22" s="199" t="s">
        <v>130</v>
      </c>
      <c r="D22" s="187"/>
      <c r="E22" s="187"/>
      <c r="F22" s="216">
        <f>_xlfn.IFNA(VLOOKUP(D6,Info_période_paie,4,FALSE),"")</f>
        <v>36.25</v>
      </c>
      <c r="G22" s="187"/>
      <c r="H22" s="217">
        <f ca="1">_xlfn.IFNA(VLOOKUP(D6,Info_période_paie,7,FALSE),0)</f>
        <v>26.8</v>
      </c>
      <c r="I22" s="187"/>
      <c r="J22" s="187"/>
      <c r="K22" s="218">
        <f ca="1">_xlfn.IFNA(VLOOKUP(D6,Info_période_paie,9,FALSE),0)</f>
        <v>971.5</v>
      </c>
      <c r="L22" s="192"/>
    </row>
    <row r="23" spans="2:15" x14ac:dyDescent="0.25">
      <c r="B23" s="186"/>
      <c r="C23" s="199" t="s">
        <v>168</v>
      </c>
      <c r="D23" s="187"/>
      <c r="E23" s="187"/>
      <c r="F23" s="216">
        <f>_xlfn.IFNA(VLOOKUP(D6,Info_période_paie,5,FALSE),"")</f>
        <v>0</v>
      </c>
      <c r="G23" s="187"/>
      <c r="H23" s="217">
        <f ca="1">(_xlfn.IFNA(VLOOKUP(D6,Info_période_paie,7,FALSE),0)*1.5)</f>
        <v>40.200000000000003</v>
      </c>
      <c r="I23" s="187"/>
      <c r="J23" s="187"/>
      <c r="K23" s="218">
        <f ca="1">_xlfn.IFNA(VLOOKUP(D6,Info_période_paie,10,FALSE),0)</f>
        <v>0</v>
      </c>
      <c r="L23" s="192"/>
    </row>
    <row r="24" spans="2:15" x14ac:dyDescent="0.25">
      <c r="B24" s="186"/>
      <c r="C24" s="199" t="s">
        <v>169</v>
      </c>
      <c r="D24" s="187"/>
      <c r="E24" s="187"/>
      <c r="F24" s="216">
        <f>_xlfn.IFNA(VLOOKUP(D6,Info_période_paie,6,FALSE),"")</f>
        <v>0</v>
      </c>
      <c r="G24" s="187"/>
      <c r="H24" s="217">
        <f>Rémunération_prime</f>
        <v>50</v>
      </c>
      <c r="I24" s="187"/>
      <c r="J24" s="187"/>
      <c r="K24" s="218">
        <f>_xlfn.IFNA(VLOOKUP(D6,Info_période_paie,11,FALSE),0)</f>
        <v>0</v>
      </c>
      <c r="L24" s="192"/>
    </row>
    <row r="25" spans="2:15" x14ac:dyDescent="0.25">
      <c r="B25" s="186"/>
      <c r="C25" s="199"/>
      <c r="D25" s="187"/>
      <c r="E25" s="187"/>
      <c r="F25" s="187"/>
      <c r="G25" s="187"/>
      <c r="H25" s="187"/>
      <c r="I25" s="187"/>
      <c r="J25" s="187"/>
      <c r="K25" s="198"/>
      <c r="L25" s="192"/>
    </row>
    <row r="26" spans="2:15" ht="16.2" thickBot="1" x14ac:dyDescent="0.35">
      <c r="B26" s="186"/>
      <c r="C26" s="199"/>
      <c r="D26" s="187"/>
      <c r="E26" s="187"/>
      <c r="F26" s="281" t="s">
        <v>133</v>
      </c>
      <c r="G26" s="281"/>
      <c r="H26" s="281"/>
      <c r="I26" s="187"/>
      <c r="J26" s="187"/>
      <c r="K26" s="219">
        <f ca="1">_xlfn.IFNA(VLOOKUP(D6,Info_période_paie,12,FALSE),0)</f>
        <v>971.5</v>
      </c>
      <c r="L26" s="192"/>
    </row>
    <row r="27" spans="2:15" ht="15.6" thickTop="1" x14ac:dyDescent="0.25">
      <c r="B27" s="186"/>
      <c r="C27" s="199"/>
      <c r="D27" s="187"/>
      <c r="E27" s="187"/>
      <c r="F27" s="187"/>
      <c r="G27" s="187"/>
      <c r="H27" s="187"/>
      <c r="I27" s="187"/>
      <c r="J27" s="187"/>
      <c r="K27" s="198"/>
      <c r="L27" s="192"/>
    </row>
    <row r="28" spans="2:15" ht="15.6" x14ac:dyDescent="0.3">
      <c r="B28" s="186"/>
      <c r="C28" s="196" t="s">
        <v>122</v>
      </c>
      <c r="D28" s="187"/>
      <c r="E28" s="187"/>
      <c r="F28" s="187"/>
      <c r="G28" s="187"/>
      <c r="H28" s="187"/>
      <c r="I28" s="187"/>
      <c r="J28" s="187"/>
      <c r="K28" s="198"/>
      <c r="L28" s="192"/>
    </row>
    <row r="29" spans="2:15" x14ac:dyDescent="0.25">
      <c r="B29" s="186"/>
      <c r="C29" s="199" t="s">
        <v>134</v>
      </c>
      <c r="D29" s="187"/>
      <c r="E29" s="187"/>
      <c r="F29" s="187"/>
      <c r="G29" s="187"/>
      <c r="H29" s="187"/>
      <c r="I29" s="187"/>
      <c r="J29" s="187"/>
      <c r="K29" s="220">
        <f ca="1">_xlfn.IFNA(VLOOKUP(D6,Info_période_paie,13,FALSE),0)</f>
        <v>11.657999999999999</v>
      </c>
      <c r="L29" s="192"/>
    </row>
    <row r="30" spans="2:15" x14ac:dyDescent="0.25">
      <c r="B30" s="186"/>
      <c r="C30" s="199" t="s">
        <v>135</v>
      </c>
      <c r="D30" s="187"/>
      <c r="E30" s="187"/>
      <c r="F30" s="187"/>
      <c r="G30" s="187"/>
      <c r="H30" s="187"/>
      <c r="I30" s="187"/>
      <c r="J30" s="187"/>
      <c r="K30" s="220">
        <f ca="1">_xlfn.IFNA(VLOOKUP(D6,Info_période_paie,14,FALSE),0)</f>
        <v>56.35</v>
      </c>
      <c r="L30" s="192"/>
    </row>
    <row r="31" spans="2:15" x14ac:dyDescent="0.25">
      <c r="B31" s="186"/>
      <c r="C31" s="199" t="s">
        <v>136</v>
      </c>
      <c r="D31" s="187"/>
      <c r="E31" s="187"/>
      <c r="F31" s="187"/>
      <c r="G31" s="187"/>
      <c r="H31" s="187"/>
      <c r="I31" s="187"/>
      <c r="J31" s="187"/>
      <c r="K31" s="220">
        <f ca="1">_xlfn.IFNA(VLOOKUP(D6,Info_période_paie,15,FALSE),0)</f>
        <v>64.55</v>
      </c>
      <c r="L31" s="192"/>
    </row>
    <row r="32" spans="2:15" x14ac:dyDescent="0.25">
      <c r="B32" s="186"/>
      <c r="C32" s="199" t="s">
        <v>137</v>
      </c>
      <c r="D32" s="187"/>
      <c r="E32" s="187"/>
      <c r="F32" s="187"/>
      <c r="G32" s="187"/>
      <c r="H32" s="187"/>
      <c r="I32" s="187"/>
      <c r="J32" s="187"/>
      <c r="K32" s="220">
        <f ca="1">_xlfn.IFNA(VLOOKUP(D6,Info_période_paie,16,FALSE),0)</f>
        <v>4.7992099999999995</v>
      </c>
      <c r="L32" s="192"/>
    </row>
    <row r="33" spans="2:12" x14ac:dyDescent="0.25">
      <c r="B33" s="186"/>
      <c r="C33" s="199" t="s">
        <v>138</v>
      </c>
      <c r="D33" s="187"/>
      <c r="E33" s="187"/>
      <c r="F33" s="187"/>
      <c r="G33" s="187"/>
      <c r="H33" s="187"/>
      <c r="I33" s="187"/>
      <c r="J33" s="187"/>
      <c r="K33" s="220">
        <f ca="1">_xlfn.IFNA(VLOOKUP(D6,Info_période_paie,17,FALSE),0)</f>
        <v>55.375500000000002</v>
      </c>
      <c r="L33" s="192"/>
    </row>
    <row r="34" spans="2:12" ht="9" customHeight="1" x14ac:dyDescent="0.25">
      <c r="B34" s="186"/>
      <c r="C34" s="199"/>
      <c r="D34" s="187"/>
      <c r="E34" s="187"/>
      <c r="F34" s="187"/>
      <c r="G34" s="187"/>
      <c r="H34" s="187"/>
      <c r="I34" s="187"/>
      <c r="J34" s="187"/>
      <c r="K34" s="220"/>
      <c r="L34" s="192"/>
    </row>
    <row r="35" spans="2:12" ht="15.6" customHeight="1" thickBot="1" x14ac:dyDescent="0.35">
      <c r="B35" s="186"/>
      <c r="C35" s="205"/>
      <c r="D35" s="206"/>
      <c r="E35" s="206"/>
      <c r="F35" s="275" t="s">
        <v>139</v>
      </c>
      <c r="G35" s="275"/>
      <c r="H35" s="275"/>
      <c r="I35" s="206"/>
      <c r="J35" s="206"/>
      <c r="K35" s="221">
        <f ca="1">_xlfn.IFNA(VLOOKUP(D6,Info_période_paie,18,FALSE),0)</f>
        <v>192.73271</v>
      </c>
      <c r="L35" s="192"/>
    </row>
    <row r="36" spans="2:12" ht="54" customHeight="1" thickBot="1" x14ac:dyDescent="0.3">
      <c r="B36" s="186"/>
      <c r="C36" s="225" t="s">
        <v>173</v>
      </c>
      <c r="D36" s="268" t="str" cm="1">
        <f t="array" aca="1" ref="D36" ca="1">MontantEnLettres(K9)</f>
        <v>sept cent soixante-dix-huit dollars et soixante-dix-sept centimes</v>
      </c>
      <c r="E36" s="268"/>
      <c r="F36" s="268"/>
      <c r="G36" s="268"/>
      <c r="H36" s="282" t="s">
        <v>174</v>
      </c>
      <c r="I36" s="282"/>
      <c r="J36" s="282"/>
      <c r="K36" s="226">
        <f>K10</f>
        <v>45668</v>
      </c>
      <c r="L36" s="192"/>
    </row>
    <row r="37" spans="2:12" ht="15.6" thickBot="1" x14ac:dyDescent="0.3">
      <c r="B37" s="222"/>
      <c r="C37" s="223"/>
      <c r="D37" s="223"/>
      <c r="E37" s="223"/>
      <c r="F37" s="223"/>
      <c r="G37" s="223"/>
      <c r="H37" s="223"/>
      <c r="I37" s="223"/>
      <c r="J37" s="223"/>
      <c r="K37" s="223"/>
      <c r="L37" s="224"/>
    </row>
    <row r="38" spans="2:12" ht="15.6" thickTop="1" x14ac:dyDescent="0.25"/>
    <row r="40" spans="2:12" ht="17.399999999999999" x14ac:dyDescent="0.3">
      <c r="E40" s="116"/>
    </row>
  </sheetData>
  <sheetProtection algorithmName="SHA-512" hashValue="plX6vhuAubRfi82wPmzh/haU1HaiqHOC/O0bJ9I6hJDd3LnMla4g98pXX21xnyHf+vZQof0kS1ecAb3YTeJPgQ==" saltValue="xISsNI/6G8wqWlC1pYgJaw==" spinCount="100000" sheet="1" objects="1" scenarios="1"/>
  <mergeCells count="16">
    <mergeCell ref="D5:E5"/>
    <mergeCell ref="I5:J5"/>
    <mergeCell ref="B19:L19"/>
    <mergeCell ref="J20:K20"/>
    <mergeCell ref="C2:K2"/>
    <mergeCell ref="D36:G36"/>
    <mergeCell ref="K10:K11"/>
    <mergeCell ref="H10:H11"/>
    <mergeCell ref="H8:I9"/>
    <mergeCell ref="F35:H35"/>
    <mergeCell ref="D13:E13"/>
    <mergeCell ref="E14:F14"/>
    <mergeCell ref="E15:F15"/>
    <mergeCell ref="E17:F17"/>
    <mergeCell ref="F26:H26"/>
    <mergeCell ref="H36:J36"/>
  </mergeCells>
  <printOptions horizontalCentered="1"/>
  <pageMargins left="0.47244094488188981" right="0.47244094488188981" top="0.74803149606299213" bottom="0.74803149606299213" header="0.31496062992125984" footer="0.39370078740157483"/>
  <pageSetup scale="75" orientation="landscape" horizontalDpi="4294967293" r:id="rId1"/>
  <headerFooter>
    <oddHeader>&amp;L&amp;B Confidentiel&amp;B&amp;C&amp;D&amp;RPage &amp;P</oddHeader>
    <oddFooter>&amp;A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1C2956C-CCC6-4D79-89F0-10F72AC447DE}">
          <x14:formula1>
            <xm:f>Périodes2025!$A$3:$A$54</xm:f>
          </x14:formula1>
          <xm:sqref>D3</xm:sqref>
        </x14:dataValidation>
        <x14:dataValidation type="list" allowBlank="1" showInputMessage="1" showErrorMessage="1" xr:uid="{1EFAF31B-E925-4E69-81B8-CABE8A5AE5BD}">
          <x14:formula1>
            <xm:f>T_info_salariés!$B$4:$B$45</xm:f>
          </x14:formula1>
          <xm:sqref>D6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3103-9734-44EE-B0F1-FCF4C25341E9}">
  <sheetPr codeName="Feuil7">
    <tabColor rgb="FF8ED8A7"/>
  </sheetPr>
  <dimension ref="B2:M37"/>
  <sheetViews>
    <sheetView zoomScale="55" zoomScaleNormal="55" zoomScaleSheetLayoutView="40" workbookViewId="0">
      <selection activeCell="L15" sqref="L15"/>
    </sheetView>
  </sheetViews>
  <sheetFormatPr baseColWidth="10" defaultColWidth="11.21875" defaultRowHeight="20.399999999999999" x14ac:dyDescent="0.35"/>
  <cols>
    <col min="1" max="1" width="11.21875" style="83"/>
    <col min="2" max="2" width="15.33203125" style="83" customWidth="1"/>
    <col min="3" max="3" width="11.21875" style="83"/>
    <col min="4" max="4" width="14.88671875" style="83" customWidth="1"/>
    <col min="5" max="5" width="13.77734375" style="83" customWidth="1"/>
    <col min="6" max="6" width="11.21875" style="83"/>
    <col min="7" max="7" width="30.77734375" style="83" customWidth="1"/>
    <col min="8" max="8" width="20.33203125" style="83" customWidth="1"/>
    <col min="9" max="9" width="30.88671875" style="83" customWidth="1"/>
    <col min="10" max="10" width="30.77734375" style="83" customWidth="1"/>
    <col min="11" max="11" width="18.77734375" style="83" bestFit="1" customWidth="1"/>
    <col min="12" max="12" width="20.21875" style="83" customWidth="1"/>
    <col min="13" max="13" width="15.33203125" style="83" customWidth="1"/>
    <col min="14" max="16384" width="11.21875" style="83"/>
  </cols>
  <sheetData>
    <row r="2" spans="2:13" ht="21.75" customHeight="1" x14ac:dyDescent="0.35">
      <c r="B2" s="120"/>
      <c r="C2" s="290" t="s">
        <v>205</v>
      </c>
      <c r="D2" s="290"/>
      <c r="E2" s="290"/>
      <c r="F2" s="290"/>
      <c r="G2" s="290"/>
      <c r="H2" s="290"/>
      <c r="I2" s="290"/>
      <c r="J2" s="290"/>
      <c r="K2" s="290"/>
      <c r="L2" s="290"/>
      <c r="M2" s="120"/>
    </row>
    <row r="3" spans="2:13" ht="51.75" customHeight="1" x14ac:dyDescent="0.35">
      <c r="B3" s="120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120"/>
    </row>
    <row r="4" spans="2:13" x14ac:dyDescent="0.35"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</row>
    <row r="5" spans="2:13" ht="21" x14ac:dyDescent="0.4">
      <c r="B5" s="120"/>
      <c r="C5" s="289" t="s">
        <v>200</v>
      </c>
      <c r="D5" s="289"/>
      <c r="E5" s="168">
        <f>'Table Info Période Paie'!C15</f>
        <v>1</v>
      </c>
      <c r="F5" s="120" t="s">
        <v>206</v>
      </c>
      <c r="G5" s="131">
        <f>_xlfn.IFNA(VLOOKUP(E5,Périodes_de_paie_2025,2,FALSE),"")</f>
        <v>45658</v>
      </c>
      <c r="H5" s="121" t="s">
        <v>24</v>
      </c>
      <c r="I5" s="131">
        <f>_xlfn.IFNA(VLOOKUP(E5,Périodes_de_paie_2025,3,FALSE),"")</f>
        <v>45664</v>
      </c>
      <c r="J5" s="120"/>
      <c r="K5" s="120"/>
      <c r="L5" s="120"/>
      <c r="M5" s="120"/>
    </row>
    <row r="6" spans="2:13" x14ac:dyDescent="0.35"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</row>
    <row r="7" spans="2:13" ht="21" x14ac:dyDescent="0.4">
      <c r="B7" s="120"/>
      <c r="C7" s="292"/>
      <c r="D7" s="292"/>
      <c r="E7" s="120"/>
      <c r="F7" s="120"/>
      <c r="G7" s="126"/>
      <c r="H7" s="120"/>
      <c r="I7" s="126" t="s">
        <v>201</v>
      </c>
      <c r="J7" s="120"/>
      <c r="K7" s="120"/>
      <c r="L7" s="133">
        <f>VLOOKUP(E5,Périodes_de_paie_2025,3,FALSE)+'Table taux horaire'!$G$19</f>
        <v>45668</v>
      </c>
      <c r="M7" s="120"/>
    </row>
    <row r="8" spans="2:13" s="139" customFormat="1" ht="29.25" customHeight="1" x14ac:dyDescent="0.3">
      <c r="B8" s="132"/>
      <c r="C8" s="293" t="s">
        <v>222</v>
      </c>
      <c r="D8" s="293"/>
      <c r="E8" s="5">
        <f>COUNT(T_info_salariés!B4:B45)</f>
        <v>11</v>
      </c>
      <c r="F8" s="132"/>
      <c r="G8" s="132"/>
      <c r="H8" s="132"/>
      <c r="I8" s="132"/>
      <c r="J8" s="132"/>
      <c r="K8" s="132"/>
      <c r="L8" s="132"/>
      <c r="M8" s="132"/>
    </row>
    <row r="9" spans="2:13" ht="21" x14ac:dyDescent="0.4">
      <c r="B9" s="120"/>
      <c r="C9" s="120"/>
      <c r="D9" s="120"/>
      <c r="E9" s="120"/>
      <c r="F9" s="120"/>
      <c r="G9" s="136" t="s">
        <v>219</v>
      </c>
      <c r="H9" s="136" t="s">
        <v>220</v>
      </c>
      <c r="I9" s="134"/>
      <c r="J9" s="135"/>
      <c r="K9" s="136" t="s">
        <v>219</v>
      </c>
      <c r="L9" s="136" t="s">
        <v>220</v>
      </c>
      <c r="M9" s="120"/>
    </row>
    <row r="10" spans="2:13" ht="33" customHeight="1" x14ac:dyDescent="0.35">
      <c r="B10" s="120"/>
      <c r="C10" s="122" t="s">
        <v>207</v>
      </c>
      <c r="D10" s="132"/>
      <c r="E10" s="132"/>
      <c r="F10" s="132"/>
      <c r="G10" s="178">
        <f>'Table Info Période Paie'!D15</f>
        <v>383.5</v>
      </c>
      <c r="H10" s="123">
        <f>'Budget S.'!F5</f>
        <v>495</v>
      </c>
      <c r="I10" s="123"/>
      <c r="J10" s="122" t="s">
        <v>203</v>
      </c>
      <c r="K10" s="125">
        <f ca="1">'Table Info Période Paie'!S15</f>
        <v>1820.5243124999997</v>
      </c>
      <c r="L10" s="125">
        <f>'Budget S.'!J5</f>
        <v>3300</v>
      </c>
      <c r="M10" s="120"/>
    </row>
    <row r="11" spans="2:13" ht="33" customHeight="1" x14ac:dyDescent="0.35">
      <c r="B11" s="120"/>
      <c r="C11" s="132" t="s">
        <v>208</v>
      </c>
      <c r="D11" s="132"/>
      <c r="E11" s="132"/>
      <c r="F11" s="132"/>
      <c r="G11" s="123">
        <f>'Table Info Période Paie'!E15</f>
        <v>382.25</v>
      </c>
      <c r="H11" s="123">
        <f>'Budget S.'!F6</f>
        <v>440</v>
      </c>
      <c r="I11" s="123"/>
      <c r="J11" s="122" t="s">
        <v>211</v>
      </c>
      <c r="K11" s="125">
        <f>'Table Info Période Paie'!L15</f>
        <v>100</v>
      </c>
      <c r="L11" s="125">
        <f>'Budget S.'!J6</f>
        <v>1100</v>
      </c>
      <c r="M11" s="120"/>
    </row>
    <row r="12" spans="2:13" ht="33" customHeight="1" x14ac:dyDescent="0.35">
      <c r="B12" s="120"/>
      <c r="C12" s="132" t="s">
        <v>209</v>
      </c>
      <c r="D12" s="132"/>
      <c r="E12" s="132"/>
      <c r="F12" s="132"/>
      <c r="G12" s="123">
        <f>'Table Info Période Paie'!F15</f>
        <v>1.25</v>
      </c>
      <c r="H12" s="123">
        <f>'Budget S.'!F7</f>
        <v>55</v>
      </c>
      <c r="I12" s="123"/>
      <c r="J12" s="122" t="s">
        <v>210</v>
      </c>
      <c r="K12" s="125">
        <f ca="1">'Table Info Période Paie'!M15</f>
        <v>9865.625</v>
      </c>
      <c r="L12" s="125">
        <f>'Budget S.'!J7</f>
        <v>20000</v>
      </c>
      <c r="M12" s="120"/>
    </row>
    <row r="13" spans="2:13" ht="33" customHeight="1" x14ac:dyDescent="0.35">
      <c r="B13" s="120"/>
      <c r="C13" s="132" t="s">
        <v>202</v>
      </c>
      <c r="D13" s="132"/>
      <c r="E13" s="132"/>
      <c r="F13" s="132"/>
      <c r="G13" s="123">
        <f>'Table Info Période Paie'!G15</f>
        <v>2</v>
      </c>
      <c r="H13" s="123">
        <f>'Budget S.'!F8</f>
        <v>22</v>
      </c>
      <c r="I13" s="123"/>
      <c r="J13" s="122" t="s">
        <v>204</v>
      </c>
      <c r="K13" s="125">
        <f ca="1">'Table Info Période Paie'!T15</f>
        <v>8045.1006874999994</v>
      </c>
      <c r="L13" s="125">
        <f>'Budget S.'!J8</f>
        <v>16700</v>
      </c>
      <c r="M13" s="120"/>
    </row>
    <row r="14" spans="2:13" ht="33" customHeight="1" x14ac:dyDescent="0.35">
      <c r="B14" s="120"/>
      <c r="C14" s="122"/>
      <c r="D14" s="122"/>
      <c r="E14" s="122"/>
      <c r="F14" s="122"/>
      <c r="G14" s="124"/>
      <c r="H14" s="120"/>
      <c r="I14" s="120"/>
      <c r="J14" s="122"/>
      <c r="K14" s="125"/>
      <c r="L14" s="125"/>
      <c r="M14" s="120"/>
    </row>
    <row r="15" spans="2:13" ht="27" customHeight="1" x14ac:dyDescent="0.35">
      <c r="B15" s="120"/>
      <c r="C15" s="122"/>
      <c r="D15" s="122"/>
      <c r="E15" s="122"/>
      <c r="F15" s="122"/>
      <c r="G15" s="127"/>
      <c r="H15" s="120"/>
      <c r="I15" s="127" t="s">
        <v>212</v>
      </c>
      <c r="J15" s="122"/>
      <c r="K15" s="120"/>
      <c r="L15" s="130">
        <f>L7+7</f>
        <v>45675</v>
      </c>
      <c r="M15" s="120"/>
    </row>
    <row r="16" spans="2:13" x14ac:dyDescent="0.35"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</row>
    <row r="17" spans="2:13" x14ac:dyDescent="0.3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</row>
    <row r="18" spans="2:13" x14ac:dyDescent="0.35"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</row>
    <row r="19" spans="2:13" x14ac:dyDescent="0.35">
      <c r="B19" s="120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</row>
    <row r="20" spans="2:13" x14ac:dyDescent="0.35"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</row>
    <row r="21" spans="2:13" x14ac:dyDescent="0.35"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</row>
    <row r="22" spans="2:13" x14ac:dyDescent="0.35">
      <c r="B22" s="120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</row>
    <row r="23" spans="2:13" x14ac:dyDescent="0.35"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</row>
    <row r="24" spans="2:13" x14ac:dyDescent="0.35">
      <c r="B24" s="120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120"/>
    </row>
    <row r="25" spans="2:13" x14ac:dyDescent="0.35">
      <c r="B25" s="120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120"/>
    </row>
    <row r="26" spans="2:13" x14ac:dyDescent="0.35"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</row>
    <row r="27" spans="2:13" x14ac:dyDescent="0.35"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</row>
    <row r="28" spans="2:13" x14ac:dyDescent="0.35"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</row>
    <row r="29" spans="2:13" x14ac:dyDescent="0.35">
      <c r="B29" s="120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120"/>
    </row>
    <row r="30" spans="2:13" x14ac:dyDescent="0.35">
      <c r="B30" s="120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120"/>
    </row>
    <row r="31" spans="2:13" x14ac:dyDescent="0.35">
      <c r="B31" s="120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</row>
    <row r="32" spans="2:13" x14ac:dyDescent="0.35">
      <c r="B32" s="120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</row>
    <row r="33" spans="2:13" x14ac:dyDescent="0.35"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</row>
    <row r="34" spans="2:13" x14ac:dyDescent="0.35">
      <c r="B34" s="120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</row>
    <row r="35" spans="2:13" x14ac:dyDescent="0.35">
      <c r="B35" s="120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120"/>
    </row>
    <row r="36" spans="2:13" x14ac:dyDescent="0.35">
      <c r="B36" s="120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120"/>
    </row>
    <row r="37" spans="2:13" ht="42" customHeight="1" x14ac:dyDescent="0.35">
      <c r="B37" s="291" t="s">
        <v>221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</row>
  </sheetData>
  <sheetProtection algorithmName="SHA-512" hashValue="zyXuKgjpsMkJEsx6WXvkigdenw/OVMra904FC/AL+XKkCwmxlLAeSISW3zFY+gkD1K7V2ODxu8yYJQZj44sXzg==" saltValue="QpKyCi2EXknF2kVF9I9FBQ==" spinCount="100000" sheet="1" objects="1" scenarios="1"/>
  <mergeCells count="5">
    <mergeCell ref="C5:D5"/>
    <mergeCell ref="C2:L3"/>
    <mergeCell ref="B37:M37"/>
    <mergeCell ref="C7:D7"/>
    <mergeCell ref="C8:D8"/>
  </mergeCells>
  <conditionalFormatting sqref="G10">
    <cfRule type="expression" dxfId="11" priority="4">
      <formula>$G$10&lt;=$H$10</formula>
    </cfRule>
  </conditionalFormatting>
  <conditionalFormatting sqref="G12">
    <cfRule type="expression" dxfId="10" priority="3">
      <formula>$G$12&lt;=$H$12</formula>
    </cfRule>
  </conditionalFormatting>
  <conditionalFormatting sqref="K12">
    <cfRule type="expression" dxfId="9" priority="2">
      <formula>$K$12&lt;=$L$12</formula>
    </cfRule>
  </conditionalFormatting>
  <conditionalFormatting sqref="K13">
    <cfRule type="expression" dxfId="8" priority="1">
      <formula>$K$13&lt;=$L$13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3" operator="greaterThan" id="{5AF6713D-F3AD-4544-8A22-F4432B1DDE1E}">
            <xm:f>'Budget S.'!$F$5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cellIs" priority="12" operator="greaterThan" id="{A69D7A74-DD93-4D71-B069-F815873AB8E1}">
            <xm:f>'Budget S.'!$F$6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cellIs" priority="11" operator="greaterThan" id="{AE4BD058-BE90-4C05-BBE5-F219A5321AB0}">
            <xm:f>'Budget S.'!$F$7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G12</xm:sqref>
        </x14:conditionalFormatting>
        <x14:conditionalFormatting xmlns:xm="http://schemas.microsoft.com/office/excel/2006/main">
          <x14:cfRule type="cellIs" priority="10" operator="greaterThan" id="{57F84AFC-AEBE-42F3-8CA1-45C710A5E243}">
            <xm:f>'Budget S.'!$F$8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cellIs" priority="9" operator="greaterThan" id="{AD5C3EBD-8374-4CC4-B565-1DA8BED5E165}">
            <xm:f>'Budget S.'!$J$5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cellIs" priority="8" operator="greaterThan" id="{55C81B1D-B7AC-4FB3-92F8-917585A4ED90}">
            <xm:f>'Budget S.'!$J$6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K11</xm:sqref>
        </x14:conditionalFormatting>
        <x14:conditionalFormatting xmlns:xm="http://schemas.microsoft.com/office/excel/2006/main">
          <x14:cfRule type="cellIs" priority="7" operator="greaterThan" id="{15526B61-AA23-4720-BB5E-E6D9E1147CA5}">
            <xm:f>'Budget S.'!$J$7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K12</xm:sqref>
        </x14:conditionalFormatting>
        <x14:conditionalFormatting xmlns:xm="http://schemas.microsoft.com/office/excel/2006/main">
          <x14:cfRule type="cellIs" priority="6" operator="greaterThan" id="{4A1F7C9F-0E7E-4D13-BA47-908981AA3734}">
            <xm:f>'Budget S.'!$J$8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050E7-43B7-4730-BF89-8C253F8FBC16}">
  <sheetPr codeName="Feuil18">
    <tabColor rgb="FFFFFF00"/>
  </sheetPr>
  <dimension ref="B1:R46"/>
  <sheetViews>
    <sheetView zoomScale="70" zoomScaleNormal="70" workbookViewId="0">
      <selection activeCell="B14" sqref="B14:R14"/>
    </sheetView>
  </sheetViews>
  <sheetFormatPr baseColWidth="10" defaultRowHeight="15.6" x14ac:dyDescent="0.3"/>
  <cols>
    <col min="2" max="2" width="17.21875" style="28" bestFit="1" customWidth="1"/>
    <col min="3" max="3" width="16.21875" style="28" customWidth="1"/>
    <col min="4" max="4" width="22.109375" style="28" customWidth="1"/>
    <col min="5" max="5" width="7.77734375" style="28" customWidth="1"/>
    <col min="6" max="6" width="8.21875" style="28" customWidth="1"/>
    <col min="7" max="7" width="15.21875" style="28" bestFit="1" customWidth="1"/>
    <col min="8" max="8" width="21.88671875" style="28" bestFit="1" customWidth="1"/>
    <col min="9" max="9" width="10.88671875" style="28" bestFit="1" customWidth="1"/>
    <col min="10" max="10" width="16.6640625" style="28" bestFit="1" customWidth="1"/>
    <col min="11" max="11" width="15.21875" style="28" bestFit="1" customWidth="1"/>
    <col min="12" max="12" width="15.77734375" style="28" bestFit="1" customWidth="1"/>
    <col min="13" max="13" width="42.88671875" style="28" customWidth="1"/>
    <col min="14" max="14" width="29.21875" style="28" customWidth="1"/>
    <col min="15" max="15" width="14.21875" style="28" customWidth="1"/>
    <col min="16" max="16" width="12.88671875" style="28" customWidth="1"/>
    <col min="17" max="17" width="17.21875" style="28" bestFit="1" customWidth="1"/>
    <col min="18" max="18" width="18.21875" style="30" customWidth="1"/>
  </cols>
  <sheetData>
    <row r="1" spans="2:18" ht="39.75" customHeight="1" x14ac:dyDescent="0.3"/>
    <row r="2" spans="2:18" ht="82.95" customHeight="1" thickBot="1" x14ac:dyDescent="0.35">
      <c r="B2" s="294" t="s">
        <v>197</v>
      </c>
      <c r="C2" s="295"/>
      <c r="D2" s="295"/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</row>
    <row r="3" spans="2:18" s="20" customFormat="1" ht="27" customHeight="1" thickBot="1" x14ac:dyDescent="0.35">
      <c r="B3" s="118" t="s">
        <v>27</v>
      </c>
      <c r="C3" s="35" t="s">
        <v>6</v>
      </c>
      <c r="D3" s="35" t="s">
        <v>28</v>
      </c>
      <c r="E3" s="35" t="s">
        <v>29</v>
      </c>
      <c r="F3" s="35" t="s">
        <v>30</v>
      </c>
      <c r="G3" s="35" t="s">
        <v>31</v>
      </c>
      <c r="H3" s="35" t="s">
        <v>32</v>
      </c>
      <c r="I3" s="35" t="s">
        <v>33</v>
      </c>
      <c r="J3" s="35" t="s">
        <v>34</v>
      </c>
      <c r="K3" s="35" t="s">
        <v>35</v>
      </c>
      <c r="L3" s="35" t="s">
        <v>36</v>
      </c>
      <c r="M3" s="35" t="s">
        <v>37</v>
      </c>
      <c r="N3" s="35" t="s">
        <v>38</v>
      </c>
      <c r="O3" s="35" t="s">
        <v>39</v>
      </c>
      <c r="P3" s="35" t="s">
        <v>40</v>
      </c>
      <c r="Q3" s="35" t="s">
        <v>41</v>
      </c>
      <c r="R3" s="36" t="s">
        <v>42</v>
      </c>
    </row>
    <row r="4" spans="2:18" ht="27" customHeight="1" thickBot="1" x14ac:dyDescent="0.35">
      <c r="B4" s="117">
        <v>1</v>
      </c>
      <c r="C4" s="37" t="s">
        <v>43</v>
      </c>
      <c r="D4" s="37" t="s">
        <v>44</v>
      </c>
      <c r="E4" s="37" t="s">
        <v>45</v>
      </c>
      <c r="F4" s="37">
        <v>58</v>
      </c>
      <c r="G4" s="37" t="s">
        <v>46</v>
      </c>
      <c r="H4" s="40">
        <v>43106</v>
      </c>
      <c r="I4" s="37">
        <v>2479</v>
      </c>
      <c r="J4" s="37" t="s">
        <v>47</v>
      </c>
      <c r="K4" s="37" t="s">
        <v>48</v>
      </c>
      <c r="L4" s="37" t="s">
        <v>49</v>
      </c>
      <c r="M4" s="37" t="s">
        <v>50</v>
      </c>
      <c r="N4" s="39" t="s">
        <v>51</v>
      </c>
      <c r="O4" s="117">
        <v>4</v>
      </c>
      <c r="P4" s="117">
        <f ca="1">IF(DATEDIF(H4,TODAY(),"Y")&gt;5,5,DATEDIF(H4,TODAY(),"Y"))</f>
        <v>5</v>
      </c>
      <c r="Q4" s="117">
        <f t="shared" ref="Q4:Q13" si="0">_xlfn.IFNA(VLOOKUP(N4,Code_emploi,2,FALSE),"")</f>
        <v>1</v>
      </c>
      <c r="R4" s="38">
        <f t="shared" ref="R4:R13" ca="1" si="1">IF(Q4=1,VLOOKUP(P4,Échelon_TechInfo,2,FALSE),IF(Q4=2,VLOOKUP(P4,Échelon_SupOpé,2,FALSE),IF(Q4=3,VLOOKUP(P4,Échelon_AdjAd,2,FALSE),IF(Q4=4,VLOOKUP(P4,Échelon_TechAd,2,FALSE),IF(Q4=5,VLOOKUP(P4,Échelon_RepCo,2,FALSE),"")))))</f>
        <v>26.8</v>
      </c>
    </row>
    <row r="5" spans="2:18" ht="27" customHeight="1" thickBot="1" x14ac:dyDescent="0.35">
      <c r="B5" s="117">
        <v>2</v>
      </c>
      <c r="C5" s="37" t="s">
        <v>52</v>
      </c>
      <c r="D5" s="37" t="s">
        <v>53</v>
      </c>
      <c r="E5" s="37" t="s">
        <v>45</v>
      </c>
      <c r="F5" s="37">
        <v>44</v>
      </c>
      <c r="G5" s="37" t="s">
        <v>54</v>
      </c>
      <c r="H5" s="40">
        <v>44641</v>
      </c>
      <c r="I5" s="37">
        <v>1586</v>
      </c>
      <c r="J5" s="37" t="s">
        <v>55</v>
      </c>
      <c r="K5" s="37" t="s">
        <v>56</v>
      </c>
      <c r="L5" s="37" t="s">
        <v>57</v>
      </c>
      <c r="M5" s="37" t="s">
        <v>58</v>
      </c>
      <c r="N5" s="39" t="s">
        <v>51</v>
      </c>
      <c r="O5" s="117">
        <v>2</v>
      </c>
      <c r="P5" s="117">
        <f t="shared" ref="P5:P12" ca="1" si="2">IF(DATEDIF(H5,TODAY(),"Y")&gt;5,5,DATEDIF(H5,TODAY(),"Y"))</f>
        <v>3</v>
      </c>
      <c r="Q5" s="117">
        <f t="shared" si="0"/>
        <v>1</v>
      </c>
      <c r="R5" s="38">
        <f t="shared" ca="1" si="1"/>
        <v>24.3</v>
      </c>
    </row>
    <row r="6" spans="2:18" ht="27" customHeight="1" thickBot="1" x14ac:dyDescent="0.35">
      <c r="B6" s="117">
        <v>3</v>
      </c>
      <c r="C6" s="37" t="s">
        <v>59</v>
      </c>
      <c r="D6" s="37" t="s">
        <v>60</v>
      </c>
      <c r="E6" s="37" t="s">
        <v>45</v>
      </c>
      <c r="F6" s="37">
        <v>48</v>
      </c>
      <c r="G6" s="37" t="s">
        <v>61</v>
      </c>
      <c r="H6" s="40">
        <v>44060</v>
      </c>
      <c r="I6" s="37">
        <v>1142</v>
      </c>
      <c r="J6" s="37" t="s">
        <v>62</v>
      </c>
      <c r="K6" s="37" t="s">
        <v>63</v>
      </c>
      <c r="L6" s="37" t="s">
        <v>64</v>
      </c>
      <c r="M6" s="37" t="s">
        <v>65</v>
      </c>
      <c r="N6" s="39" t="s">
        <v>51</v>
      </c>
      <c r="O6" s="117">
        <v>4</v>
      </c>
      <c r="P6" s="117">
        <f t="shared" ca="1" si="2"/>
        <v>4</v>
      </c>
      <c r="Q6" s="117">
        <f t="shared" si="0"/>
        <v>1</v>
      </c>
      <c r="R6" s="38">
        <f t="shared" ca="1" si="1"/>
        <v>25.5</v>
      </c>
    </row>
    <row r="7" spans="2:18" ht="27" customHeight="1" thickBot="1" x14ac:dyDescent="0.35">
      <c r="B7" s="117">
        <v>4</v>
      </c>
      <c r="C7" s="37" t="s">
        <v>66</v>
      </c>
      <c r="D7" s="37" t="s">
        <v>67</v>
      </c>
      <c r="E7" s="37" t="s">
        <v>68</v>
      </c>
      <c r="F7" s="37">
        <v>42</v>
      </c>
      <c r="G7" s="37" t="s">
        <v>69</v>
      </c>
      <c r="H7" s="40">
        <v>43978</v>
      </c>
      <c r="I7" s="37">
        <v>1690</v>
      </c>
      <c r="J7" s="37" t="s">
        <v>70</v>
      </c>
      <c r="K7" s="37" t="s">
        <v>71</v>
      </c>
      <c r="L7" s="37" t="s">
        <v>72</v>
      </c>
      <c r="M7" s="37" t="s">
        <v>73</v>
      </c>
      <c r="N7" s="39" t="s">
        <v>51</v>
      </c>
      <c r="O7" s="117">
        <v>3</v>
      </c>
      <c r="P7" s="117">
        <f t="shared" ca="1" si="2"/>
        <v>5</v>
      </c>
      <c r="Q7" s="117">
        <f t="shared" si="0"/>
        <v>1</v>
      </c>
      <c r="R7" s="38">
        <f t="shared" ca="1" si="1"/>
        <v>26.8</v>
      </c>
    </row>
    <row r="8" spans="2:18" ht="27" customHeight="1" thickBot="1" x14ac:dyDescent="0.35">
      <c r="B8" s="117">
        <v>5</v>
      </c>
      <c r="C8" s="37" t="s">
        <v>74</v>
      </c>
      <c r="D8" s="37" t="s">
        <v>75</v>
      </c>
      <c r="E8" s="37" t="s">
        <v>68</v>
      </c>
      <c r="F8" s="37">
        <v>38</v>
      </c>
      <c r="G8" s="37" t="s">
        <v>46</v>
      </c>
      <c r="H8" s="40">
        <v>42808</v>
      </c>
      <c r="I8" s="37">
        <v>1943</v>
      </c>
      <c r="J8" s="37" t="s">
        <v>76</v>
      </c>
      <c r="K8" s="37" t="s">
        <v>77</v>
      </c>
      <c r="L8" s="37" t="s">
        <v>78</v>
      </c>
      <c r="M8" s="37" t="s">
        <v>79</v>
      </c>
      <c r="N8" s="39" t="s">
        <v>51</v>
      </c>
      <c r="O8" s="117">
        <v>0</v>
      </c>
      <c r="P8" s="117">
        <f t="shared" ca="1" si="2"/>
        <v>5</v>
      </c>
      <c r="Q8" s="117">
        <f t="shared" si="0"/>
        <v>1</v>
      </c>
      <c r="R8" s="38">
        <f t="shared" ca="1" si="1"/>
        <v>26.8</v>
      </c>
    </row>
    <row r="9" spans="2:18" ht="27" customHeight="1" thickBot="1" x14ac:dyDescent="0.35">
      <c r="B9" s="117">
        <v>6</v>
      </c>
      <c r="C9" s="37" t="s">
        <v>80</v>
      </c>
      <c r="D9" s="37" t="s">
        <v>81</v>
      </c>
      <c r="E9" s="37" t="s">
        <v>45</v>
      </c>
      <c r="F9" s="37">
        <v>29</v>
      </c>
      <c r="G9" s="37" t="s">
        <v>82</v>
      </c>
      <c r="H9" s="40">
        <v>43610</v>
      </c>
      <c r="I9" s="37">
        <v>2055</v>
      </c>
      <c r="J9" s="37" t="s">
        <v>83</v>
      </c>
      <c r="K9" s="37" t="s">
        <v>84</v>
      </c>
      <c r="L9" s="37" t="s">
        <v>85</v>
      </c>
      <c r="M9" s="37" t="s">
        <v>86</v>
      </c>
      <c r="N9" s="39" t="s">
        <v>51</v>
      </c>
      <c r="O9" s="117">
        <v>1</v>
      </c>
      <c r="P9" s="117">
        <f t="shared" ca="1" si="2"/>
        <v>5</v>
      </c>
      <c r="Q9" s="117">
        <f t="shared" si="0"/>
        <v>1</v>
      </c>
      <c r="R9" s="38">
        <f t="shared" ca="1" si="1"/>
        <v>26.8</v>
      </c>
    </row>
    <row r="10" spans="2:18" ht="27" customHeight="1" thickBot="1" x14ac:dyDescent="0.35">
      <c r="B10" s="117">
        <v>7</v>
      </c>
      <c r="C10" s="37" t="s">
        <v>87</v>
      </c>
      <c r="D10" s="37" t="s">
        <v>88</v>
      </c>
      <c r="E10" s="37" t="s">
        <v>45</v>
      </c>
      <c r="F10" s="37">
        <v>26</v>
      </c>
      <c r="G10" s="37" t="s">
        <v>46</v>
      </c>
      <c r="H10" s="40">
        <v>44358</v>
      </c>
      <c r="I10" s="37">
        <v>1209</v>
      </c>
      <c r="J10" s="37" t="s">
        <v>89</v>
      </c>
      <c r="K10" s="37" t="s">
        <v>90</v>
      </c>
      <c r="L10" s="37" t="s">
        <v>91</v>
      </c>
      <c r="M10" s="37" t="s">
        <v>92</v>
      </c>
      <c r="N10" s="39" t="s">
        <v>93</v>
      </c>
      <c r="O10" s="117">
        <v>4</v>
      </c>
      <c r="P10" s="117">
        <f t="shared" ca="1" si="2"/>
        <v>4</v>
      </c>
      <c r="Q10" s="117">
        <f t="shared" si="0"/>
        <v>2</v>
      </c>
      <c r="R10" s="38">
        <f t="shared" ca="1" si="1"/>
        <v>29</v>
      </c>
    </row>
    <row r="11" spans="2:18" ht="27" customHeight="1" thickBot="1" x14ac:dyDescent="0.35">
      <c r="B11" s="117">
        <v>8</v>
      </c>
      <c r="C11" s="37" t="s">
        <v>94</v>
      </c>
      <c r="D11" s="37" t="s">
        <v>95</v>
      </c>
      <c r="E11" s="37" t="s">
        <v>68</v>
      </c>
      <c r="F11" s="37">
        <v>34</v>
      </c>
      <c r="G11" s="37" t="s">
        <v>96</v>
      </c>
      <c r="H11" s="40">
        <v>44108</v>
      </c>
      <c r="I11" s="37">
        <v>1584</v>
      </c>
      <c r="J11" s="37" t="s">
        <v>97</v>
      </c>
      <c r="K11" s="37" t="s">
        <v>98</v>
      </c>
      <c r="L11" s="37" t="s">
        <v>99</v>
      </c>
      <c r="M11" s="37" t="s">
        <v>100</v>
      </c>
      <c r="N11" s="39" t="s">
        <v>101</v>
      </c>
      <c r="O11" s="117">
        <v>1</v>
      </c>
      <c r="P11" s="117">
        <f t="shared" ca="1" si="2"/>
        <v>4</v>
      </c>
      <c r="Q11" s="117">
        <f t="shared" si="0"/>
        <v>3</v>
      </c>
      <c r="R11" s="38">
        <f t="shared" ca="1" si="1"/>
        <v>19.7</v>
      </c>
    </row>
    <row r="12" spans="2:18" ht="27" customHeight="1" thickBot="1" x14ac:dyDescent="0.35">
      <c r="B12" s="117">
        <v>9</v>
      </c>
      <c r="C12" s="37" t="s">
        <v>102</v>
      </c>
      <c r="D12" s="37" t="s">
        <v>103</v>
      </c>
      <c r="E12" s="37" t="s">
        <v>45</v>
      </c>
      <c r="F12" s="37">
        <v>50</v>
      </c>
      <c r="G12" s="37" t="s">
        <v>54</v>
      </c>
      <c r="H12" s="40">
        <v>43860</v>
      </c>
      <c r="I12" s="37">
        <v>703</v>
      </c>
      <c r="J12" s="37" t="s">
        <v>104</v>
      </c>
      <c r="K12" s="37" t="s">
        <v>105</v>
      </c>
      <c r="L12" s="37" t="s">
        <v>106</v>
      </c>
      <c r="M12" s="37" t="s">
        <v>107</v>
      </c>
      <c r="N12" s="39" t="s">
        <v>108</v>
      </c>
      <c r="O12" s="117">
        <v>3</v>
      </c>
      <c r="P12" s="117">
        <f t="shared" ca="1" si="2"/>
        <v>5</v>
      </c>
      <c r="Q12" s="117">
        <f t="shared" si="0"/>
        <v>4</v>
      </c>
      <c r="R12" s="38">
        <f t="shared" ca="1" si="1"/>
        <v>24.4</v>
      </c>
    </row>
    <row r="13" spans="2:18" ht="27" customHeight="1" thickBot="1" x14ac:dyDescent="0.35">
      <c r="B13" s="117">
        <v>10</v>
      </c>
      <c r="C13" s="37" t="s">
        <v>109</v>
      </c>
      <c r="D13" s="37" t="s">
        <v>110</v>
      </c>
      <c r="E13" s="37" t="s">
        <v>68</v>
      </c>
      <c r="F13" s="37">
        <v>39</v>
      </c>
      <c r="G13" s="37" t="s">
        <v>46</v>
      </c>
      <c r="H13" s="40">
        <v>42772</v>
      </c>
      <c r="I13" s="37">
        <v>1977</v>
      </c>
      <c r="J13" s="37" t="s">
        <v>111</v>
      </c>
      <c r="K13" s="37" t="s">
        <v>112</v>
      </c>
      <c r="L13" s="37" t="s">
        <v>113</v>
      </c>
      <c r="M13" s="37" t="s">
        <v>114</v>
      </c>
      <c r="N13" s="39" t="s">
        <v>115</v>
      </c>
      <c r="O13" s="117">
        <v>1</v>
      </c>
      <c r="P13" s="117">
        <f ca="1">IF(DATEDIF(H13,TODAY(),"Y")&gt;5,5,DATEDIF(H13,TODAY(),"Y"))</f>
        <v>5</v>
      </c>
      <c r="Q13" s="117">
        <f t="shared" si="0"/>
        <v>5</v>
      </c>
      <c r="R13" s="38">
        <f t="shared" ca="1" si="1"/>
        <v>23.9</v>
      </c>
    </row>
    <row r="14" spans="2:18" ht="27" customHeight="1" thickBot="1" x14ac:dyDescent="0.35">
      <c r="B14" s="169">
        <v>11</v>
      </c>
      <c r="C14" s="170" t="s">
        <v>234</v>
      </c>
      <c r="D14" s="170" t="s">
        <v>235</v>
      </c>
      <c r="E14" s="170" t="s">
        <v>45</v>
      </c>
      <c r="F14" s="170">
        <v>23</v>
      </c>
      <c r="G14" s="170" t="s">
        <v>54</v>
      </c>
      <c r="H14" s="171">
        <v>45792.580185185187</v>
      </c>
      <c r="I14" s="170">
        <v>41</v>
      </c>
      <c r="J14" s="170" t="s">
        <v>238</v>
      </c>
      <c r="K14" s="170" t="s">
        <v>239</v>
      </c>
      <c r="L14" s="170" t="s">
        <v>236</v>
      </c>
      <c r="M14" s="170" t="s">
        <v>237</v>
      </c>
      <c r="N14" s="172" t="s">
        <v>108</v>
      </c>
      <c r="O14" s="169">
        <v>2</v>
      </c>
      <c r="P14" s="169">
        <v>1</v>
      </c>
      <c r="Q14" s="169">
        <v>4</v>
      </c>
      <c r="R14" s="173">
        <v>20</v>
      </c>
    </row>
    <row r="15" spans="2:18" ht="27" customHeight="1" thickBot="1" x14ac:dyDescent="0.35">
      <c r="B15" s="169"/>
      <c r="C15" s="170"/>
      <c r="D15" s="170"/>
      <c r="E15" s="170"/>
      <c r="F15" s="170"/>
      <c r="G15" s="170"/>
      <c r="H15" s="171"/>
      <c r="I15" s="170"/>
      <c r="J15" s="170"/>
      <c r="K15" s="170"/>
      <c r="L15" s="170"/>
      <c r="M15" s="170"/>
      <c r="N15" s="172"/>
      <c r="O15" s="169"/>
      <c r="P15" s="169"/>
      <c r="Q15" s="169"/>
      <c r="R15" s="173"/>
    </row>
    <row r="16" spans="2:18" ht="27" customHeight="1" thickBot="1" x14ac:dyDescent="0.35">
      <c r="B16" s="169"/>
      <c r="C16" s="170"/>
      <c r="D16" s="170"/>
      <c r="E16" s="170"/>
      <c r="F16" s="170"/>
      <c r="G16" s="170"/>
      <c r="H16" s="171"/>
      <c r="I16" s="170"/>
      <c r="J16" s="170"/>
      <c r="K16" s="170"/>
      <c r="L16" s="170"/>
      <c r="M16" s="170"/>
      <c r="N16" s="172"/>
      <c r="O16" s="169"/>
      <c r="P16" s="169"/>
      <c r="Q16" s="169"/>
      <c r="R16" s="173"/>
    </row>
    <row r="17" spans="2:18" ht="27" customHeight="1" thickBot="1" x14ac:dyDescent="0.35">
      <c r="B17" s="169"/>
      <c r="C17" s="170"/>
      <c r="D17" s="170"/>
      <c r="E17" s="170"/>
      <c r="F17" s="170"/>
      <c r="G17" s="170"/>
      <c r="H17" s="171"/>
      <c r="I17" s="170"/>
      <c r="J17" s="170"/>
      <c r="K17" s="170"/>
      <c r="L17" s="170"/>
      <c r="M17" s="170"/>
      <c r="N17" s="172"/>
      <c r="O17" s="169"/>
      <c r="P17" s="169"/>
      <c r="Q17" s="169"/>
      <c r="R17" s="173"/>
    </row>
    <row r="18" spans="2:18" ht="27" customHeight="1" thickBot="1" x14ac:dyDescent="0.35">
      <c r="B18" s="169"/>
      <c r="C18" s="170"/>
      <c r="D18" s="170"/>
      <c r="E18" s="170"/>
      <c r="F18" s="170"/>
      <c r="G18" s="170"/>
      <c r="H18" s="171"/>
      <c r="I18" s="170"/>
      <c r="J18" s="170"/>
      <c r="K18" s="170"/>
      <c r="L18" s="170"/>
      <c r="M18" s="170"/>
      <c r="N18" s="172"/>
      <c r="O18" s="169"/>
      <c r="P18" s="169"/>
      <c r="Q18" s="169"/>
      <c r="R18" s="173"/>
    </row>
    <row r="19" spans="2:18" ht="27" customHeight="1" thickBot="1" x14ac:dyDescent="0.35">
      <c r="B19" s="169"/>
      <c r="C19" s="170"/>
      <c r="D19" s="170"/>
      <c r="E19" s="170"/>
      <c r="F19" s="170"/>
      <c r="G19" s="170"/>
      <c r="H19" s="171"/>
      <c r="I19" s="170"/>
      <c r="J19" s="170"/>
      <c r="K19" s="170"/>
      <c r="L19" s="170"/>
      <c r="M19" s="170"/>
      <c r="N19" s="172"/>
      <c r="O19" s="169"/>
      <c r="P19" s="169"/>
      <c r="Q19" s="169"/>
      <c r="R19" s="173"/>
    </row>
    <row r="20" spans="2:18" ht="27" customHeight="1" thickBot="1" x14ac:dyDescent="0.35">
      <c r="B20" s="169"/>
      <c r="C20" s="170"/>
      <c r="D20" s="170"/>
      <c r="E20" s="170"/>
      <c r="F20" s="170"/>
      <c r="G20" s="170"/>
      <c r="H20" s="171"/>
      <c r="I20" s="170"/>
      <c r="J20" s="170"/>
      <c r="K20" s="170"/>
      <c r="L20" s="170"/>
      <c r="M20" s="170"/>
      <c r="N20" s="172"/>
      <c r="O20" s="169"/>
      <c r="P20" s="169"/>
      <c r="Q20" s="169"/>
      <c r="R20" s="173"/>
    </row>
    <row r="21" spans="2:18" ht="27" customHeight="1" thickBot="1" x14ac:dyDescent="0.35">
      <c r="B21" s="169"/>
      <c r="C21" s="170"/>
      <c r="D21" s="170"/>
      <c r="E21" s="170"/>
      <c r="F21" s="170"/>
      <c r="G21" s="170"/>
      <c r="H21" s="171"/>
      <c r="I21" s="170"/>
      <c r="J21" s="170"/>
      <c r="K21" s="170"/>
      <c r="L21" s="170"/>
      <c r="M21" s="170"/>
      <c r="N21" s="172"/>
      <c r="O21" s="169"/>
      <c r="P21" s="169"/>
      <c r="Q21" s="169"/>
      <c r="R21" s="173"/>
    </row>
    <row r="22" spans="2:18" ht="27" customHeight="1" thickBot="1" x14ac:dyDescent="0.35">
      <c r="B22" s="169"/>
      <c r="C22" s="170"/>
      <c r="D22" s="170"/>
      <c r="E22" s="170"/>
      <c r="F22" s="170"/>
      <c r="G22" s="170"/>
      <c r="H22" s="171"/>
      <c r="I22" s="170"/>
      <c r="J22" s="170"/>
      <c r="K22" s="170"/>
      <c r="L22" s="170"/>
      <c r="M22" s="170"/>
      <c r="N22" s="172"/>
      <c r="O22" s="169"/>
      <c r="P22" s="169"/>
      <c r="Q22" s="169"/>
      <c r="R22" s="173"/>
    </row>
    <row r="23" spans="2:18" ht="27" customHeight="1" thickBot="1" x14ac:dyDescent="0.35">
      <c r="B23" s="169"/>
      <c r="C23" s="170"/>
      <c r="D23" s="170"/>
      <c r="E23" s="170"/>
      <c r="F23" s="170"/>
      <c r="G23" s="170"/>
      <c r="H23" s="171"/>
      <c r="I23" s="170"/>
      <c r="J23" s="170"/>
      <c r="K23" s="170"/>
      <c r="L23" s="170"/>
      <c r="M23" s="170"/>
      <c r="N23" s="172"/>
      <c r="O23" s="169"/>
      <c r="P23" s="169"/>
      <c r="Q23" s="169"/>
      <c r="R23" s="173"/>
    </row>
    <row r="24" spans="2:18" ht="27" customHeight="1" thickBot="1" x14ac:dyDescent="0.35">
      <c r="B24" s="169"/>
      <c r="C24" s="170"/>
      <c r="D24" s="170"/>
      <c r="E24" s="170"/>
      <c r="F24" s="170"/>
      <c r="G24" s="170"/>
      <c r="H24" s="171"/>
      <c r="I24" s="170"/>
      <c r="J24" s="170"/>
      <c r="K24" s="170"/>
      <c r="L24" s="170"/>
      <c r="M24" s="170"/>
      <c r="N24" s="172"/>
      <c r="O24" s="169"/>
      <c r="P24" s="169"/>
      <c r="Q24" s="169"/>
      <c r="R24" s="173"/>
    </row>
    <row r="25" spans="2:18" ht="27" customHeight="1" thickBot="1" x14ac:dyDescent="0.35">
      <c r="B25" s="169"/>
      <c r="C25" s="170"/>
      <c r="D25" s="170"/>
      <c r="E25" s="170"/>
      <c r="F25" s="170"/>
      <c r="G25" s="170"/>
      <c r="H25" s="171"/>
      <c r="I25" s="170"/>
      <c r="J25" s="170"/>
      <c r="K25" s="170"/>
      <c r="L25" s="170"/>
      <c r="M25" s="170"/>
      <c r="N25" s="172"/>
      <c r="O25" s="169"/>
      <c r="P25" s="169"/>
      <c r="Q25" s="169"/>
      <c r="R25" s="173"/>
    </row>
    <row r="26" spans="2:18" ht="27" customHeight="1" thickBot="1" x14ac:dyDescent="0.35">
      <c r="B26" s="169"/>
      <c r="C26" s="170"/>
      <c r="D26" s="170"/>
      <c r="E26" s="170"/>
      <c r="F26" s="170"/>
      <c r="G26" s="170"/>
      <c r="H26" s="171"/>
      <c r="I26" s="170"/>
      <c r="J26" s="170"/>
      <c r="K26" s="170"/>
      <c r="L26" s="170"/>
      <c r="M26" s="170"/>
      <c r="N26" s="172"/>
      <c r="O26" s="169"/>
      <c r="P26" s="169"/>
      <c r="Q26" s="169"/>
      <c r="R26" s="173"/>
    </row>
    <row r="27" spans="2:18" ht="27" customHeight="1" thickBot="1" x14ac:dyDescent="0.35">
      <c r="B27" s="169"/>
      <c r="C27" s="170"/>
      <c r="D27" s="170"/>
      <c r="E27" s="170"/>
      <c r="F27" s="170"/>
      <c r="G27" s="170"/>
      <c r="H27" s="171"/>
      <c r="I27" s="170"/>
      <c r="J27" s="170"/>
      <c r="K27" s="170"/>
      <c r="L27" s="170"/>
      <c r="M27" s="170"/>
      <c r="N27" s="172"/>
      <c r="O27" s="169"/>
      <c r="P27" s="169"/>
      <c r="Q27" s="169"/>
      <c r="R27" s="173"/>
    </row>
    <row r="28" spans="2:18" ht="27" customHeight="1" thickBot="1" x14ac:dyDescent="0.35">
      <c r="B28" s="169"/>
      <c r="C28" s="170"/>
      <c r="D28" s="170"/>
      <c r="E28" s="170"/>
      <c r="F28" s="170"/>
      <c r="G28" s="170"/>
      <c r="H28" s="171"/>
      <c r="I28" s="170"/>
      <c r="J28" s="170"/>
      <c r="K28" s="170"/>
      <c r="L28" s="170"/>
      <c r="M28" s="170"/>
      <c r="N28" s="172"/>
      <c r="O28" s="169"/>
      <c r="P28" s="169"/>
      <c r="Q28" s="169"/>
      <c r="R28" s="173"/>
    </row>
    <row r="29" spans="2:18" ht="27" customHeight="1" thickBot="1" x14ac:dyDescent="0.35">
      <c r="B29" s="169"/>
      <c r="C29" s="170"/>
      <c r="D29" s="170"/>
      <c r="E29" s="170"/>
      <c r="F29" s="170"/>
      <c r="G29" s="170"/>
      <c r="H29" s="171"/>
      <c r="I29" s="170"/>
      <c r="J29" s="170"/>
      <c r="K29" s="170"/>
      <c r="L29" s="170"/>
      <c r="M29" s="170"/>
      <c r="N29" s="172"/>
      <c r="O29" s="169"/>
      <c r="P29" s="169"/>
      <c r="Q29" s="169"/>
      <c r="R29" s="173"/>
    </row>
    <row r="30" spans="2:18" ht="27" customHeight="1" thickBot="1" x14ac:dyDescent="0.35">
      <c r="B30" s="169"/>
      <c r="C30" s="170"/>
      <c r="D30" s="170"/>
      <c r="E30" s="170"/>
      <c r="F30" s="170"/>
      <c r="G30" s="170"/>
      <c r="H30" s="171"/>
      <c r="I30" s="170"/>
      <c r="J30" s="170"/>
      <c r="K30" s="170"/>
      <c r="L30" s="170"/>
      <c r="M30" s="170"/>
      <c r="N30" s="172"/>
      <c r="O30" s="169"/>
      <c r="P30" s="169"/>
      <c r="Q30" s="169"/>
      <c r="R30" s="173"/>
    </row>
    <row r="31" spans="2:18" ht="27" customHeight="1" thickBot="1" x14ac:dyDescent="0.35">
      <c r="B31" s="169"/>
      <c r="C31" s="170"/>
      <c r="D31" s="170"/>
      <c r="E31" s="170"/>
      <c r="F31" s="170"/>
      <c r="G31" s="170"/>
      <c r="H31" s="171"/>
      <c r="I31" s="170"/>
      <c r="J31" s="170"/>
      <c r="K31" s="170"/>
      <c r="L31" s="170"/>
      <c r="M31" s="170"/>
      <c r="N31" s="172"/>
      <c r="O31" s="169"/>
      <c r="P31" s="169"/>
      <c r="Q31" s="169"/>
      <c r="R31" s="173"/>
    </row>
    <row r="32" spans="2:18" ht="27" customHeight="1" thickBot="1" x14ac:dyDescent="0.35">
      <c r="B32" s="169"/>
      <c r="C32" s="170"/>
      <c r="D32" s="170"/>
      <c r="E32" s="170"/>
      <c r="F32" s="170"/>
      <c r="G32" s="170"/>
      <c r="H32" s="171"/>
      <c r="I32" s="170"/>
      <c r="J32" s="170"/>
      <c r="K32" s="170"/>
      <c r="L32" s="170"/>
      <c r="M32" s="170"/>
      <c r="N32" s="172"/>
      <c r="O32" s="169"/>
      <c r="P32" s="169"/>
      <c r="Q32" s="169"/>
      <c r="R32" s="173"/>
    </row>
    <row r="33" spans="2:18" ht="27" customHeight="1" thickBot="1" x14ac:dyDescent="0.35">
      <c r="B33" s="169"/>
      <c r="C33" s="170"/>
      <c r="D33" s="170"/>
      <c r="E33" s="170"/>
      <c r="F33" s="170"/>
      <c r="G33" s="170"/>
      <c r="H33" s="171"/>
      <c r="I33" s="170"/>
      <c r="J33" s="170"/>
      <c r="K33" s="170"/>
      <c r="L33" s="170"/>
      <c r="M33" s="170"/>
      <c r="N33" s="172"/>
      <c r="O33" s="169"/>
      <c r="P33" s="169"/>
      <c r="Q33" s="169"/>
      <c r="R33" s="173"/>
    </row>
    <row r="34" spans="2:18" ht="27" customHeight="1" thickBot="1" x14ac:dyDescent="0.35">
      <c r="B34" s="169"/>
      <c r="C34" s="170"/>
      <c r="D34" s="170"/>
      <c r="E34" s="170"/>
      <c r="F34" s="170"/>
      <c r="G34" s="170"/>
      <c r="H34" s="171"/>
      <c r="I34" s="170"/>
      <c r="J34" s="170"/>
      <c r="K34" s="170"/>
      <c r="L34" s="170"/>
      <c r="M34" s="170"/>
      <c r="N34" s="172"/>
      <c r="O34" s="169"/>
      <c r="P34" s="169"/>
      <c r="Q34" s="169"/>
      <c r="R34" s="173"/>
    </row>
    <row r="35" spans="2:18" ht="27" customHeight="1" thickBot="1" x14ac:dyDescent="0.35">
      <c r="B35" s="169"/>
      <c r="C35" s="170"/>
      <c r="D35" s="170"/>
      <c r="E35" s="170"/>
      <c r="F35" s="170"/>
      <c r="G35" s="170"/>
      <c r="H35" s="171"/>
      <c r="I35" s="170"/>
      <c r="J35" s="170"/>
      <c r="K35" s="170"/>
      <c r="L35" s="170"/>
      <c r="M35" s="170"/>
      <c r="N35" s="172"/>
      <c r="O35" s="169"/>
      <c r="P35" s="169"/>
      <c r="Q35" s="169"/>
      <c r="R35" s="173"/>
    </row>
    <row r="36" spans="2:18" ht="27" customHeight="1" thickBot="1" x14ac:dyDescent="0.35">
      <c r="B36" s="169"/>
      <c r="C36" s="170"/>
      <c r="D36" s="170"/>
      <c r="E36" s="170"/>
      <c r="F36" s="170"/>
      <c r="G36" s="170"/>
      <c r="H36" s="171"/>
      <c r="I36" s="170"/>
      <c r="J36" s="170"/>
      <c r="K36" s="170"/>
      <c r="L36" s="170"/>
      <c r="M36" s="170"/>
      <c r="N36" s="172"/>
      <c r="O36" s="169"/>
      <c r="P36" s="169"/>
      <c r="Q36" s="169"/>
      <c r="R36" s="173"/>
    </row>
    <row r="37" spans="2:18" ht="27" customHeight="1" thickBot="1" x14ac:dyDescent="0.35">
      <c r="B37" s="169"/>
      <c r="C37" s="170"/>
      <c r="D37" s="170"/>
      <c r="E37" s="170"/>
      <c r="F37" s="170"/>
      <c r="G37" s="170"/>
      <c r="H37" s="171"/>
      <c r="I37" s="170"/>
      <c r="J37" s="170"/>
      <c r="K37" s="170"/>
      <c r="L37" s="170"/>
      <c r="M37" s="170"/>
      <c r="N37" s="172"/>
      <c r="O37" s="169"/>
      <c r="P37" s="169"/>
      <c r="Q37" s="169"/>
      <c r="R37" s="173"/>
    </row>
    <row r="38" spans="2:18" ht="27" customHeight="1" thickBot="1" x14ac:dyDescent="0.35">
      <c r="B38" s="169"/>
      <c r="C38" s="170"/>
      <c r="D38" s="170"/>
      <c r="E38" s="170"/>
      <c r="F38" s="170"/>
      <c r="G38" s="170"/>
      <c r="H38" s="171"/>
      <c r="I38" s="170"/>
      <c r="J38" s="170"/>
      <c r="K38" s="170"/>
      <c r="L38" s="170"/>
      <c r="M38" s="170"/>
      <c r="N38" s="172"/>
      <c r="O38" s="169"/>
      <c r="P38" s="169"/>
      <c r="Q38" s="169"/>
      <c r="R38" s="173"/>
    </row>
    <row r="39" spans="2:18" ht="27" customHeight="1" thickBot="1" x14ac:dyDescent="0.35">
      <c r="B39" s="169"/>
      <c r="C39" s="170"/>
      <c r="D39" s="170"/>
      <c r="E39" s="170"/>
      <c r="F39" s="170"/>
      <c r="G39" s="170"/>
      <c r="H39" s="171"/>
      <c r="I39" s="170"/>
      <c r="J39" s="170"/>
      <c r="K39" s="170"/>
      <c r="L39" s="170"/>
      <c r="M39" s="170"/>
      <c r="N39" s="172"/>
      <c r="O39" s="169"/>
      <c r="P39" s="169"/>
      <c r="Q39" s="169"/>
      <c r="R39" s="173"/>
    </row>
    <row r="40" spans="2:18" ht="27" customHeight="1" thickBot="1" x14ac:dyDescent="0.35">
      <c r="B40" s="169"/>
      <c r="C40" s="170"/>
      <c r="D40" s="170"/>
      <c r="E40" s="170"/>
      <c r="F40" s="170"/>
      <c r="G40" s="170"/>
      <c r="H40" s="171"/>
      <c r="I40" s="170"/>
      <c r="J40" s="170"/>
      <c r="K40" s="170"/>
      <c r="L40" s="170"/>
      <c r="M40" s="170"/>
      <c r="N40" s="172"/>
      <c r="O40" s="169"/>
      <c r="P40" s="169"/>
      <c r="Q40" s="169"/>
      <c r="R40" s="173"/>
    </row>
    <row r="41" spans="2:18" ht="27" customHeight="1" thickBot="1" x14ac:dyDescent="0.35">
      <c r="B41" s="169"/>
      <c r="C41" s="170"/>
      <c r="D41" s="170"/>
      <c r="E41" s="170"/>
      <c r="F41" s="170"/>
      <c r="G41" s="170"/>
      <c r="H41" s="171"/>
      <c r="I41" s="170"/>
      <c r="J41" s="170"/>
      <c r="K41" s="170"/>
      <c r="L41" s="170"/>
      <c r="M41" s="170"/>
      <c r="N41" s="172"/>
      <c r="O41" s="169"/>
      <c r="P41" s="169"/>
      <c r="Q41" s="169"/>
      <c r="R41" s="173"/>
    </row>
    <row r="42" spans="2:18" ht="27" customHeight="1" thickBot="1" x14ac:dyDescent="0.35">
      <c r="B42" s="169"/>
      <c r="C42" s="170"/>
      <c r="D42" s="170"/>
      <c r="E42" s="170"/>
      <c r="F42" s="170"/>
      <c r="G42" s="170"/>
      <c r="H42" s="171"/>
      <c r="I42" s="170"/>
      <c r="J42" s="170"/>
      <c r="K42" s="170"/>
      <c r="L42" s="170"/>
      <c r="M42" s="170"/>
      <c r="N42" s="172"/>
      <c r="O42" s="169"/>
      <c r="P42" s="169"/>
      <c r="Q42" s="169"/>
      <c r="R42" s="173"/>
    </row>
    <row r="43" spans="2:18" ht="27" customHeight="1" thickBot="1" x14ac:dyDescent="0.35">
      <c r="B43" s="169"/>
      <c r="C43" s="170"/>
      <c r="D43" s="170"/>
      <c r="E43" s="174"/>
      <c r="F43" s="175"/>
      <c r="G43" s="170"/>
      <c r="H43" s="171"/>
      <c r="I43" s="170"/>
      <c r="J43" s="170"/>
      <c r="K43" s="170"/>
      <c r="L43" s="170"/>
      <c r="M43" s="170"/>
      <c r="N43" s="172"/>
      <c r="O43" s="169"/>
      <c r="P43" s="169"/>
      <c r="Q43" s="169"/>
      <c r="R43" s="173"/>
    </row>
    <row r="44" spans="2:18" ht="27" customHeight="1" thickBot="1" x14ac:dyDescent="0.35">
      <c r="B44" s="169"/>
      <c r="C44" s="170"/>
      <c r="D44" s="170"/>
      <c r="E44" s="174"/>
      <c r="F44" s="175"/>
      <c r="G44" s="170"/>
      <c r="H44" s="171"/>
      <c r="I44" s="170"/>
      <c r="J44" s="170"/>
      <c r="K44" s="170"/>
      <c r="L44" s="170"/>
      <c r="M44" s="170"/>
      <c r="N44" s="172"/>
      <c r="O44" s="169"/>
      <c r="P44" s="169"/>
      <c r="Q44" s="169"/>
      <c r="R44" s="173"/>
    </row>
    <row r="45" spans="2:18" ht="27" customHeight="1" thickBot="1" x14ac:dyDescent="0.35">
      <c r="B45" s="169"/>
      <c r="C45" s="170"/>
      <c r="D45" s="170"/>
      <c r="E45" s="170"/>
      <c r="F45" s="170"/>
      <c r="G45" s="170"/>
      <c r="H45" s="171"/>
      <c r="I45" s="170"/>
      <c r="J45" s="170"/>
      <c r="K45" s="170"/>
      <c r="L45" s="170"/>
      <c r="M45" s="170"/>
      <c r="N45" s="172"/>
      <c r="O45" s="169"/>
      <c r="P45" s="169"/>
      <c r="Q45" s="169"/>
      <c r="R45" s="173"/>
    </row>
    <row r="46" spans="2:18" x14ac:dyDescent="0.3">
      <c r="H46" s="166"/>
      <c r="R46" s="167"/>
    </row>
  </sheetData>
  <sheetProtection algorithmName="SHA-512" hashValue="b2x9KxGf+5pd4LLeW20pHmCRx+QxUDXWSSbPLl75tZr1sdQ0zORj63XxNVrPcIlE30JRZEHenfvPYbzhJH8z6g==" saltValue="j4dG5/T309ahLJ3Yt0Enkw==" spinCount="100000" sheet="1" objects="1" scenarios="1" formatColumns="0"/>
  <mergeCells count="1">
    <mergeCell ref="B2:R2"/>
  </mergeCells>
  <pageMargins left="0.7" right="0.7" top="0.75" bottom="0.75" header="0.3" footer="0.3"/>
  <pageSetup orientation="portrait" horizont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6A74C-6FCE-4A42-8DEA-A157DBBC520A}">
  <sheetPr codeName="Feuil24">
    <tabColor rgb="FFFFFF00"/>
  </sheetPr>
  <dimension ref="B2:J13"/>
  <sheetViews>
    <sheetView workbookViewId="0">
      <selection activeCell="J6" sqref="J6"/>
    </sheetView>
  </sheetViews>
  <sheetFormatPr baseColWidth="10" defaultColWidth="11.21875" defaultRowHeight="20.399999999999999" x14ac:dyDescent="0.35"/>
  <cols>
    <col min="1" max="2" width="11.21875" style="83"/>
    <col min="3" max="3" width="11.77734375" style="83" customWidth="1"/>
    <col min="4" max="4" width="13.77734375" style="83" customWidth="1"/>
    <col min="5" max="5" width="16" style="83" bestFit="1" customWidth="1"/>
    <col min="6" max="6" width="19.77734375" style="83" customWidth="1"/>
    <col min="7" max="7" width="11.21875" style="83"/>
    <col min="8" max="8" width="20.77734375" style="83" customWidth="1"/>
    <col min="9" max="9" width="13" style="83" customWidth="1"/>
    <col min="10" max="10" width="20.21875" style="83" bestFit="1" customWidth="1"/>
    <col min="11" max="16384" width="11.21875" style="83"/>
  </cols>
  <sheetData>
    <row r="2" spans="2:10" x14ac:dyDescent="0.35">
      <c r="B2" s="290" t="s">
        <v>213</v>
      </c>
      <c r="C2" s="291"/>
      <c r="D2" s="291"/>
      <c r="E2" s="291"/>
      <c r="F2" s="291"/>
      <c r="G2" s="291"/>
      <c r="H2" s="291"/>
      <c r="I2" s="291"/>
      <c r="J2" s="291"/>
    </row>
    <row r="3" spans="2:10" ht="30.75" customHeight="1" x14ac:dyDescent="0.35">
      <c r="B3" s="291"/>
      <c r="C3" s="291"/>
      <c r="D3" s="291"/>
      <c r="E3" s="291"/>
      <c r="F3" s="291"/>
      <c r="G3" s="291"/>
      <c r="H3" s="291"/>
      <c r="I3" s="291"/>
      <c r="J3" s="291"/>
    </row>
    <row r="4" spans="2:10" x14ac:dyDescent="0.35">
      <c r="B4" s="120"/>
      <c r="C4" s="120"/>
      <c r="D4" s="120"/>
      <c r="E4" s="120"/>
      <c r="F4" s="120"/>
      <c r="G4" s="120"/>
      <c r="H4" s="120"/>
      <c r="I4" s="120"/>
      <c r="J4" s="120"/>
    </row>
    <row r="5" spans="2:10" ht="33" customHeight="1" x14ac:dyDescent="0.35">
      <c r="B5" s="296" t="s">
        <v>207</v>
      </c>
      <c r="C5" s="296"/>
      <c r="D5" s="296"/>
      <c r="E5" s="296"/>
      <c r="F5" s="124">
        <f>F6+F7</f>
        <v>495</v>
      </c>
      <c r="G5" s="120"/>
      <c r="H5" s="296" t="s">
        <v>203</v>
      </c>
      <c r="I5" s="296"/>
      <c r="J5" s="129">
        <f>E13*COUNT(T_info_salariés!B4:B45)</f>
        <v>3300</v>
      </c>
    </row>
    <row r="6" spans="2:10" ht="33" customHeight="1" x14ac:dyDescent="0.35">
      <c r="B6" s="296" t="s">
        <v>218</v>
      </c>
      <c r="C6" s="296"/>
      <c r="D6" s="296"/>
      <c r="E6" s="296"/>
      <c r="F6" s="124">
        <f>E10*COUNT(T_info_salariés!B4:B45)</f>
        <v>440</v>
      </c>
      <c r="G6" s="120"/>
      <c r="H6" s="296" t="s">
        <v>211</v>
      </c>
      <c r="I6" s="296"/>
      <c r="J6" s="129">
        <f>F8*'Table taux horaire'!G16</f>
        <v>1100</v>
      </c>
    </row>
    <row r="7" spans="2:10" ht="33" customHeight="1" x14ac:dyDescent="0.35">
      <c r="B7" s="296" t="s">
        <v>209</v>
      </c>
      <c r="C7" s="296"/>
      <c r="D7" s="296"/>
      <c r="E7" s="296"/>
      <c r="F7" s="124">
        <f>E11*COUNT(T_info_salariés!B4:B45)</f>
        <v>55</v>
      </c>
      <c r="G7" s="120"/>
      <c r="H7" s="296" t="s">
        <v>210</v>
      </c>
      <c r="I7" s="296"/>
      <c r="J7" s="129">
        <v>20000</v>
      </c>
    </row>
    <row r="8" spans="2:10" ht="33" customHeight="1" x14ac:dyDescent="0.35">
      <c r="B8" s="296" t="s">
        <v>202</v>
      </c>
      <c r="C8" s="296"/>
      <c r="D8" s="296"/>
      <c r="E8" s="296"/>
      <c r="F8" s="124">
        <f>E12*COUNT(T_info_salariés!B4:B45)</f>
        <v>22</v>
      </c>
      <c r="G8" s="120"/>
      <c r="H8" s="296" t="s">
        <v>204</v>
      </c>
      <c r="I8" s="296"/>
      <c r="J8" s="129">
        <f>J7-J5</f>
        <v>16700</v>
      </c>
    </row>
    <row r="10" spans="2:10" x14ac:dyDescent="0.35">
      <c r="B10" s="83" t="s">
        <v>214</v>
      </c>
      <c r="E10" s="83">
        <v>40</v>
      </c>
    </row>
    <row r="11" spans="2:10" x14ac:dyDescent="0.35">
      <c r="B11" s="83" t="s">
        <v>215</v>
      </c>
      <c r="E11" s="83">
        <v>5</v>
      </c>
    </row>
    <row r="12" spans="2:10" x14ac:dyDescent="0.35">
      <c r="B12" s="83" t="s">
        <v>216</v>
      </c>
      <c r="E12" s="83">
        <v>2</v>
      </c>
    </row>
    <row r="13" spans="2:10" x14ac:dyDescent="0.35">
      <c r="B13" s="83" t="s">
        <v>217</v>
      </c>
      <c r="E13" s="128">
        <v>300</v>
      </c>
    </row>
  </sheetData>
  <sheetProtection algorithmName="SHA-512" hashValue="acoYpt/t9YQXdy65WMyrVu2vjsgWW/sJZpkXwyhrpZwB0QLpgewEY4I6Uts19ii7Ge5O59BrY/5pCtvpYofZMw==" saltValue="IFwCD2AHl1tm/qU+6NbXEw==" spinCount="100000" sheet="1" objects="1" scenarios="1"/>
  <mergeCells count="9">
    <mergeCell ref="B2:J3"/>
    <mergeCell ref="B5:E5"/>
    <mergeCell ref="H5:I5"/>
    <mergeCell ref="B8:E8"/>
    <mergeCell ref="H8:I8"/>
    <mergeCell ref="B6:E6"/>
    <mergeCell ref="H6:I6"/>
    <mergeCell ref="B7:E7"/>
    <mergeCell ref="H7:I7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D082C-B028-4CE0-807E-FE2F4CFA9DC8}">
  <sheetPr codeName="Feuil12">
    <tabColor rgb="FF0070C0"/>
  </sheetPr>
  <dimension ref="A1:S245"/>
  <sheetViews>
    <sheetView zoomScale="80" zoomScaleNormal="80" workbookViewId="0">
      <selection activeCell="X17" sqref="X17"/>
    </sheetView>
  </sheetViews>
  <sheetFormatPr baseColWidth="10" defaultColWidth="9.109375" defaultRowHeight="14.4" x14ac:dyDescent="0.3"/>
  <cols>
    <col min="1" max="1" width="9.21875" style="23" bestFit="1" customWidth="1"/>
    <col min="2" max="2" width="13.21875" style="24" bestFit="1" customWidth="1"/>
    <col min="3" max="19" width="9.21875" style="23" bestFit="1" customWidth="1"/>
    <col min="20" max="16384" width="9.109375" style="23"/>
  </cols>
  <sheetData>
    <row r="1" spans="1:19" s="21" customFormat="1" ht="18" x14ac:dyDescent="0.35">
      <c r="A1" s="21" t="s">
        <v>143</v>
      </c>
      <c r="B1" s="21" t="s">
        <v>144</v>
      </c>
      <c r="C1" s="21">
        <v>0</v>
      </c>
      <c r="D1" s="21">
        <v>1</v>
      </c>
      <c r="E1" s="21">
        <v>2</v>
      </c>
      <c r="F1" s="21">
        <v>3</v>
      </c>
      <c r="G1" s="21">
        <v>4</v>
      </c>
      <c r="H1" s="21">
        <v>5</v>
      </c>
      <c r="I1" s="21">
        <v>6</v>
      </c>
      <c r="J1" s="21">
        <v>7</v>
      </c>
      <c r="K1" s="21">
        <v>8</v>
      </c>
      <c r="L1" s="21">
        <v>9</v>
      </c>
      <c r="M1" s="21">
        <v>10</v>
      </c>
      <c r="N1" s="21">
        <v>11</v>
      </c>
      <c r="O1" s="21">
        <v>12</v>
      </c>
      <c r="P1" s="21">
        <v>13</v>
      </c>
      <c r="Q1" s="21">
        <v>14</v>
      </c>
      <c r="R1" s="21">
        <v>15</v>
      </c>
      <c r="S1" s="21">
        <v>16</v>
      </c>
    </row>
    <row r="2" spans="1:19" s="22" customFormat="1" x14ac:dyDescent="0.3">
      <c r="A2" s="22">
        <v>300</v>
      </c>
      <c r="B2" s="22">
        <v>303.99</v>
      </c>
      <c r="C2" s="22">
        <v>45.42</v>
      </c>
      <c r="R2" s="22">
        <v>2.94</v>
      </c>
    </row>
    <row r="3" spans="1:19" s="22" customFormat="1" x14ac:dyDescent="0.3">
      <c r="A3" s="22">
        <v>304</v>
      </c>
      <c r="B3" s="22">
        <v>307.99</v>
      </c>
      <c r="C3" s="22">
        <v>46.02</v>
      </c>
      <c r="R3" s="22">
        <v>2.98</v>
      </c>
    </row>
    <row r="4" spans="1:19" s="22" customFormat="1" x14ac:dyDescent="0.3">
      <c r="A4" s="22">
        <v>308</v>
      </c>
      <c r="B4" s="22">
        <v>311.99</v>
      </c>
      <c r="C4" s="22">
        <v>46.62</v>
      </c>
      <c r="R4" s="22">
        <v>3.01</v>
      </c>
    </row>
    <row r="5" spans="1:19" s="22" customFormat="1" x14ac:dyDescent="0.3">
      <c r="A5" s="22">
        <v>312</v>
      </c>
      <c r="B5" s="22">
        <v>315.99</v>
      </c>
      <c r="C5" s="22">
        <v>47.23</v>
      </c>
      <c r="R5" s="22">
        <v>3.05</v>
      </c>
    </row>
    <row r="6" spans="1:19" s="22" customFormat="1" x14ac:dyDescent="0.3">
      <c r="A6" s="22">
        <v>316</v>
      </c>
      <c r="B6" s="22">
        <v>319.99</v>
      </c>
      <c r="C6" s="22">
        <v>47.83</v>
      </c>
      <c r="R6" s="22">
        <v>3.09</v>
      </c>
    </row>
    <row r="7" spans="1:19" s="22" customFormat="1" x14ac:dyDescent="0.3">
      <c r="A7" s="22">
        <v>320</v>
      </c>
      <c r="B7" s="22">
        <v>323.99</v>
      </c>
      <c r="C7" s="22">
        <v>48.43</v>
      </c>
      <c r="R7" s="22">
        <v>3.13</v>
      </c>
    </row>
    <row r="8" spans="1:19" s="22" customFormat="1" x14ac:dyDescent="0.3">
      <c r="A8" s="22">
        <v>324</v>
      </c>
      <c r="B8" s="22">
        <v>327.99</v>
      </c>
      <c r="C8" s="22">
        <v>49.03</v>
      </c>
      <c r="R8" s="22">
        <v>3.17</v>
      </c>
    </row>
    <row r="9" spans="1:19" s="22" customFormat="1" x14ac:dyDescent="0.3">
      <c r="A9" s="22">
        <v>328</v>
      </c>
      <c r="B9" s="22">
        <v>331.99</v>
      </c>
      <c r="C9" s="22">
        <v>49.63</v>
      </c>
      <c r="R9" s="22">
        <v>3.21</v>
      </c>
    </row>
    <row r="10" spans="1:19" s="22" customFormat="1" x14ac:dyDescent="0.3">
      <c r="A10" s="22">
        <v>332</v>
      </c>
      <c r="B10" s="22">
        <v>335.99</v>
      </c>
      <c r="C10" s="22">
        <v>50.23</v>
      </c>
      <c r="R10" s="22">
        <v>3.24</v>
      </c>
    </row>
    <row r="11" spans="1:19" s="22" customFormat="1" x14ac:dyDescent="0.3">
      <c r="A11" s="22">
        <v>336</v>
      </c>
      <c r="B11" s="22">
        <v>339.99</v>
      </c>
      <c r="C11" s="22">
        <v>50.84</v>
      </c>
      <c r="R11" s="22">
        <v>3.28</v>
      </c>
    </row>
    <row r="12" spans="1:19" s="22" customFormat="1" x14ac:dyDescent="0.3">
      <c r="A12" s="22">
        <v>340</v>
      </c>
      <c r="B12" s="22">
        <v>343.99</v>
      </c>
      <c r="C12" s="22">
        <v>51.44</v>
      </c>
      <c r="R12" s="22">
        <v>3.32</v>
      </c>
    </row>
    <row r="13" spans="1:19" s="22" customFormat="1" x14ac:dyDescent="0.3">
      <c r="A13" s="22">
        <v>344</v>
      </c>
      <c r="B13" s="22">
        <v>347.99</v>
      </c>
      <c r="C13" s="22">
        <v>52.04</v>
      </c>
      <c r="R13" s="22">
        <v>3.36</v>
      </c>
    </row>
    <row r="14" spans="1:19" s="22" customFormat="1" x14ac:dyDescent="0.3">
      <c r="A14" s="22">
        <v>348</v>
      </c>
      <c r="B14" s="22">
        <v>351.99</v>
      </c>
      <c r="C14" s="22">
        <v>52.64</v>
      </c>
      <c r="R14" s="22">
        <v>3.4</v>
      </c>
    </row>
    <row r="15" spans="1:19" s="22" customFormat="1" x14ac:dyDescent="0.3">
      <c r="A15" s="22">
        <v>352</v>
      </c>
      <c r="B15" s="22">
        <v>355.99</v>
      </c>
      <c r="C15" s="22">
        <v>53.24</v>
      </c>
      <c r="R15" s="22">
        <v>3.44</v>
      </c>
    </row>
    <row r="16" spans="1:19" s="22" customFormat="1" x14ac:dyDescent="0.3">
      <c r="A16" s="22">
        <v>356</v>
      </c>
      <c r="B16" s="22">
        <v>359.99</v>
      </c>
      <c r="C16" s="22">
        <v>53.84</v>
      </c>
      <c r="R16" s="22">
        <v>3.48</v>
      </c>
    </row>
    <row r="17" spans="1:18" s="22" customFormat="1" x14ac:dyDescent="0.3">
      <c r="A17" s="22">
        <v>360</v>
      </c>
      <c r="B17" s="22">
        <v>363.99</v>
      </c>
      <c r="C17" s="22">
        <v>54.44</v>
      </c>
      <c r="R17" s="22">
        <v>3.51</v>
      </c>
    </row>
    <row r="18" spans="1:18" s="22" customFormat="1" x14ac:dyDescent="0.3">
      <c r="A18" s="22">
        <v>364</v>
      </c>
      <c r="B18" s="22">
        <v>367.99</v>
      </c>
      <c r="C18" s="22">
        <v>55.05</v>
      </c>
      <c r="R18" s="22">
        <v>3.55</v>
      </c>
    </row>
    <row r="19" spans="1:18" s="22" customFormat="1" x14ac:dyDescent="0.3">
      <c r="A19" s="22">
        <v>368</v>
      </c>
      <c r="B19" s="22">
        <v>371.99</v>
      </c>
      <c r="C19" s="22">
        <v>55.65</v>
      </c>
      <c r="R19" s="22">
        <v>3.59</v>
      </c>
    </row>
    <row r="20" spans="1:18" s="22" customFormat="1" x14ac:dyDescent="0.3">
      <c r="A20" s="22">
        <v>372</v>
      </c>
      <c r="B20" s="22">
        <v>375.99</v>
      </c>
      <c r="C20" s="22">
        <v>56.25</v>
      </c>
      <c r="R20" s="22">
        <v>3.63</v>
      </c>
    </row>
    <row r="21" spans="1:18" s="22" customFormat="1" x14ac:dyDescent="0.3">
      <c r="A21" s="22">
        <v>376</v>
      </c>
      <c r="B21" s="22">
        <v>379.99</v>
      </c>
      <c r="C21" s="22">
        <v>56.85</v>
      </c>
      <c r="R21" s="22">
        <v>3.67</v>
      </c>
    </row>
    <row r="22" spans="1:18" s="22" customFormat="1" x14ac:dyDescent="0.3">
      <c r="A22" s="22">
        <v>380</v>
      </c>
      <c r="B22" s="22">
        <v>383.99</v>
      </c>
      <c r="C22" s="22">
        <v>57.45</v>
      </c>
      <c r="R22" s="22">
        <v>3.71</v>
      </c>
    </row>
    <row r="23" spans="1:18" s="22" customFormat="1" x14ac:dyDescent="0.3">
      <c r="A23" s="22">
        <v>384</v>
      </c>
      <c r="B23" s="22">
        <v>387.99</v>
      </c>
      <c r="C23" s="22">
        <v>58.05</v>
      </c>
      <c r="R23" s="22">
        <v>3.74</v>
      </c>
    </row>
    <row r="24" spans="1:18" s="22" customFormat="1" x14ac:dyDescent="0.3">
      <c r="A24" s="22">
        <v>388</v>
      </c>
      <c r="B24" s="22">
        <v>391.99</v>
      </c>
      <c r="C24" s="22">
        <v>58.66</v>
      </c>
      <c r="R24" s="22">
        <v>3.78</v>
      </c>
    </row>
    <row r="25" spans="1:18" s="22" customFormat="1" x14ac:dyDescent="0.3">
      <c r="A25" s="22">
        <v>392</v>
      </c>
      <c r="B25" s="22">
        <v>395.99</v>
      </c>
      <c r="C25" s="22">
        <v>59.26</v>
      </c>
      <c r="R25" s="22">
        <v>3.82</v>
      </c>
    </row>
    <row r="26" spans="1:18" s="22" customFormat="1" x14ac:dyDescent="0.3">
      <c r="A26" s="22">
        <v>396</v>
      </c>
      <c r="B26" s="22">
        <v>399.99</v>
      </c>
      <c r="C26" s="22">
        <v>59.86</v>
      </c>
      <c r="R26" s="22">
        <v>3.86</v>
      </c>
    </row>
    <row r="27" spans="1:18" s="22" customFormat="1" x14ac:dyDescent="0.3">
      <c r="A27" s="22">
        <v>400</v>
      </c>
      <c r="B27" s="22">
        <v>403.99</v>
      </c>
      <c r="C27" s="22">
        <v>60.46</v>
      </c>
      <c r="R27" s="22">
        <v>3.9</v>
      </c>
    </row>
    <row r="28" spans="1:18" s="22" customFormat="1" x14ac:dyDescent="0.3">
      <c r="A28" s="22">
        <v>404</v>
      </c>
      <c r="B28" s="22">
        <v>407.99</v>
      </c>
      <c r="C28" s="22">
        <v>61.06</v>
      </c>
      <c r="R28" s="22">
        <v>3.94</v>
      </c>
    </row>
    <row r="29" spans="1:18" s="22" customFormat="1" x14ac:dyDescent="0.3">
      <c r="A29" s="22">
        <v>408</v>
      </c>
      <c r="B29" s="22">
        <v>411.99</v>
      </c>
      <c r="C29" s="22">
        <v>61.66</v>
      </c>
      <c r="R29" s="22">
        <v>3.97</v>
      </c>
    </row>
    <row r="30" spans="1:18" s="22" customFormat="1" x14ac:dyDescent="0.3">
      <c r="A30" s="22">
        <v>412</v>
      </c>
      <c r="B30" s="22">
        <v>415.99</v>
      </c>
      <c r="C30" s="22">
        <v>62.27</v>
      </c>
      <c r="R30" s="22">
        <v>4.01</v>
      </c>
    </row>
    <row r="31" spans="1:18" s="22" customFormat="1" x14ac:dyDescent="0.3">
      <c r="A31" s="22">
        <v>416</v>
      </c>
      <c r="B31" s="22">
        <v>419.99</v>
      </c>
      <c r="C31" s="22">
        <v>62.87</v>
      </c>
      <c r="R31" s="22">
        <v>4.05</v>
      </c>
    </row>
    <row r="32" spans="1:18" s="22" customFormat="1" x14ac:dyDescent="0.3">
      <c r="A32" s="22">
        <v>420</v>
      </c>
      <c r="B32" s="22">
        <v>423.99</v>
      </c>
      <c r="C32" s="22">
        <v>63.47</v>
      </c>
      <c r="R32" s="22">
        <v>4.09</v>
      </c>
    </row>
    <row r="33" spans="1:18" s="22" customFormat="1" x14ac:dyDescent="0.3">
      <c r="A33" s="22">
        <v>424</v>
      </c>
      <c r="B33" s="22">
        <v>427.99</v>
      </c>
      <c r="C33" s="22">
        <v>64.069999999999993</v>
      </c>
      <c r="R33" s="22">
        <v>4.13</v>
      </c>
    </row>
    <row r="34" spans="1:18" s="22" customFormat="1" x14ac:dyDescent="0.3">
      <c r="A34" s="22">
        <v>428</v>
      </c>
      <c r="B34" s="22">
        <v>431.99</v>
      </c>
      <c r="C34" s="22">
        <v>64.67</v>
      </c>
      <c r="R34" s="22">
        <v>4.17</v>
      </c>
    </row>
    <row r="35" spans="1:18" s="22" customFormat="1" x14ac:dyDescent="0.3">
      <c r="A35" s="22">
        <v>432</v>
      </c>
      <c r="B35" s="22">
        <v>435.99</v>
      </c>
      <c r="C35" s="22">
        <v>65.27</v>
      </c>
      <c r="R35" s="22">
        <v>4.2</v>
      </c>
    </row>
    <row r="36" spans="1:18" s="22" customFormat="1" x14ac:dyDescent="0.3">
      <c r="A36" s="22">
        <v>436</v>
      </c>
      <c r="B36" s="22">
        <v>439.99</v>
      </c>
      <c r="C36" s="22">
        <v>65.88</v>
      </c>
      <c r="R36" s="22">
        <v>4.24</v>
      </c>
    </row>
    <row r="37" spans="1:18" s="22" customFormat="1" x14ac:dyDescent="0.3">
      <c r="A37" s="22">
        <v>440</v>
      </c>
      <c r="B37" s="22">
        <v>443.99</v>
      </c>
      <c r="C37" s="22">
        <v>66.48</v>
      </c>
      <c r="R37" s="22">
        <v>4.24</v>
      </c>
    </row>
    <row r="38" spans="1:18" s="22" customFormat="1" x14ac:dyDescent="0.3">
      <c r="A38" s="22">
        <v>444</v>
      </c>
      <c r="B38" s="22">
        <v>447.99</v>
      </c>
      <c r="C38" s="22">
        <v>67.08</v>
      </c>
      <c r="R38" s="22">
        <v>4.28</v>
      </c>
    </row>
    <row r="39" spans="1:18" s="22" customFormat="1" x14ac:dyDescent="0.3">
      <c r="A39" s="22">
        <v>448</v>
      </c>
      <c r="B39" s="22">
        <v>451.99</v>
      </c>
      <c r="C39" s="22">
        <v>67.680000000000007</v>
      </c>
      <c r="R39" s="22">
        <v>4.32</v>
      </c>
    </row>
    <row r="40" spans="1:18" s="22" customFormat="1" x14ac:dyDescent="0.3">
      <c r="A40" s="22">
        <v>452</v>
      </c>
      <c r="B40" s="22">
        <v>455.99</v>
      </c>
      <c r="C40" s="22">
        <v>68.28</v>
      </c>
      <c r="R40" s="22">
        <v>4.3600000000000003</v>
      </c>
    </row>
    <row r="41" spans="1:18" s="22" customFormat="1" x14ac:dyDescent="0.3">
      <c r="A41" s="22">
        <v>456</v>
      </c>
      <c r="B41" s="22">
        <v>459.99</v>
      </c>
      <c r="C41" s="22">
        <v>68.88</v>
      </c>
      <c r="R41" s="22">
        <v>4.4000000000000004</v>
      </c>
    </row>
    <row r="42" spans="1:18" s="22" customFormat="1" x14ac:dyDescent="0.3">
      <c r="A42" s="22">
        <v>460</v>
      </c>
      <c r="B42" s="22">
        <v>469.99</v>
      </c>
      <c r="C42" s="22">
        <v>69.94</v>
      </c>
      <c r="R42" s="22">
        <v>4.46</v>
      </c>
    </row>
    <row r="43" spans="1:18" s="22" customFormat="1" x14ac:dyDescent="0.3">
      <c r="A43" s="22">
        <v>470</v>
      </c>
      <c r="B43" s="22">
        <v>479.99</v>
      </c>
      <c r="C43" s="22">
        <v>71.44</v>
      </c>
      <c r="R43" s="22">
        <v>4.5599999999999996</v>
      </c>
    </row>
    <row r="44" spans="1:18" s="22" customFormat="1" x14ac:dyDescent="0.3">
      <c r="A44" s="22">
        <v>480</v>
      </c>
      <c r="B44" s="22">
        <v>489.99</v>
      </c>
      <c r="C44" s="22">
        <v>72.94</v>
      </c>
      <c r="R44" s="22">
        <v>4.66</v>
      </c>
    </row>
    <row r="45" spans="1:18" s="22" customFormat="1" x14ac:dyDescent="0.3">
      <c r="A45" s="22">
        <v>490</v>
      </c>
      <c r="B45" s="22">
        <v>499.99</v>
      </c>
      <c r="C45" s="22">
        <v>74.45</v>
      </c>
      <c r="R45" s="22">
        <v>4.75</v>
      </c>
    </row>
    <row r="46" spans="1:18" s="22" customFormat="1" x14ac:dyDescent="0.3">
      <c r="A46" s="22">
        <v>500</v>
      </c>
      <c r="B46" s="22">
        <v>509.99</v>
      </c>
      <c r="C46" s="22">
        <v>75.95</v>
      </c>
      <c r="R46" s="22">
        <v>4.8499999999999996</v>
      </c>
    </row>
    <row r="47" spans="1:18" s="22" customFormat="1" x14ac:dyDescent="0.3">
      <c r="A47" s="22">
        <v>510</v>
      </c>
      <c r="B47" s="22">
        <v>519.99</v>
      </c>
      <c r="C47" s="22">
        <v>77.459999999999994</v>
      </c>
      <c r="R47" s="22">
        <v>4.9400000000000004</v>
      </c>
    </row>
    <row r="48" spans="1:18" s="22" customFormat="1" x14ac:dyDescent="0.3">
      <c r="A48" s="22">
        <v>520</v>
      </c>
      <c r="B48" s="22">
        <v>529.99</v>
      </c>
      <c r="C48" s="22">
        <v>78.959999999999994</v>
      </c>
      <c r="R48" s="22">
        <v>5.04</v>
      </c>
    </row>
    <row r="49" spans="1:18" s="22" customFormat="1" x14ac:dyDescent="0.3">
      <c r="A49" s="22">
        <v>530</v>
      </c>
      <c r="B49" s="22">
        <v>539.99</v>
      </c>
      <c r="C49" s="22">
        <v>80.459999999999994</v>
      </c>
      <c r="R49" s="22">
        <v>5.14</v>
      </c>
    </row>
    <row r="50" spans="1:18" s="22" customFormat="1" x14ac:dyDescent="0.3">
      <c r="A50" s="22">
        <v>540</v>
      </c>
      <c r="B50" s="22">
        <v>549.99</v>
      </c>
      <c r="C50" s="22">
        <v>81.97</v>
      </c>
      <c r="R50" s="22">
        <v>5.23</v>
      </c>
    </row>
    <row r="51" spans="1:18" s="22" customFormat="1" x14ac:dyDescent="0.3">
      <c r="A51" s="22">
        <v>550</v>
      </c>
      <c r="B51" s="22">
        <v>559.99</v>
      </c>
      <c r="C51" s="22">
        <v>83.47</v>
      </c>
      <c r="R51" s="22">
        <v>5.33</v>
      </c>
    </row>
    <row r="52" spans="1:18" s="22" customFormat="1" x14ac:dyDescent="0.3">
      <c r="A52" s="22">
        <v>560</v>
      </c>
      <c r="B52" s="22">
        <v>569.99</v>
      </c>
      <c r="C52" s="22">
        <v>84.98</v>
      </c>
      <c r="D52" s="22">
        <v>0.94</v>
      </c>
      <c r="R52" s="22">
        <v>5.42</v>
      </c>
    </row>
    <row r="53" spans="1:18" s="22" customFormat="1" x14ac:dyDescent="0.3">
      <c r="A53" s="22">
        <v>570</v>
      </c>
      <c r="B53" s="22">
        <v>579.99</v>
      </c>
      <c r="C53" s="22">
        <v>86.48</v>
      </c>
      <c r="D53" s="22">
        <v>2.44</v>
      </c>
      <c r="R53" s="22">
        <v>5.52</v>
      </c>
    </row>
    <row r="54" spans="1:18" s="22" customFormat="1" x14ac:dyDescent="0.3">
      <c r="A54" s="22">
        <v>580</v>
      </c>
      <c r="B54" s="22">
        <v>589.99</v>
      </c>
      <c r="C54" s="22">
        <v>87.98</v>
      </c>
      <c r="D54" s="22">
        <v>3.95</v>
      </c>
      <c r="R54" s="22">
        <v>5.62</v>
      </c>
    </row>
    <row r="55" spans="1:18" s="22" customFormat="1" x14ac:dyDescent="0.3">
      <c r="A55" s="22">
        <v>590</v>
      </c>
      <c r="B55" s="22">
        <v>599.99</v>
      </c>
      <c r="C55" s="22">
        <v>89.49</v>
      </c>
      <c r="D55" s="22">
        <v>5.45</v>
      </c>
      <c r="R55" s="22">
        <v>5.71</v>
      </c>
    </row>
    <row r="56" spans="1:18" s="22" customFormat="1" x14ac:dyDescent="0.3">
      <c r="A56" s="22">
        <v>600</v>
      </c>
      <c r="B56" s="22">
        <v>609.99</v>
      </c>
      <c r="C56" s="22">
        <v>90.99</v>
      </c>
      <c r="D56" s="22">
        <v>6.95</v>
      </c>
      <c r="R56" s="22">
        <v>5.81</v>
      </c>
    </row>
    <row r="57" spans="1:18" s="22" customFormat="1" x14ac:dyDescent="0.3">
      <c r="A57" s="22">
        <v>610</v>
      </c>
      <c r="B57" s="22">
        <v>619.99</v>
      </c>
      <c r="C57" s="22">
        <v>92.5</v>
      </c>
      <c r="D57" s="22">
        <v>8.4600000000000009</v>
      </c>
      <c r="R57" s="22">
        <v>5.9</v>
      </c>
    </row>
    <row r="58" spans="1:18" s="22" customFormat="1" x14ac:dyDescent="0.3">
      <c r="A58" s="22">
        <v>620</v>
      </c>
      <c r="B58" s="22">
        <v>629.99</v>
      </c>
      <c r="C58" s="22">
        <v>94</v>
      </c>
      <c r="D58" s="22">
        <v>9.9600000000000009</v>
      </c>
      <c r="E58" s="22">
        <v>0.12</v>
      </c>
      <c r="R58" s="22">
        <v>6</v>
      </c>
    </row>
    <row r="59" spans="1:18" s="22" customFormat="1" x14ac:dyDescent="0.3">
      <c r="A59" s="22">
        <v>630</v>
      </c>
      <c r="B59" s="22">
        <v>639.99</v>
      </c>
      <c r="C59" s="22">
        <v>95.5</v>
      </c>
      <c r="D59" s="22">
        <v>11.47</v>
      </c>
      <c r="E59" s="22">
        <v>1.62</v>
      </c>
      <c r="R59" s="22">
        <v>6.1</v>
      </c>
    </row>
    <row r="60" spans="1:18" s="22" customFormat="1" x14ac:dyDescent="0.3">
      <c r="A60" s="22">
        <v>640</v>
      </c>
      <c r="B60" s="22">
        <v>649.99</v>
      </c>
      <c r="C60" s="22">
        <v>97.01</v>
      </c>
      <c r="D60" s="22">
        <v>12.97</v>
      </c>
      <c r="E60" s="22">
        <v>3.12</v>
      </c>
      <c r="R60" s="22">
        <v>6.19</v>
      </c>
    </row>
    <row r="61" spans="1:18" s="22" customFormat="1" x14ac:dyDescent="0.3">
      <c r="A61" s="22">
        <v>650</v>
      </c>
      <c r="B61" s="22">
        <v>659.99</v>
      </c>
      <c r="C61" s="22">
        <v>98.51</v>
      </c>
      <c r="D61" s="22">
        <v>14.47</v>
      </c>
      <c r="E61" s="22">
        <v>4.63</v>
      </c>
      <c r="R61" s="22">
        <v>6.29</v>
      </c>
    </row>
    <row r="62" spans="1:18" s="22" customFormat="1" x14ac:dyDescent="0.3">
      <c r="A62" s="22">
        <v>660</v>
      </c>
      <c r="B62" s="22">
        <v>669.99</v>
      </c>
      <c r="C62" s="22">
        <v>100.02</v>
      </c>
      <c r="D62" s="22">
        <v>15.98</v>
      </c>
      <c r="E62" s="22">
        <v>6.13</v>
      </c>
      <c r="R62" s="22">
        <v>6.38</v>
      </c>
    </row>
    <row r="63" spans="1:18" s="22" customFormat="1" x14ac:dyDescent="0.3">
      <c r="A63" s="22">
        <v>670</v>
      </c>
      <c r="B63" s="22">
        <v>679.99</v>
      </c>
      <c r="C63" s="22">
        <v>101.52</v>
      </c>
      <c r="D63" s="22">
        <v>17.48</v>
      </c>
      <c r="E63" s="22">
        <v>7.64</v>
      </c>
      <c r="R63" s="22">
        <v>6.48</v>
      </c>
    </row>
    <row r="64" spans="1:18" s="22" customFormat="1" x14ac:dyDescent="0.3">
      <c r="A64" s="22">
        <v>680</v>
      </c>
      <c r="B64" s="22">
        <v>689.99</v>
      </c>
      <c r="C64" s="22">
        <v>103.02</v>
      </c>
      <c r="D64" s="22">
        <v>18.989999999999998</v>
      </c>
      <c r="E64" s="22">
        <v>9.14</v>
      </c>
      <c r="R64" s="22">
        <v>6.58</v>
      </c>
    </row>
    <row r="65" spans="1:18" s="22" customFormat="1" x14ac:dyDescent="0.3">
      <c r="A65" s="22">
        <v>690</v>
      </c>
      <c r="B65" s="22">
        <v>699.99</v>
      </c>
      <c r="C65" s="22">
        <v>104.58</v>
      </c>
      <c r="D65" s="22">
        <v>20.55</v>
      </c>
      <c r="E65" s="22">
        <v>10.7</v>
      </c>
      <c r="R65" s="22">
        <v>6.62</v>
      </c>
    </row>
    <row r="66" spans="1:18" s="22" customFormat="1" x14ac:dyDescent="0.3">
      <c r="A66" s="22">
        <v>700</v>
      </c>
      <c r="B66" s="22">
        <v>709.99</v>
      </c>
      <c r="C66" s="22">
        <v>106.18</v>
      </c>
      <c r="D66" s="22">
        <v>22.15</v>
      </c>
      <c r="E66" s="22">
        <v>12.3</v>
      </c>
      <c r="R66" s="22">
        <v>6.62</v>
      </c>
    </row>
    <row r="67" spans="1:18" s="22" customFormat="1" x14ac:dyDescent="0.3">
      <c r="A67" s="22">
        <v>710</v>
      </c>
      <c r="B67" s="22">
        <v>719.99</v>
      </c>
      <c r="C67" s="22">
        <v>107.78</v>
      </c>
      <c r="D67" s="22">
        <v>23.75</v>
      </c>
      <c r="E67" s="22">
        <v>13.9</v>
      </c>
      <c r="F67" s="22">
        <v>1.21</v>
      </c>
      <c r="R67" s="22">
        <v>6.62</v>
      </c>
    </row>
    <row r="68" spans="1:18" s="22" customFormat="1" x14ac:dyDescent="0.3">
      <c r="A68" s="22">
        <v>720</v>
      </c>
      <c r="B68" s="22">
        <v>729.99</v>
      </c>
      <c r="C68" s="22">
        <v>109.38</v>
      </c>
      <c r="D68" s="22">
        <v>25.35</v>
      </c>
      <c r="E68" s="22">
        <v>15.5</v>
      </c>
      <c r="F68" s="22">
        <v>2.81</v>
      </c>
      <c r="R68" s="22">
        <v>6.62</v>
      </c>
    </row>
    <row r="69" spans="1:18" s="22" customFormat="1" x14ac:dyDescent="0.3">
      <c r="A69" s="22">
        <v>730</v>
      </c>
      <c r="B69" s="22">
        <v>739.99</v>
      </c>
      <c r="C69" s="22">
        <v>110.98</v>
      </c>
      <c r="D69" s="22">
        <v>26.95</v>
      </c>
      <c r="E69" s="22">
        <v>17.100000000000001</v>
      </c>
      <c r="F69" s="22">
        <v>4.41</v>
      </c>
      <c r="R69" s="22">
        <v>6.62</v>
      </c>
    </row>
    <row r="70" spans="1:18" s="22" customFormat="1" x14ac:dyDescent="0.3">
      <c r="A70" s="22">
        <v>740</v>
      </c>
      <c r="B70" s="22">
        <v>749.99</v>
      </c>
      <c r="C70" s="22">
        <v>112.58</v>
      </c>
      <c r="D70" s="22">
        <v>28.55</v>
      </c>
      <c r="E70" s="22">
        <v>18.7</v>
      </c>
      <c r="F70" s="22">
        <v>6.01</v>
      </c>
      <c r="R70" s="22">
        <v>6.62</v>
      </c>
    </row>
    <row r="71" spans="1:18" s="22" customFormat="1" x14ac:dyDescent="0.3">
      <c r="A71" s="22">
        <v>750</v>
      </c>
      <c r="B71" s="22">
        <v>759.99</v>
      </c>
      <c r="C71" s="22">
        <v>114.18</v>
      </c>
      <c r="D71" s="22">
        <v>30.15</v>
      </c>
      <c r="E71" s="22">
        <v>20.3</v>
      </c>
      <c r="F71" s="22">
        <v>7.61</v>
      </c>
      <c r="R71" s="22">
        <v>6.62</v>
      </c>
    </row>
    <row r="72" spans="1:18" s="22" customFormat="1" x14ac:dyDescent="0.3">
      <c r="A72" s="22">
        <v>760</v>
      </c>
      <c r="B72" s="22">
        <v>769.99</v>
      </c>
      <c r="C72" s="22">
        <v>115.78</v>
      </c>
      <c r="D72" s="22">
        <v>31.75</v>
      </c>
      <c r="E72" s="22">
        <v>21.9</v>
      </c>
      <c r="F72" s="22">
        <v>9.2100000000000009</v>
      </c>
      <c r="R72" s="22">
        <v>6.62</v>
      </c>
    </row>
    <row r="73" spans="1:18" s="22" customFormat="1" x14ac:dyDescent="0.3">
      <c r="A73" s="22">
        <v>770</v>
      </c>
      <c r="B73" s="22">
        <v>779.99</v>
      </c>
      <c r="C73" s="22">
        <v>117.38</v>
      </c>
      <c r="D73" s="22">
        <v>33.35</v>
      </c>
      <c r="E73" s="22">
        <v>23.5</v>
      </c>
      <c r="F73" s="22">
        <v>10.81</v>
      </c>
      <c r="R73" s="22">
        <v>6.62</v>
      </c>
    </row>
    <row r="74" spans="1:18" s="22" customFormat="1" x14ac:dyDescent="0.3">
      <c r="A74" s="22">
        <v>780</v>
      </c>
      <c r="B74" s="22">
        <v>789.99</v>
      </c>
      <c r="C74" s="22">
        <v>118.98</v>
      </c>
      <c r="D74" s="22">
        <v>34.950000000000003</v>
      </c>
      <c r="E74" s="22">
        <v>25.1</v>
      </c>
      <c r="F74" s="22">
        <v>12.41</v>
      </c>
      <c r="R74" s="22">
        <v>6.62</v>
      </c>
    </row>
    <row r="75" spans="1:18" s="22" customFormat="1" x14ac:dyDescent="0.3">
      <c r="A75" s="22">
        <v>790</v>
      </c>
      <c r="B75" s="22">
        <v>799.99</v>
      </c>
      <c r="C75" s="22">
        <v>120.58</v>
      </c>
      <c r="D75" s="22">
        <v>36.549999999999997</v>
      </c>
      <c r="E75" s="22">
        <v>26.7</v>
      </c>
      <c r="F75" s="22">
        <v>14.01</v>
      </c>
      <c r="R75" s="22">
        <v>6.62</v>
      </c>
    </row>
    <row r="76" spans="1:18" s="22" customFormat="1" x14ac:dyDescent="0.3">
      <c r="A76" s="22">
        <v>800</v>
      </c>
      <c r="B76" s="22">
        <v>809.99</v>
      </c>
      <c r="C76" s="22">
        <v>122.18</v>
      </c>
      <c r="D76" s="22">
        <v>38.15</v>
      </c>
      <c r="E76" s="22">
        <v>28.3</v>
      </c>
      <c r="F76" s="22">
        <v>15.61</v>
      </c>
      <c r="R76" s="22">
        <v>6.62</v>
      </c>
    </row>
    <row r="77" spans="1:18" s="22" customFormat="1" x14ac:dyDescent="0.3">
      <c r="A77" s="22">
        <v>810</v>
      </c>
      <c r="B77" s="22">
        <v>819.99</v>
      </c>
      <c r="C77" s="22">
        <v>123.78</v>
      </c>
      <c r="D77" s="22">
        <v>39.75</v>
      </c>
      <c r="E77" s="22">
        <v>29.9</v>
      </c>
      <c r="F77" s="22">
        <v>17.21</v>
      </c>
      <c r="R77" s="22">
        <v>6.62</v>
      </c>
    </row>
    <row r="78" spans="1:18" s="22" customFormat="1" x14ac:dyDescent="0.3">
      <c r="A78" s="22">
        <v>820</v>
      </c>
      <c r="B78" s="22">
        <v>829.99</v>
      </c>
      <c r="C78" s="22">
        <v>125.38</v>
      </c>
      <c r="D78" s="22">
        <v>41.35</v>
      </c>
      <c r="E78" s="22">
        <v>31.5</v>
      </c>
      <c r="F78" s="22">
        <v>18.809999999999999</v>
      </c>
      <c r="R78" s="22">
        <v>6.62</v>
      </c>
    </row>
    <row r="79" spans="1:18" s="22" customFormat="1" x14ac:dyDescent="0.3">
      <c r="A79" s="22">
        <v>830</v>
      </c>
      <c r="B79" s="22">
        <v>839.99</v>
      </c>
      <c r="C79" s="22">
        <v>126.98</v>
      </c>
      <c r="D79" s="22">
        <v>42.95</v>
      </c>
      <c r="E79" s="22">
        <v>33.1</v>
      </c>
      <c r="F79" s="22">
        <v>20.41</v>
      </c>
      <c r="R79" s="22">
        <v>6.62</v>
      </c>
    </row>
    <row r="80" spans="1:18" s="22" customFormat="1" x14ac:dyDescent="0.3">
      <c r="A80" s="22">
        <v>840</v>
      </c>
      <c r="B80" s="22">
        <v>849.99</v>
      </c>
      <c r="C80" s="22">
        <v>128.58000000000001</v>
      </c>
      <c r="D80" s="22">
        <v>44.55</v>
      </c>
      <c r="E80" s="22">
        <v>34.700000000000003</v>
      </c>
      <c r="F80" s="22">
        <v>22.01</v>
      </c>
      <c r="R80" s="22">
        <v>6.62</v>
      </c>
    </row>
    <row r="81" spans="1:18" s="22" customFormat="1" x14ac:dyDescent="0.3">
      <c r="A81" s="22">
        <v>850</v>
      </c>
      <c r="B81" s="22">
        <v>859.99</v>
      </c>
      <c r="C81" s="22">
        <v>130.18</v>
      </c>
      <c r="D81" s="22">
        <v>46.15</v>
      </c>
      <c r="E81" s="22">
        <v>36.299999999999997</v>
      </c>
      <c r="F81" s="22">
        <v>23.61</v>
      </c>
      <c r="G81" s="22">
        <v>1.57</v>
      </c>
      <c r="R81" s="22">
        <v>6.62</v>
      </c>
    </row>
    <row r="82" spans="1:18" s="22" customFormat="1" x14ac:dyDescent="0.3">
      <c r="A82" s="22">
        <v>860</v>
      </c>
      <c r="B82" s="22">
        <v>879.99</v>
      </c>
      <c r="C82" s="22">
        <v>132.58000000000001</v>
      </c>
      <c r="D82" s="22">
        <v>48.55</v>
      </c>
      <c r="E82" s="22">
        <v>38.700000000000003</v>
      </c>
      <c r="F82" s="22">
        <v>26.01</v>
      </c>
      <c r="G82" s="22">
        <v>3.97</v>
      </c>
      <c r="R82" s="22">
        <v>6.62</v>
      </c>
    </row>
    <row r="83" spans="1:18" s="22" customFormat="1" x14ac:dyDescent="0.3">
      <c r="A83" s="22">
        <v>880</v>
      </c>
      <c r="B83" s="22">
        <v>899.99</v>
      </c>
      <c r="C83" s="22">
        <v>135.78</v>
      </c>
      <c r="D83" s="22">
        <v>51.75</v>
      </c>
      <c r="E83" s="22">
        <v>41.9</v>
      </c>
      <c r="F83" s="22">
        <v>29.21</v>
      </c>
      <c r="G83" s="22">
        <v>7.17</v>
      </c>
      <c r="R83" s="22">
        <v>6.62</v>
      </c>
    </row>
    <row r="84" spans="1:18" s="22" customFormat="1" x14ac:dyDescent="0.3">
      <c r="A84" s="22">
        <v>900</v>
      </c>
      <c r="B84" s="22">
        <v>919.99</v>
      </c>
      <c r="C84" s="22">
        <v>138.97999999999999</v>
      </c>
      <c r="D84" s="22">
        <v>54.95</v>
      </c>
      <c r="E84" s="22">
        <v>45.1</v>
      </c>
      <c r="F84" s="22">
        <v>32.409999999999997</v>
      </c>
      <c r="G84" s="22">
        <v>10.37</v>
      </c>
      <c r="H84" s="22">
        <v>1.41</v>
      </c>
      <c r="R84" s="22">
        <v>6.62</v>
      </c>
    </row>
    <row r="85" spans="1:18" s="22" customFormat="1" x14ac:dyDescent="0.3">
      <c r="A85" s="22">
        <v>920</v>
      </c>
      <c r="B85" s="22">
        <v>939.99</v>
      </c>
      <c r="C85" s="22">
        <v>142.18</v>
      </c>
      <c r="D85" s="22">
        <v>58.15</v>
      </c>
      <c r="E85" s="22">
        <v>48.3</v>
      </c>
      <c r="F85" s="22">
        <v>35.61</v>
      </c>
      <c r="G85" s="22">
        <v>13.57</v>
      </c>
      <c r="H85" s="22">
        <v>4.6100000000000003</v>
      </c>
      <c r="R85" s="22">
        <v>6.62</v>
      </c>
    </row>
    <row r="86" spans="1:18" s="22" customFormat="1" x14ac:dyDescent="0.3">
      <c r="A86" s="22">
        <v>940</v>
      </c>
      <c r="B86" s="22">
        <v>959.99</v>
      </c>
      <c r="C86" s="22">
        <v>145.38</v>
      </c>
      <c r="D86" s="22">
        <v>61.35</v>
      </c>
      <c r="E86" s="22">
        <v>51.5</v>
      </c>
      <c r="F86" s="22">
        <v>38.81</v>
      </c>
      <c r="G86" s="22">
        <v>16.77</v>
      </c>
      <c r="H86" s="22">
        <v>7.81</v>
      </c>
      <c r="I86" s="22">
        <v>2.04</v>
      </c>
      <c r="R86" s="22">
        <v>6.62</v>
      </c>
    </row>
    <row r="87" spans="1:18" s="22" customFormat="1" x14ac:dyDescent="0.3">
      <c r="A87" s="22">
        <v>960</v>
      </c>
      <c r="B87" s="22">
        <v>979.99</v>
      </c>
      <c r="C87" s="22">
        <v>148.58000000000001</v>
      </c>
      <c r="D87" s="22">
        <v>64.55</v>
      </c>
      <c r="E87" s="22">
        <v>54.7</v>
      </c>
      <c r="F87" s="22">
        <v>42.01</v>
      </c>
      <c r="G87" s="22">
        <v>19.97</v>
      </c>
      <c r="H87" s="22">
        <v>11.01</v>
      </c>
      <c r="I87" s="22">
        <v>5.24</v>
      </c>
      <c r="R87" s="22">
        <v>6.62</v>
      </c>
    </row>
    <row r="88" spans="1:18" s="22" customFormat="1" x14ac:dyDescent="0.3">
      <c r="A88" s="22">
        <v>980</v>
      </c>
      <c r="B88" s="22">
        <v>999.99</v>
      </c>
      <c r="C88" s="22">
        <v>151.78</v>
      </c>
      <c r="D88" s="22">
        <v>67.75</v>
      </c>
      <c r="E88" s="22">
        <v>57.9</v>
      </c>
      <c r="F88" s="22">
        <v>45.21</v>
      </c>
      <c r="G88" s="22">
        <v>23.17</v>
      </c>
      <c r="H88" s="22">
        <v>14.21</v>
      </c>
      <c r="I88" s="22">
        <v>8.44</v>
      </c>
      <c r="J88" s="22">
        <v>1.02</v>
      </c>
      <c r="R88" s="22">
        <v>6.62</v>
      </c>
    </row>
    <row r="89" spans="1:18" s="22" customFormat="1" x14ac:dyDescent="0.3">
      <c r="A89" s="22">
        <v>1000</v>
      </c>
      <c r="B89" s="22">
        <v>1019.99</v>
      </c>
      <c r="C89" s="22">
        <v>154.97999999999999</v>
      </c>
      <c r="D89" s="22">
        <v>70.95</v>
      </c>
      <c r="E89" s="22">
        <v>61.1</v>
      </c>
      <c r="F89" s="22">
        <v>48.41</v>
      </c>
      <c r="G89" s="22">
        <v>26.37</v>
      </c>
      <c r="H89" s="22">
        <v>17.41</v>
      </c>
      <c r="I89" s="22">
        <v>11.64</v>
      </c>
      <c r="J89" s="22">
        <v>4.22</v>
      </c>
      <c r="R89" s="22">
        <v>6.62</v>
      </c>
    </row>
    <row r="90" spans="1:18" s="22" customFormat="1" x14ac:dyDescent="0.3">
      <c r="A90" s="22">
        <v>1020</v>
      </c>
      <c r="B90" s="22">
        <v>1039.99</v>
      </c>
      <c r="C90" s="22">
        <v>158.18</v>
      </c>
      <c r="D90" s="22">
        <v>74.150000000000006</v>
      </c>
      <c r="E90" s="22">
        <v>64.3</v>
      </c>
      <c r="F90" s="22">
        <v>51.61</v>
      </c>
      <c r="G90" s="22">
        <v>29.57</v>
      </c>
      <c r="H90" s="22">
        <v>20.61</v>
      </c>
      <c r="I90" s="22">
        <v>14.84</v>
      </c>
      <c r="J90" s="22">
        <v>7.42</v>
      </c>
      <c r="R90" s="22">
        <v>6.62</v>
      </c>
    </row>
    <row r="91" spans="1:18" s="22" customFormat="1" x14ac:dyDescent="0.3">
      <c r="A91" s="22">
        <v>1040</v>
      </c>
      <c r="B91" s="22">
        <v>1059.99</v>
      </c>
      <c r="C91" s="22">
        <v>161.38</v>
      </c>
      <c r="D91" s="22">
        <v>77.349999999999994</v>
      </c>
      <c r="E91" s="22">
        <v>67.5</v>
      </c>
      <c r="F91" s="22">
        <v>54.81</v>
      </c>
      <c r="G91" s="22">
        <v>32.770000000000003</v>
      </c>
      <c r="H91" s="22">
        <v>23.81</v>
      </c>
      <c r="I91" s="22">
        <v>18.04</v>
      </c>
      <c r="J91" s="22">
        <v>10.62</v>
      </c>
      <c r="R91" s="22">
        <v>6.62</v>
      </c>
    </row>
    <row r="92" spans="1:18" s="22" customFormat="1" x14ac:dyDescent="0.3">
      <c r="A92" s="22">
        <v>1060</v>
      </c>
      <c r="B92" s="22">
        <v>1079.99</v>
      </c>
      <c r="C92" s="22">
        <v>164.58</v>
      </c>
      <c r="D92" s="22">
        <v>80.55</v>
      </c>
      <c r="E92" s="22">
        <v>70.7</v>
      </c>
      <c r="F92" s="22">
        <v>58.01</v>
      </c>
      <c r="G92" s="22">
        <v>35.97</v>
      </c>
      <c r="H92" s="22">
        <v>27.01</v>
      </c>
      <c r="I92" s="22">
        <v>21.24</v>
      </c>
      <c r="J92" s="22">
        <v>13.82</v>
      </c>
      <c r="K92" s="22">
        <v>0.74</v>
      </c>
      <c r="R92" s="22">
        <v>6.62</v>
      </c>
    </row>
    <row r="93" spans="1:18" s="22" customFormat="1" x14ac:dyDescent="0.3">
      <c r="A93" s="22">
        <v>1080</v>
      </c>
      <c r="B93" s="22">
        <v>1099.99</v>
      </c>
      <c r="C93" s="22">
        <v>167.78</v>
      </c>
      <c r="D93" s="22">
        <v>83.75</v>
      </c>
      <c r="E93" s="22">
        <v>73.900000000000006</v>
      </c>
      <c r="F93" s="22">
        <v>61.21</v>
      </c>
      <c r="G93" s="22">
        <v>39.17</v>
      </c>
      <c r="H93" s="22">
        <v>30.21</v>
      </c>
      <c r="I93" s="22">
        <v>24.44</v>
      </c>
      <c r="J93" s="22">
        <v>17.02</v>
      </c>
      <c r="K93" s="22">
        <v>3.94</v>
      </c>
      <c r="R93" s="22">
        <v>6.62</v>
      </c>
    </row>
    <row r="94" spans="1:18" s="22" customFormat="1" x14ac:dyDescent="0.3">
      <c r="A94" s="22">
        <v>1100</v>
      </c>
      <c r="B94" s="22">
        <v>1119.99</v>
      </c>
      <c r="C94" s="22">
        <v>170.98</v>
      </c>
      <c r="D94" s="22">
        <v>86.95</v>
      </c>
      <c r="E94" s="22">
        <v>77.099999999999994</v>
      </c>
      <c r="F94" s="22">
        <v>64.41</v>
      </c>
      <c r="G94" s="22">
        <v>42.37</v>
      </c>
      <c r="H94" s="22">
        <v>33.409999999999997</v>
      </c>
      <c r="I94" s="22">
        <v>27.64</v>
      </c>
      <c r="J94" s="22">
        <v>20.22</v>
      </c>
      <c r="K94" s="22">
        <v>7.14</v>
      </c>
      <c r="R94" s="22">
        <v>6.62</v>
      </c>
    </row>
    <row r="95" spans="1:18" s="22" customFormat="1" x14ac:dyDescent="0.3">
      <c r="A95" s="22">
        <v>1120</v>
      </c>
      <c r="B95" s="22">
        <v>1139.99</v>
      </c>
      <c r="C95" s="22">
        <v>174.18</v>
      </c>
      <c r="D95" s="22">
        <v>90.15</v>
      </c>
      <c r="E95" s="22">
        <v>80.3</v>
      </c>
      <c r="F95" s="22">
        <v>67.61</v>
      </c>
      <c r="G95" s="22">
        <v>45.57</v>
      </c>
      <c r="H95" s="22">
        <v>36.61</v>
      </c>
      <c r="I95" s="22">
        <v>30.84</v>
      </c>
      <c r="J95" s="22">
        <v>23.42</v>
      </c>
      <c r="K95" s="22">
        <v>10.34</v>
      </c>
      <c r="R95" s="22">
        <v>6.62</v>
      </c>
    </row>
    <row r="96" spans="1:18" s="22" customFormat="1" x14ac:dyDescent="0.3">
      <c r="A96" s="22">
        <v>1140</v>
      </c>
      <c r="B96" s="22">
        <v>1159.99</v>
      </c>
      <c r="C96" s="22">
        <v>177.38</v>
      </c>
      <c r="D96" s="22">
        <v>93.35</v>
      </c>
      <c r="E96" s="22">
        <v>83.5</v>
      </c>
      <c r="F96" s="22">
        <v>70.81</v>
      </c>
      <c r="G96" s="22">
        <v>48.77</v>
      </c>
      <c r="H96" s="22">
        <v>39.81</v>
      </c>
      <c r="I96" s="22">
        <v>34.04</v>
      </c>
      <c r="J96" s="22">
        <v>26.62</v>
      </c>
      <c r="K96" s="22">
        <v>13.54</v>
      </c>
      <c r="R96" s="22">
        <v>6.62</v>
      </c>
    </row>
    <row r="97" spans="1:18" s="22" customFormat="1" x14ac:dyDescent="0.3">
      <c r="A97" s="22">
        <v>1160</v>
      </c>
      <c r="B97" s="22">
        <v>1179.99</v>
      </c>
      <c r="C97" s="22">
        <v>180.58</v>
      </c>
      <c r="D97" s="22">
        <v>96.55</v>
      </c>
      <c r="E97" s="22">
        <v>86.7</v>
      </c>
      <c r="F97" s="22">
        <v>74.010000000000005</v>
      </c>
      <c r="G97" s="22">
        <v>51.97</v>
      </c>
      <c r="H97" s="22">
        <v>43.01</v>
      </c>
      <c r="I97" s="22">
        <v>37.24</v>
      </c>
      <c r="J97" s="22">
        <v>29.82</v>
      </c>
      <c r="K97" s="22">
        <v>16.739999999999998</v>
      </c>
      <c r="R97" s="22">
        <v>6.62</v>
      </c>
    </row>
    <row r="98" spans="1:18" s="22" customFormat="1" x14ac:dyDescent="0.3">
      <c r="A98" s="22">
        <v>1180</v>
      </c>
      <c r="B98" s="22">
        <v>1199.99</v>
      </c>
      <c r="C98" s="22">
        <v>183.78</v>
      </c>
      <c r="D98" s="22">
        <v>99.75</v>
      </c>
      <c r="E98" s="22">
        <v>89.9</v>
      </c>
      <c r="F98" s="22">
        <v>77.209999999999994</v>
      </c>
      <c r="G98" s="22">
        <v>55.17</v>
      </c>
      <c r="H98" s="22">
        <v>46.21</v>
      </c>
      <c r="I98" s="22">
        <v>40.44</v>
      </c>
      <c r="J98" s="22">
        <v>33.020000000000003</v>
      </c>
      <c r="K98" s="22">
        <v>19.940000000000001</v>
      </c>
      <c r="L98" s="22">
        <v>3.02</v>
      </c>
      <c r="R98" s="22">
        <v>6.62</v>
      </c>
    </row>
    <row r="99" spans="1:18" s="22" customFormat="1" x14ac:dyDescent="0.3">
      <c r="A99" s="22">
        <v>1200</v>
      </c>
      <c r="B99" s="22">
        <v>1219.99</v>
      </c>
      <c r="C99" s="22">
        <v>186.98</v>
      </c>
      <c r="D99" s="22">
        <v>102.95</v>
      </c>
      <c r="E99" s="22">
        <v>93.1</v>
      </c>
      <c r="F99" s="22">
        <v>80.41</v>
      </c>
      <c r="G99" s="22">
        <v>58.37</v>
      </c>
      <c r="H99" s="22">
        <v>49.41</v>
      </c>
      <c r="I99" s="22">
        <v>43.64</v>
      </c>
      <c r="J99" s="22">
        <v>36.22</v>
      </c>
      <c r="K99" s="22">
        <v>23.14</v>
      </c>
      <c r="L99" s="22">
        <v>6.22</v>
      </c>
      <c r="R99" s="22">
        <v>6.62</v>
      </c>
    </row>
    <row r="100" spans="1:18" s="22" customFormat="1" x14ac:dyDescent="0.3">
      <c r="A100" s="22">
        <v>1220</v>
      </c>
      <c r="B100" s="22">
        <v>1239.99</v>
      </c>
      <c r="C100" s="22">
        <v>190.18</v>
      </c>
      <c r="D100" s="22">
        <v>106.15</v>
      </c>
      <c r="E100" s="22">
        <v>96.3</v>
      </c>
      <c r="F100" s="22">
        <v>83.61</v>
      </c>
      <c r="G100" s="22">
        <v>61.57</v>
      </c>
      <c r="H100" s="22">
        <v>52.61</v>
      </c>
      <c r="I100" s="22">
        <v>46.84</v>
      </c>
      <c r="J100" s="22">
        <v>39.42</v>
      </c>
      <c r="K100" s="22">
        <v>26.34</v>
      </c>
      <c r="L100" s="22">
        <v>9.42</v>
      </c>
      <c r="R100" s="22">
        <v>6.62</v>
      </c>
    </row>
    <row r="101" spans="1:18" s="22" customFormat="1" x14ac:dyDescent="0.3">
      <c r="A101" s="22">
        <v>1240</v>
      </c>
      <c r="B101" s="22">
        <v>1259.99</v>
      </c>
      <c r="C101" s="22">
        <v>193.38</v>
      </c>
      <c r="D101" s="22">
        <v>109.35</v>
      </c>
      <c r="E101" s="22">
        <v>99.5</v>
      </c>
      <c r="F101" s="22">
        <v>86.81</v>
      </c>
      <c r="G101" s="22">
        <v>64.77</v>
      </c>
      <c r="H101" s="22">
        <v>55.81</v>
      </c>
      <c r="I101" s="22">
        <v>50.04</v>
      </c>
      <c r="J101" s="22">
        <v>42.62</v>
      </c>
      <c r="K101" s="22">
        <v>29.54</v>
      </c>
      <c r="L101" s="22">
        <v>12.62</v>
      </c>
      <c r="R101" s="22">
        <v>6.62</v>
      </c>
    </row>
    <row r="102" spans="1:18" s="22" customFormat="1" x14ac:dyDescent="0.3">
      <c r="A102" s="22">
        <v>1260</v>
      </c>
      <c r="B102" s="22">
        <v>1279.99</v>
      </c>
      <c r="C102" s="22">
        <v>196.58</v>
      </c>
      <c r="D102" s="22">
        <v>112.55</v>
      </c>
      <c r="E102" s="22">
        <v>102.7</v>
      </c>
      <c r="F102" s="22">
        <v>90.01</v>
      </c>
      <c r="G102" s="22">
        <v>67.97</v>
      </c>
      <c r="H102" s="22">
        <v>59.01</v>
      </c>
      <c r="I102" s="22">
        <v>53.24</v>
      </c>
      <c r="J102" s="22">
        <v>45.82</v>
      </c>
      <c r="K102" s="22">
        <v>32.74</v>
      </c>
      <c r="L102" s="22">
        <v>15.82</v>
      </c>
      <c r="M102" s="22">
        <v>1.74</v>
      </c>
      <c r="R102" s="22">
        <v>6.62</v>
      </c>
    </row>
    <row r="103" spans="1:18" s="22" customFormat="1" x14ac:dyDescent="0.3">
      <c r="A103" s="22">
        <v>1280</v>
      </c>
      <c r="B103" s="22">
        <v>1299.99</v>
      </c>
      <c r="C103" s="22">
        <v>199.78</v>
      </c>
      <c r="D103" s="22">
        <v>115.75</v>
      </c>
      <c r="E103" s="22">
        <v>105.9</v>
      </c>
      <c r="F103" s="22">
        <v>93.21</v>
      </c>
      <c r="G103" s="22">
        <v>71.17</v>
      </c>
      <c r="H103" s="22">
        <v>62.21</v>
      </c>
      <c r="I103" s="22">
        <v>56.44</v>
      </c>
      <c r="J103" s="22">
        <v>49.02</v>
      </c>
      <c r="K103" s="22">
        <v>35.94</v>
      </c>
      <c r="L103" s="22">
        <v>19.02</v>
      </c>
      <c r="M103" s="22">
        <v>4.9400000000000004</v>
      </c>
      <c r="R103" s="22">
        <v>6.62</v>
      </c>
    </row>
    <row r="104" spans="1:18" s="22" customFormat="1" x14ac:dyDescent="0.3">
      <c r="A104" s="22">
        <v>1300</v>
      </c>
      <c r="B104" s="22">
        <v>1319.99</v>
      </c>
      <c r="C104" s="22">
        <v>202.98</v>
      </c>
      <c r="D104" s="22">
        <v>118.95</v>
      </c>
      <c r="E104" s="22">
        <v>109.1</v>
      </c>
      <c r="F104" s="22">
        <v>96.41</v>
      </c>
      <c r="G104" s="22">
        <v>74.37</v>
      </c>
      <c r="H104" s="22">
        <v>65.41</v>
      </c>
      <c r="I104" s="22">
        <v>59.64</v>
      </c>
      <c r="J104" s="22">
        <v>52.22</v>
      </c>
      <c r="K104" s="22">
        <v>39.14</v>
      </c>
      <c r="L104" s="22">
        <v>22.22</v>
      </c>
      <c r="M104" s="22">
        <v>8.14</v>
      </c>
      <c r="R104" s="22">
        <v>6.62</v>
      </c>
    </row>
    <row r="105" spans="1:18" s="22" customFormat="1" x14ac:dyDescent="0.3">
      <c r="A105" s="22">
        <v>1320</v>
      </c>
      <c r="B105" s="22">
        <v>1339.99</v>
      </c>
      <c r="C105" s="22">
        <v>206.18</v>
      </c>
      <c r="D105" s="22">
        <v>122.15</v>
      </c>
      <c r="E105" s="22">
        <v>112.3</v>
      </c>
      <c r="F105" s="22">
        <v>99.61</v>
      </c>
      <c r="G105" s="22">
        <v>77.569999999999993</v>
      </c>
      <c r="H105" s="22">
        <v>68.61</v>
      </c>
      <c r="I105" s="22">
        <v>62.84</v>
      </c>
      <c r="J105" s="22">
        <v>55.42</v>
      </c>
      <c r="K105" s="22">
        <v>42.34</v>
      </c>
      <c r="L105" s="22">
        <v>25.42</v>
      </c>
      <c r="M105" s="22">
        <v>11.34</v>
      </c>
      <c r="R105" s="22">
        <v>6.62</v>
      </c>
    </row>
    <row r="106" spans="1:18" s="22" customFormat="1" x14ac:dyDescent="0.3">
      <c r="A106" s="22">
        <v>1340</v>
      </c>
      <c r="B106" s="22">
        <v>1359.99</v>
      </c>
      <c r="C106" s="22">
        <v>209.38</v>
      </c>
      <c r="D106" s="22">
        <v>125.35</v>
      </c>
      <c r="E106" s="22">
        <v>115.5</v>
      </c>
      <c r="F106" s="22">
        <v>102.81</v>
      </c>
      <c r="G106" s="22">
        <v>80.77</v>
      </c>
      <c r="H106" s="22">
        <v>71.81</v>
      </c>
      <c r="I106" s="22">
        <v>66.040000000000006</v>
      </c>
      <c r="J106" s="22">
        <v>58.62</v>
      </c>
      <c r="K106" s="22">
        <v>45.54</v>
      </c>
      <c r="L106" s="22">
        <v>28.62</v>
      </c>
      <c r="M106" s="22">
        <v>14.54</v>
      </c>
      <c r="R106" s="22">
        <v>6.62</v>
      </c>
    </row>
    <row r="107" spans="1:18" s="22" customFormat="1" x14ac:dyDescent="0.3">
      <c r="A107" s="22">
        <v>1360</v>
      </c>
      <c r="B107" s="22">
        <v>1379.99</v>
      </c>
      <c r="C107" s="22">
        <v>212.58</v>
      </c>
      <c r="D107" s="22">
        <v>128.55000000000001</v>
      </c>
      <c r="E107" s="22">
        <v>118.7</v>
      </c>
      <c r="F107" s="22">
        <v>106.01</v>
      </c>
      <c r="G107" s="22">
        <v>83.97</v>
      </c>
      <c r="H107" s="22">
        <v>75.010000000000005</v>
      </c>
      <c r="I107" s="22">
        <v>69.239999999999995</v>
      </c>
      <c r="J107" s="22">
        <v>61.82</v>
      </c>
      <c r="K107" s="22">
        <v>48.74</v>
      </c>
      <c r="L107" s="22">
        <v>31.82</v>
      </c>
      <c r="M107" s="22">
        <v>17.739999999999998</v>
      </c>
      <c r="R107" s="22">
        <v>6.62</v>
      </c>
    </row>
    <row r="108" spans="1:18" s="22" customFormat="1" x14ac:dyDescent="0.3">
      <c r="A108" s="22">
        <v>1380</v>
      </c>
      <c r="B108" s="22">
        <v>1399.99</v>
      </c>
      <c r="C108" s="22">
        <v>215.78</v>
      </c>
      <c r="D108" s="22">
        <v>131.75</v>
      </c>
      <c r="E108" s="22">
        <v>121.9</v>
      </c>
      <c r="F108" s="22">
        <v>109.21</v>
      </c>
      <c r="G108" s="22">
        <v>87.17</v>
      </c>
      <c r="H108" s="22">
        <v>78.209999999999994</v>
      </c>
      <c r="I108" s="22">
        <v>72.44</v>
      </c>
      <c r="J108" s="22">
        <v>65.02</v>
      </c>
      <c r="K108" s="22">
        <v>51.94</v>
      </c>
      <c r="L108" s="22">
        <v>35.020000000000003</v>
      </c>
      <c r="M108" s="22">
        <v>20.94</v>
      </c>
      <c r="N108" s="22">
        <v>2.63</v>
      </c>
      <c r="R108" s="22">
        <v>6.62</v>
      </c>
    </row>
    <row r="109" spans="1:18" s="22" customFormat="1" x14ac:dyDescent="0.3">
      <c r="A109" s="22">
        <v>1400</v>
      </c>
      <c r="B109" s="22">
        <v>1419.99</v>
      </c>
      <c r="C109" s="22">
        <v>218.98</v>
      </c>
      <c r="D109" s="22">
        <v>134.94999999999999</v>
      </c>
      <c r="E109" s="22">
        <v>125.1</v>
      </c>
      <c r="F109" s="22">
        <v>112.41</v>
      </c>
      <c r="G109" s="22">
        <v>90.37</v>
      </c>
      <c r="H109" s="22">
        <v>81.41</v>
      </c>
      <c r="I109" s="22">
        <v>75.64</v>
      </c>
      <c r="J109" s="22">
        <v>68.22</v>
      </c>
      <c r="K109" s="22">
        <v>55.14</v>
      </c>
      <c r="L109" s="22">
        <v>38.22</v>
      </c>
      <c r="M109" s="22">
        <v>24.14</v>
      </c>
      <c r="N109" s="22">
        <v>5.83</v>
      </c>
      <c r="R109" s="22">
        <v>6.62</v>
      </c>
    </row>
    <row r="110" spans="1:18" s="22" customFormat="1" x14ac:dyDescent="0.3">
      <c r="A110" s="22">
        <v>1420</v>
      </c>
      <c r="B110" s="22">
        <v>1439.99</v>
      </c>
      <c r="C110" s="22">
        <v>222.18</v>
      </c>
      <c r="D110" s="22">
        <v>138.15</v>
      </c>
      <c r="E110" s="22">
        <v>128.30000000000001</v>
      </c>
      <c r="F110" s="22">
        <v>115.61</v>
      </c>
      <c r="G110" s="22">
        <v>93.57</v>
      </c>
      <c r="H110" s="22">
        <v>84.61</v>
      </c>
      <c r="I110" s="22">
        <v>78.84</v>
      </c>
      <c r="J110" s="22">
        <v>71.42</v>
      </c>
      <c r="K110" s="22">
        <v>58.34</v>
      </c>
      <c r="L110" s="22">
        <v>41.42</v>
      </c>
      <c r="M110" s="22">
        <v>27.34</v>
      </c>
      <c r="N110" s="22">
        <v>9.0299999999999994</v>
      </c>
      <c r="R110" s="22">
        <v>6.62</v>
      </c>
    </row>
    <row r="111" spans="1:18" s="22" customFormat="1" x14ac:dyDescent="0.3">
      <c r="A111" s="22">
        <v>1440</v>
      </c>
      <c r="B111" s="22">
        <v>1459.99</v>
      </c>
      <c r="C111" s="22">
        <v>225.38</v>
      </c>
      <c r="D111" s="22">
        <v>141.35</v>
      </c>
      <c r="E111" s="22">
        <v>131.5</v>
      </c>
      <c r="F111" s="22">
        <v>118.81</v>
      </c>
      <c r="G111" s="22">
        <v>96.77</v>
      </c>
      <c r="H111" s="22">
        <v>87.81</v>
      </c>
      <c r="I111" s="22">
        <v>82.04</v>
      </c>
      <c r="J111" s="22">
        <v>74.62</v>
      </c>
      <c r="K111" s="22">
        <v>61.54</v>
      </c>
      <c r="L111" s="22">
        <v>44.62</v>
      </c>
      <c r="M111" s="22">
        <v>30.54</v>
      </c>
      <c r="N111" s="22">
        <v>12.23</v>
      </c>
      <c r="O111" s="22">
        <v>0.31</v>
      </c>
      <c r="R111" s="22">
        <v>6.62</v>
      </c>
    </row>
    <row r="112" spans="1:18" s="22" customFormat="1" x14ac:dyDescent="0.3">
      <c r="A112" s="22">
        <v>1460</v>
      </c>
      <c r="B112" s="22">
        <v>1479.99</v>
      </c>
      <c r="C112" s="22">
        <v>228.58</v>
      </c>
      <c r="D112" s="22">
        <v>144.55000000000001</v>
      </c>
      <c r="E112" s="22">
        <v>134.69999999999999</v>
      </c>
      <c r="F112" s="22">
        <v>122.01</v>
      </c>
      <c r="G112" s="22">
        <v>99.97</v>
      </c>
      <c r="H112" s="22">
        <v>91.01</v>
      </c>
      <c r="I112" s="22">
        <v>85.24</v>
      </c>
      <c r="J112" s="22">
        <v>77.819999999999993</v>
      </c>
      <c r="K112" s="22">
        <v>64.739999999999995</v>
      </c>
      <c r="L112" s="22">
        <v>47.82</v>
      </c>
      <c r="M112" s="22">
        <v>33.74</v>
      </c>
      <c r="N112" s="22">
        <v>15.43</v>
      </c>
      <c r="O112" s="22">
        <v>3.51</v>
      </c>
      <c r="R112" s="22">
        <v>6.62</v>
      </c>
    </row>
    <row r="113" spans="1:19" s="22" customFormat="1" x14ac:dyDescent="0.3">
      <c r="A113" s="22">
        <v>1480</v>
      </c>
      <c r="B113" s="22">
        <v>1499.99</v>
      </c>
      <c r="C113" s="22">
        <v>231.78</v>
      </c>
      <c r="D113" s="22">
        <v>147.75</v>
      </c>
      <c r="E113" s="22">
        <v>137.9</v>
      </c>
      <c r="F113" s="22">
        <v>125.21</v>
      </c>
      <c r="G113" s="22">
        <v>103.17</v>
      </c>
      <c r="H113" s="22">
        <v>94.21</v>
      </c>
      <c r="I113" s="22">
        <v>88.44</v>
      </c>
      <c r="J113" s="22">
        <v>81.02</v>
      </c>
      <c r="K113" s="22">
        <v>67.94</v>
      </c>
      <c r="L113" s="22">
        <v>51.02</v>
      </c>
      <c r="M113" s="22">
        <v>36.94</v>
      </c>
      <c r="N113" s="22">
        <v>18.63</v>
      </c>
      <c r="O113" s="22">
        <v>6.71</v>
      </c>
      <c r="R113" s="22">
        <v>6.62</v>
      </c>
    </row>
    <row r="114" spans="1:19" s="22" customFormat="1" x14ac:dyDescent="0.3">
      <c r="A114" s="22">
        <v>1500</v>
      </c>
      <c r="B114" s="22">
        <v>1519.99</v>
      </c>
      <c r="C114" s="22">
        <v>234.98</v>
      </c>
      <c r="D114" s="22">
        <v>150.94999999999999</v>
      </c>
      <c r="E114" s="22">
        <v>141.1</v>
      </c>
      <c r="F114" s="22">
        <v>128.41</v>
      </c>
      <c r="G114" s="22">
        <v>106.37</v>
      </c>
      <c r="H114" s="22">
        <v>97.41</v>
      </c>
      <c r="I114" s="22">
        <v>91.64</v>
      </c>
      <c r="J114" s="22">
        <v>84.22</v>
      </c>
      <c r="K114" s="22">
        <v>71.14</v>
      </c>
      <c r="L114" s="22">
        <v>54.22</v>
      </c>
      <c r="M114" s="22">
        <v>40.14</v>
      </c>
      <c r="N114" s="22">
        <v>21.83</v>
      </c>
      <c r="O114" s="22">
        <v>9.91</v>
      </c>
      <c r="R114" s="22">
        <v>6.62</v>
      </c>
    </row>
    <row r="115" spans="1:19" s="22" customFormat="1" x14ac:dyDescent="0.3">
      <c r="A115" s="22">
        <v>1520</v>
      </c>
      <c r="B115" s="22">
        <v>1539.99</v>
      </c>
      <c r="C115" s="22">
        <v>238.18</v>
      </c>
      <c r="D115" s="22">
        <v>154.15</v>
      </c>
      <c r="E115" s="22">
        <v>144.30000000000001</v>
      </c>
      <c r="F115" s="22">
        <v>131.61000000000001</v>
      </c>
      <c r="G115" s="22">
        <v>109.57</v>
      </c>
      <c r="H115" s="22">
        <v>100.61</v>
      </c>
      <c r="I115" s="22">
        <v>94.84</v>
      </c>
      <c r="J115" s="22">
        <v>87.42</v>
      </c>
      <c r="K115" s="22">
        <v>74.34</v>
      </c>
      <c r="L115" s="22">
        <v>57.42</v>
      </c>
      <c r="M115" s="22">
        <v>43.34</v>
      </c>
      <c r="N115" s="22">
        <v>25.03</v>
      </c>
      <c r="O115" s="22">
        <v>13.11</v>
      </c>
      <c r="P115" s="22">
        <v>2.4900000000000002</v>
      </c>
      <c r="R115" s="22">
        <v>6.62</v>
      </c>
    </row>
    <row r="116" spans="1:19" s="22" customFormat="1" x14ac:dyDescent="0.3">
      <c r="A116" s="22">
        <v>1540</v>
      </c>
      <c r="B116" s="22">
        <v>1559.99</v>
      </c>
      <c r="C116" s="22">
        <v>241.38</v>
      </c>
      <c r="D116" s="22">
        <v>157.35</v>
      </c>
      <c r="E116" s="22">
        <v>147.5</v>
      </c>
      <c r="F116" s="22">
        <v>134.81</v>
      </c>
      <c r="G116" s="22">
        <v>112.77</v>
      </c>
      <c r="H116" s="22">
        <v>103.81</v>
      </c>
      <c r="I116" s="22">
        <v>98.04</v>
      </c>
      <c r="J116" s="22">
        <v>90.62</v>
      </c>
      <c r="K116" s="22">
        <v>77.540000000000006</v>
      </c>
      <c r="L116" s="22">
        <v>60.62</v>
      </c>
      <c r="M116" s="22">
        <v>46.54</v>
      </c>
      <c r="N116" s="22">
        <v>28.23</v>
      </c>
      <c r="O116" s="22">
        <v>16.309999999999999</v>
      </c>
      <c r="P116" s="22">
        <v>5.69</v>
      </c>
      <c r="R116" s="22">
        <v>6.62</v>
      </c>
    </row>
    <row r="117" spans="1:19" s="22" customFormat="1" x14ac:dyDescent="0.3">
      <c r="A117" s="22">
        <v>1560</v>
      </c>
      <c r="B117" s="22">
        <v>1579.99</v>
      </c>
      <c r="C117" s="22">
        <v>244.58</v>
      </c>
      <c r="D117" s="22">
        <v>160.55000000000001</v>
      </c>
      <c r="E117" s="22">
        <v>150.69999999999999</v>
      </c>
      <c r="F117" s="22">
        <v>138.01</v>
      </c>
      <c r="G117" s="22">
        <v>115.97</v>
      </c>
      <c r="H117" s="22">
        <v>107.01</v>
      </c>
      <c r="I117" s="22">
        <v>101.24</v>
      </c>
      <c r="J117" s="22">
        <v>93.82</v>
      </c>
      <c r="K117" s="22">
        <v>80.739999999999995</v>
      </c>
      <c r="L117" s="22">
        <v>63.82</v>
      </c>
      <c r="M117" s="22">
        <v>49.74</v>
      </c>
      <c r="N117" s="22">
        <v>31.43</v>
      </c>
      <c r="O117" s="22">
        <v>19.510000000000002</v>
      </c>
      <c r="P117" s="22">
        <v>8.89</v>
      </c>
      <c r="Q117" s="22">
        <v>0.43</v>
      </c>
      <c r="R117" s="22">
        <v>6.62</v>
      </c>
      <c r="S117" s="22">
        <v>0.43</v>
      </c>
    </row>
    <row r="118" spans="1:19" s="22" customFormat="1" x14ac:dyDescent="0.3">
      <c r="A118" s="22">
        <v>1580</v>
      </c>
      <c r="B118" s="22">
        <v>1599.99</v>
      </c>
      <c r="C118" s="22">
        <v>248.04</v>
      </c>
      <c r="D118" s="22">
        <v>164</v>
      </c>
      <c r="E118" s="22">
        <v>154.15</v>
      </c>
      <c r="F118" s="22">
        <v>141.46</v>
      </c>
      <c r="G118" s="22">
        <v>119.42</v>
      </c>
      <c r="H118" s="22">
        <v>110.46</v>
      </c>
      <c r="I118" s="22">
        <v>104.69</v>
      </c>
      <c r="J118" s="22">
        <v>97.27</v>
      </c>
      <c r="K118" s="22">
        <v>84.19</v>
      </c>
      <c r="L118" s="22">
        <v>67.27</v>
      </c>
      <c r="M118" s="22">
        <v>53.19</v>
      </c>
      <c r="N118" s="22">
        <v>34.880000000000003</v>
      </c>
      <c r="O118" s="22">
        <v>22.96</v>
      </c>
      <c r="P118" s="22">
        <v>12.35</v>
      </c>
      <c r="Q118" s="22">
        <v>3.88</v>
      </c>
      <c r="R118" s="22">
        <v>8.27</v>
      </c>
      <c r="S118" s="22">
        <v>3.85</v>
      </c>
    </row>
    <row r="119" spans="1:19" s="22" customFormat="1" x14ac:dyDescent="0.3">
      <c r="A119" s="22">
        <v>1600</v>
      </c>
      <c r="B119" s="22">
        <v>1619.99</v>
      </c>
      <c r="C119" s="22">
        <v>252.04</v>
      </c>
      <c r="D119" s="22">
        <v>168</v>
      </c>
      <c r="E119" s="22">
        <v>158.15</v>
      </c>
      <c r="F119" s="22">
        <v>145.46</v>
      </c>
      <c r="G119" s="22">
        <v>123.42</v>
      </c>
      <c r="H119" s="22">
        <v>114.46</v>
      </c>
      <c r="I119" s="22">
        <v>108.69</v>
      </c>
      <c r="J119" s="22">
        <v>101.27</v>
      </c>
      <c r="K119" s="22">
        <v>88.19</v>
      </c>
      <c r="L119" s="22">
        <v>71.27</v>
      </c>
      <c r="M119" s="22">
        <v>57.19</v>
      </c>
      <c r="N119" s="22">
        <v>38.880000000000003</v>
      </c>
      <c r="O119" s="22">
        <v>26.96</v>
      </c>
      <c r="P119" s="22">
        <v>16.350000000000001</v>
      </c>
      <c r="Q119" s="22">
        <v>7.88</v>
      </c>
      <c r="R119" s="22">
        <v>8.27</v>
      </c>
      <c r="S119" s="22">
        <v>3.85</v>
      </c>
    </row>
    <row r="120" spans="1:19" s="22" customFormat="1" x14ac:dyDescent="0.3">
      <c r="A120" s="22">
        <v>1620</v>
      </c>
      <c r="B120" s="22">
        <v>1639.99</v>
      </c>
      <c r="C120" s="22">
        <v>256.04000000000002</v>
      </c>
      <c r="D120" s="22">
        <v>172</v>
      </c>
      <c r="E120" s="22">
        <v>162.15</v>
      </c>
      <c r="F120" s="22">
        <v>149.46</v>
      </c>
      <c r="G120" s="22">
        <v>127.42</v>
      </c>
      <c r="H120" s="22">
        <v>118.46</v>
      </c>
      <c r="I120" s="22">
        <v>112.69</v>
      </c>
      <c r="J120" s="22">
        <v>105.27</v>
      </c>
      <c r="K120" s="22">
        <v>92.19</v>
      </c>
      <c r="L120" s="22">
        <v>75.27</v>
      </c>
      <c r="M120" s="22">
        <v>61.19</v>
      </c>
      <c r="N120" s="22">
        <v>42.88</v>
      </c>
      <c r="O120" s="22">
        <v>30.96</v>
      </c>
      <c r="P120" s="22">
        <v>20.350000000000001</v>
      </c>
      <c r="Q120" s="22">
        <v>11.88</v>
      </c>
      <c r="R120" s="22">
        <v>8.27</v>
      </c>
      <c r="S120" s="22">
        <v>3.85</v>
      </c>
    </row>
    <row r="121" spans="1:19" s="22" customFormat="1" x14ac:dyDescent="0.3">
      <c r="A121" s="22">
        <v>1640</v>
      </c>
      <c r="B121" s="22">
        <v>1659.99</v>
      </c>
      <c r="C121" s="22">
        <v>260.04000000000002</v>
      </c>
      <c r="D121" s="22">
        <v>176</v>
      </c>
      <c r="E121" s="22">
        <v>166.15</v>
      </c>
      <c r="F121" s="22">
        <v>153.46</v>
      </c>
      <c r="G121" s="22">
        <v>131.41999999999999</v>
      </c>
      <c r="H121" s="22">
        <v>122.46</v>
      </c>
      <c r="I121" s="22">
        <v>116.69</v>
      </c>
      <c r="J121" s="22">
        <v>109.27</v>
      </c>
      <c r="K121" s="22">
        <v>96.19</v>
      </c>
      <c r="L121" s="22">
        <v>79.27</v>
      </c>
      <c r="M121" s="22">
        <v>65.19</v>
      </c>
      <c r="N121" s="22">
        <v>46.88</v>
      </c>
      <c r="O121" s="22">
        <v>34.96</v>
      </c>
      <c r="P121" s="22">
        <v>24.35</v>
      </c>
      <c r="Q121" s="22">
        <v>15.88</v>
      </c>
      <c r="R121" s="22">
        <v>8.27</v>
      </c>
      <c r="S121" s="22">
        <v>3.85</v>
      </c>
    </row>
    <row r="122" spans="1:19" s="22" customFormat="1" x14ac:dyDescent="0.3">
      <c r="A122" s="22">
        <v>1660</v>
      </c>
      <c r="B122" s="22">
        <v>1679.99</v>
      </c>
      <c r="C122" s="22">
        <v>264.04000000000002</v>
      </c>
      <c r="D122" s="22">
        <v>180</v>
      </c>
      <c r="E122" s="22">
        <v>170.15</v>
      </c>
      <c r="F122" s="22">
        <v>157.46</v>
      </c>
      <c r="G122" s="22">
        <v>135.41999999999999</v>
      </c>
      <c r="H122" s="22">
        <v>126.46</v>
      </c>
      <c r="I122" s="22">
        <v>120.69</v>
      </c>
      <c r="J122" s="22">
        <v>113.27</v>
      </c>
      <c r="K122" s="22">
        <v>100.19</v>
      </c>
      <c r="L122" s="22">
        <v>83.27</v>
      </c>
      <c r="M122" s="22">
        <v>69.19</v>
      </c>
      <c r="N122" s="22">
        <v>50.88</v>
      </c>
      <c r="O122" s="22">
        <v>38.96</v>
      </c>
      <c r="P122" s="22">
        <v>28.35</v>
      </c>
      <c r="Q122" s="22">
        <v>19.88</v>
      </c>
      <c r="R122" s="22">
        <v>8.27</v>
      </c>
      <c r="S122" s="22">
        <v>3.85</v>
      </c>
    </row>
    <row r="123" spans="1:19" s="22" customFormat="1" x14ac:dyDescent="0.3">
      <c r="A123" s="22">
        <v>1680</v>
      </c>
      <c r="B123" s="22">
        <v>1699.99</v>
      </c>
      <c r="C123" s="22">
        <v>268.04000000000002</v>
      </c>
      <c r="D123" s="22">
        <v>184</v>
      </c>
      <c r="E123" s="22">
        <v>174.15</v>
      </c>
      <c r="F123" s="22">
        <v>161.46</v>
      </c>
      <c r="G123" s="22">
        <v>139.41999999999999</v>
      </c>
      <c r="H123" s="22">
        <v>130.46</v>
      </c>
      <c r="I123" s="22">
        <v>124.69</v>
      </c>
      <c r="J123" s="22">
        <v>117.27</v>
      </c>
      <c r="K123" s="22">
        <v>104.19</v>
      </c>
      <c r="L123" s="22">
        <v>87.27</v>
      </c>
      <c r="M123" s="22">
        <v>73.19</v>
      </c>
      <c r="N123" s="22">
        <v>54.88</v>
      </c>
      <c r="O123" s="22">
        <v>42.96</v>
      </c>
      <c r="P123" s="22">
        <v>32.35</v>
      </c>
      <c r="Q123" s="22">
        <v>23.88</v>
      </c>
      <c r="R123" s="22">
        <v>8.27</v>
      </c>
      <c r="S123" s="22">
        <v>3.85</v>
      </c>
    </row>
    <row r="124" spans="1:19" s="22" customFormat="1" x14ac:dyDescent="0.3">
      <c r="A124" s="22">
        <v>1700</v>
      </c>
      <c r="B124" s="22">
        <v>1719.99</v>
      </c>
      <c r="C124" s="22">
        <v>272.04000000000002</v>
      </c>
      <c r="D124" s="22">
        <v>188</v>
      </c>
      <c r="E124" s="22">
        <v>178.15</v>
      </c>
      <c r="F124" s="22">
        <v>165.46</v>
      </c>
      <c r="G124" s="22">
        <v>143.41999999999999</v>
      </c>
      <c r="H124" s="22">
        <v>134.46</v>
      </c>
      <c r="I124" s="22">
        <v>128.69</v>
      </c>
      <c r="J124" s="22">
        <v>121.27</v>
      </c>
      <c r="K124" s="22">
        <v>108.19</v>
      </c>
      <c r="L124" s="22">
        <v>91.27</v>
      </c>
      <c r="M124" s="22">
        <v>77.19</v>
      </c>
      <c r="N124" s="22">
        <v>58.88</v>
      </c>
      <c r="O124" s="22">
        <v>46.96</v>
      </c>
      <c r="P124" s="22">
        <v>36.35</v>
      </c>
      <c r="Q124" s="22">
        <v>27.88</v>
      </c>
      <c r="R124" s="22">
        <v>8.27</v>
      </c>
      <c r="S124" s="22">
        <v>3.85</v>
      </c>
    </row>
    <row r="125" spans="1:19" s="22" customFormat="1" x14ac:dyDescent="0.3">
      <c r="A125" s="22">
        <v>1720</v>
      </c>
      <c r="B125" s="22">
        <v>1739.99</v>
      </c>
      <c r="C125" s="22">
        <v>276.04000000000002</v>
      </c>
      <c r="D125" s="22">
        <v>192</v>
      </c>
      <c r="E125" s="22">
        <v>182.15</v>
      </c>
      <c r="F125" s="22">
        <v>169.46</v>
      </c>
      <c r="G125" s="22">
        <v>147.41999999999999</v>
      </c>
      <c r="H125" s="22">
        <v>138.46</v>
      </c>
      <c r="I125" s="22">
        <v>132.69</v>
      </c>
      <c r="J125" s="22">
        <v>125.27</v>
      </c>
      <c r="K125" s="22">
        <v>112.19</v>
      </c>
      <c r="L125" s="22">
        <v>95.27</v>
      </c>
      <c r="M125" s="22">
        <v>81.19</v>
      </c>
      <c r="N125" s="22">
        <v>62.88</v>
      </c>
      <c r="O125" s="22">
        <v>50.96</v>
      </c>
      <c r="P125" s="22">
        <v>40.35</v>
      </c>
      <c r="Q125" s="22">
        <v>31.88</v>
      </c>
      <c r="R125" s="22">
        <v>8.27</v>
      </c>
      <c r="S125" s="22">
        <v>3.85</v>
      </c>
    </row>
    <row r="126" spans="1:19" s="22" customFormat="1" x14ac:dyDescent="0.3">
      <c r="A126" s="22">
        <v>1740</v>
      </c>
      <c r="B126" s="22">
        <v>1759.99</v>
      </c>
      <c r="C126" s="22">
        <v>280.04000000000002</v>
      </c>
      <c r="D126" s="22">
        <v>196</v>
      </c>
      <c r="E126" s="22">
        <v>186.15</v>
      </c>
      <c r="F126" s="22">
        <v>173.46</v>
      </c>
      <c r="G126" s="22">
        <v>151.41999999999999</v>
      </c>
      <c r="H126" s="22">
        <v>142.46</v>
      </c>
      <c r="I126" s="22">
        <v>136.69</v>
      </c>
      <c r="J126" s="22">
        <v>129.27000000000001</v>
      </c>
      <c r="K126" s="22">
        <v>116.19</v>
      </c>
      <c r="L126" s="22">
        <v>99.27</v>
      </c>
      <c r="M126" s="22">
        <v>85.19</v>
      </c>
      <c r="N126" s="22">
        <v>66.88</v>
      </c>
      <c r="O126" s="22">
        <v>54.96</v>
      </c>
      <c r="P126" s="22">
        <v>44.35</v>
      </c>
      <c r="Q126" s="22">
        <v>35.880000000000003</v>
      </c>
      <c r="R126" s="22">
        <v>8.27</v>
      </c>
      <c r="S126" s="22">
        <v>3.85</v>
      </c>
    </row>
    <row r="127" spans="1:19" s="22" customFormat="1" x14ac:dyDescent="0.3">
      <c r="A127" s="22">
        <v>1760</v>
      </c>
      <c r="B127" s="22">
        <v>1779.99</v>
      </c>
      <c r="C127" s="22">
        <v>284.04000000000002</v>
      </c>
      <c r="D127" s="22">
        <v>200</v>
      </c>
      <c r="E127" s="22">
        <v>190.15</v>
      </c>
      <c r="F127" s="22">
        <v>177.46</v>
      </c>
      <c r="G127" s="22">
        <v>155.41999999999999</v>
      </c>
      <c r="H127" s="22">
        <v>146.46</v>
      </c>
      <c r="I127" s="22">
        <v>140.69</v>
      </c>
      <c r="J127" s="22">
        <v>133.27000000000001</v>
      </c>
      <c r="K127" s="22">
        <v>120.19</v>
      </c>
      <c r="L127" s="22">
        <v>103.27</v>
      </c>
      <c r="M127" s="22">
        <v>89.19</v>
      </c>
      <c r="N127" s="22">
        <v>70.88</v>
      </c>
      <c r="O127" s="22">
        <v>58.96</v>
      </c>
      <c r="P127" s="22">
        <v>48.35</v>
      </c>
      <c r="Q127" s="22">
        <v>39.880000000000003</v>
      </c>
      <c r="R127" s="22">
        <v>8.27</v>
      </c>
      <c r="S127" s="22">
        <v>3.85</v>
      </c>
    </row>
    <row r="128" spans="1:19" s="22" customFormat="1" x14ac:dyDescent="0.3">
      <c r="A128" s="22">
        <v>1780</v>
      </c>
      <c r="B128" s="22">
        <v>1799.99</v>
      </c>
      <c r="C128" s="22">
        <v>288.04000000000002</v>
      </c>
      <c r="D128" s="22">
        <v>204</v>
      </c>
      <c r="E128" s="22">
        <v>194.15</v>
      </c>
      <c r="F128" s="22">
        <v>181.46</v>
      </c>
      <c r="G128" s="22">
        <v>159.41999999999999</v>
      </c>
      <c r="H128" s="22">
        <v>150.46</v>
      </c>
      <c r="I128" s="22">
        <v>144.69</v>
      </c>
      <c r="J128" s="22">
        <v>137.27000000000001</v>
      </c>
      <c r="K128" s="22">
        <v>124.19</v>
      </c>
      <c r="L128" s="22">
        <v>107.27</v>
      </c>
      <c r="M128" s="22">
        <v>93.19</v>
      </c>
      <c r="N128" s="22">
        <v>74.88</v>
      </c>
      <c r="O128" s="22">
        <v>62.96</v>
      </c>
      <c r="P128" s="22">
        <v>52.35</v>
      </c>
      <c r="Q128" s="22">
        <v>43.88</v>
      </c>
      <c r="R128" s="22">
        <v>8.27</v>
      </c>
      <c r="S128" s="22">
        <v>3.85</v>
      </c>
    </row>
    <row r="129" spans="1:19" s="22" customFormat="1" x14ac:dyDescent="0.3">
      <c r="A129" s="22">
        <v>1800</v>
      </c>
      <c r="B129" s="22">
        <v>1819.99</v>
      </c>
      <c r="C129" s="22">
        <v>292.04000000000002</v>
      </c>
      <c r="D129" s="22">
        <v>208</v>
      </c>
      <c r="E129" s="22">
        <v>198.15</v>
      </c>
      <c r="F129" s="22">
        <v>185.46</v>
      </c>
      <c r="G129" s="22">
        <v>163.41999999999999</v>
      </c>
      <c r="H129" s="22">
        <v>154.46</v>
      </c>
      <c r="I129" s="22">
        <v>148.69</v>
      </c>
      <c r="J129" s="22">
        <v>141.27000000000001</v>
      </c>
      <c r="K129" s="22">
        <v>128.19</v>
      </c>
      <c r="L129" s="22">
        <v>111.27</v>
      </c>
      <c r="M129" s="22">
        <v>97.19</v>
      </c>
      <c r="N129" s="22">
        <v>78.88</v>
      </c>
      <c r="O129" s="22">
        <v>66.959999999999994</v>
      </c>
      <c r="P129" s="22">
        <v>56.35</v>
      </c>
      <c r="Q129" s="22">
        <v>47.88</v>
      </c>
      <c r="R129" s="22">
        <v>8.27</v>
      </c>
      <c r="S129" s="22">
        <v>3.85</v>
      </c>
    </row>
    <row r="130" spans="1:19" s="22" customFormat="1" x14ac:dyDescent="0.3">
      <c r="A130" s="22">
        <v>1820</v>
      </c>
      <c r="B130" s="22">
        <v>1839.99</v>
      </c>
      <c r="C130" s="22">
        <v>296.04000000000002</v>
      </c>
      <c r="D130" s="22">
        <v>212</v>
      </c>
      <c r="E130" s="22">
        <v>202.15</v>
      </c>
      <c r="F130" s="22">
        <v>189.46</v>
      </c>
      <c r="G130" s="22">
        <v>167.42</v>
      </c>
      <c r="H130" s="22">
        <v>158.46</v>
      </c>
      <c r="I130" s="22">
        <v>152.69</v>
      </c>
      <c r="J130" s="22">
        <v>145.27000000000001</v>
      </c>
      <c r="K130" s="22">
        <v>132.19</v>
      </c>
      <c r="L130" s="22">
        <v>115.27</v>
      </c>
      <c r="M130" s="22">
        <v>101.19</v>
      </c>
      <c r="N130" s="22">
        <v>82.88</v>
      </c>
      <c r="O130" s="22">
        <v>70.959999999999994</v>
      </c>
      <c r="P130" s="22">
        <v>60.35</v>
      </c>
      <c r="Q130" s="22">
        <v>51.88</v>
      </c>
      <c r="R130" s="22">
        <v>8.27</v>
      </c>
      <c r="S130" s="22">
        <v>3.85</v>
      </c>
    </row>
    <row r="131" spans="1:19" s="22" customFormat="1" x14ac:dyDescent="0.3">
      <c r="A131" s="22">
        <v>1840</v>
      </c>
      <c r="B131" s="22">
        <v>1859.99</v>
      </c>
      <c r="C131" s="22">
        <v>300.04000000000002</v>
      </c>
      <c r="D131" s="22">
        <v>216</v>
      </c>
      <c r="E131" s="22">
        <v>206.15</v>
      </c>
      <c r="F131" s="22">
        <v>193.46</v>
      </c>
      <c r="G131" s="22">
        <v>171.42</v>
      </c>
      <c r="H131" s="22">
        <v>162.46</v>
      </c>
      <c r="I131" s="22">
        <v>156.69</v>
      </c>
      <c r="J131" s="22">
        <v>149.27000000000001</v>
      </c>
      <c r="K131" s="22">
        <v>136.19</v>
      </c>
      <c r="L131" s="22">
        <v>119.27</v>
      </c>
      <c r="M131" s="22">
        <v>105.19</v>
      </c>
      <c r="N131" s="22">
        <v>86.88</v>
      </c>
      <c r="O131" s="22">
        <v>74.959999999999994</v>
      </c>
      <c r="P131" s="22">
        <v>64.349999999999994</v>
      </c>
      <c r="Q131" s="22">
        <v>55.88</v>
      </c>
      <c r="R131" s="22">
        <v>8.27</v>
      </c>
      <c r="S131" s="22">
        <v>3.85</v>
      </c>
    </row>
    <row r="132" spans="1:19" s="22" customFormat="1" x14ac:dyDescent="0.3">
      <c r="A132" s="22">
        <v>1860</v>
      </c>
      <c r="B132" s="22">
        <v>1879.99</v>
      </c>
      <c r="C132" s="22">
        <v>304.04000000000002</v>
      </c>
      <c r="D132" s="22">
        <v>220</v>
      </c>
      <c r="E132" s="22">
        <v>210.15</v>
      </c>
      <c r="F132" s="22">
        <v>197.46</v>
      </c>
      <c r="G132" s="22">
        <v>175.42</v>
      </c>
      <c r="H132" s="22">
        <v>166.46</v>
      </c>
      <c r="I132" s="22">
        <v>160.69</v>
      </c>
      <c r="J132" s="22">
        <v>153.27000000000001</v>
      </c>
      <c r="K132" s="22">
        <v>140.19</v>
      </c>
      <c r="L132" s="22">
        <v>123.27</v>
      </c>
      <c r="M132" s="22">
        <v>109.19</v>
      </c>
      <c r="N132" s="22">
        <v>90.88</v>
      </c>
      <c r="O132" s="22">
        <v>78.959999999999994</v>
      </c>
      <c r="P132" s="22">
        <v>68.349999999999994</v>
      </c>
      <c r="Q132" s="22">
        <v>59.88</v>
      </c>
      <c r="R132" s="22">
        <v>8.27</v>
      </c>
      <c r="S132" s="22">
        <v>3.85</v>
      </c>
    </row>
    <row r="133" spans="1:19" s="22" customFormat="1" x14ac:dyDescent="0.3">
      <c r="A133" s="22">
        <v>1880</v>
      </c>
      <c r="B133" s="22">
        <v>1899.99</v>
      </c>
      <c r="C133" s="22">
        <v>308.04000000000002</v>
      </c>
      <c r="D133" s="22">
        <v>224</v>
      </c>
      <c r="E133" s="22">
        <v>214.15</v>
      </c>
      <c r="F133" s="22">
        <v>201.46</v>
      </c>
      <c r="G133" s="22">
        <v>179.42</v>
      </c>
      <c r="H133" s="22">
        <v>170.46</v>
      </c>
      <c r="I133" s="22">
        <v>164.69</v>
      </c>
      <c r="J133" s="22">
        <v>157.27000000000001</v>
      </c>
      <c r="K133" s="22">
        <v>144.19</v>
      </c>
      <c r="L133" s="22">
        <v>127.27</v>
      </c>
      <c r="M133" s="22">
        <v>113.19</v>
      </c>
      <c r="N133" s="22">
        <v>94.88</v>
      </c>
      <c r="O133" s="22">
        <v>82.96</v>
      </c>
      <c r="P133" s="22">
        <v>72.349999999999994</v>
      </c>
      <c r="Q133" s="22">
        <v>63.88</v>
      </c>
      <c r="R133" s="22">
        <v>8.27</v>
      </c>
      <c r="S133" s="22">
        <v>3.85</v>
      </c>
    </row>
    <row r="134" spans="1:19" s="22" customFormat="1" x14ac:dyDescent="0.3">
      <c r="A134" s="22">
        <v>1900</v>
      </c>
      <c r="B134" s="22">
        <v>1919.99</v>
      </c>
      <c r="C134" s="22">
        <v>312.04000000000002</v>
      </c>
      <c r="D134" s="22">
        <v>228</v>
      </c>
      <c r="E134" s="22">
        <v>218.15</v>
      </c>
      <c r="F134" s="22">
        <v>205.46</v>
      </c>
      <c r="G134" s="22">
        <v>183.42</v>
      </c>
      <c r="H134" s="22">
        <v>174.46</v>
      </c>
      <c r="I134" s="22">
        <v>168.69</v>
      </c>
      <c r="J134" s="22">
        <v>161.27000000000001</v>
      </c>
      <c r="K134" s="22">
        <v>148.19</v>
      </c>
      <c r="L134" s="22">
        <v>131.27000000000001</v>
      </c>
      <c r="M134" s="22">
        <v>117.19</v>
      </c>
      <c r="N134" s="22">
        <v>98.88</v>
      </c>
      <c r="O134" s="22">
        <v>86.96</v>
      </c>
      <c r="P134" s="22">
        <v>76.349999999999994</v>
      </c>
      <c r="Q134" s="22">
        <v>67.88</v>
      </c>
      <c r="R134" s="22">
        <v>8.27</v>
      </c>
      <c r="S134" s="22">
        <v>3.85</v>
      </c>
    </row>
    <row r="135" spans="1:19" s="22" customFormat="1" x14ac:dyDescent="0.3">
      <c r="A135" s="22">
        <v>1920</v>
      </c>
      <c r="B135" s="22">
        <v>1939.99</v>
      </c>
      <c r="C135" s="22">
        <v>316.04000000000002</v>
      </c>
      <c r="D135" s="22">
        <v>232</v>
      </c>
      <c r="E135" s="22">
        <v>222.15</v>
      </c>
      <c r="F135" s="22">
        <v>209.46</v>
      </c>
      <c r="G135" s="22">
        <v>187.42</v>
      </c>
      <c r="H135" s="22">
        <v>178.46</v>
      </c>
      <c r="I135" s="22">
        <v>172.69</v>
      </c>
      <c r="J135" s="22">
        <v>165.27</v>
      </c>
      <c r="K135" s="22">
        <v>152.19</v>
      </c>
      <c r="L135" s="22">
        <v>135.27000000000001</v>
      </c>
      <c r="M135" s="22">
        <v>121.19</v>
      </c>
      <c r="N135" s="22">
        <v>102.88</v>
      </c>
      <c r="O135" s="22">
        <v>90.96</v>
      </c>
      <c r="P135" s="22">
        <v>80.349999999999994</v>
      </c>
      <c r="Q135" s="22">
        <v>71.88</v>
      </c>
      <c r="R135" s="22">
        <v>8.27</v>
      </c>
      <c r="S135" s="22">
        <v>3.85</v>
      </c>
    </row>
    <row r="136" spans="1:19" s="22" customFormat="1" x14ac:dyDescent="0.3">
      <c r="A136" s="22">
        <v>1940</v>
      </c>
      <c r="B136" s="22">
        <v>1959.99</v>
      </c>
      <c r="C136" s="22">
        <v>320.04000000000002</v>
      </c>
      <c r="D136" s="22">
        <v>236</v>
      </c>
      <c r="E136" s="22">
        <v>226.15</v>
      </c>
      <c r="F136" s="22">
        <v>213.46</v>
      </c>
      <c r="G136" s="22">
        <v>191.42</v>
      </c>
      <c r="H136" s="22">
        <v>182.46</v>
      </c>
      <c r="I136" s="22">
        <v>176.69</v>
      </c>
      <c r="J136" s="22">
        <v>169.27</v>
      </c>
      <c r="K136" s="22">
        <v>156.19</v>
      </c>
      <c r="L136" s="22">
        <v>139.27000000000001</v>
      </c>
      <c r="M136" s="22">
        <v>125.19</v>
      </c>
      <c r="N136" s="22">
        <v>106.88</v>
      </c>
      <c r="O136" s="22">
        <v>94.96</v>
      </c>
      <c r="P136" s="22">
        <v>84.35</v>
      </c>
      <c r="Q136" s="22">
        <v>75.88</v>
      </c>
      <c r="R136" s="22">
        <v>8.27</v>
      </c>
      <c r="S136" s="22">
        <v>3.85</v>
      </c>
    </row>
    <row r="137" spans="1:19" s="22" customFormat="1" x14ac:dyDescent="0.3">
      <c r="A137" s="22">
        <v>1960</v>
      </c>
      <c r="B137" s="22">
        <v>1979.99</v>
      </c>
      <c r="C137" s="22">
        <v>324.04000000000002</v>
      </c>
      <c r="D137" s="22">
        <v>240</v>
      </c>
      <c r="E137" s="22">
        <v>230.15</v>
      </c>
      <c r="F137" s="22">
        <v>217.46</v>
      </c>
      <c r="G137" s="22">
        <v>195.42</v>
      </c>
      <c r="H137" s="22">
        <v>186.46</v>
      </c>
      <c r="I137" s="22">
        <v>180.69</v>
      </c>
      <c r="J137" s="22">
        <v>173.27</v>
      </c>
      <c r="K137" s="22">
        <v>160.19</v>
      </c>
      <c r="L137" s="22">
        <v>143.27000000000001</v>
      </c>
      <c r="M137" s="22">
        <v>129.19</v>
      </c>
      <c r="N137" s="22">
        <v>110.88</v>
      </c>
      <c r="O137" s="22">
        <v>98.96</v>
      </c>
      <c r="P137" s="22">
        <v>88.35</v>
      </c>
      <c r="Q137" s="22">
        <v>79.88</v>
      </c>
      <c r="R137" s="22">
        <v>8.27</v>
      </c>
      <c r="S137" s="22">
        <v>3.85</v>
      </c>
    </row>
    <row r="138" spans="1:19" s="22" customFormat="1" x14ac:dyDescent="0.3">
      <c r="A138" s="22">
        <v>1980</v>
      </c>
      <c r="B138" s="22">
        <v>1999.99</v>
      </c>
      <c r="C138" s="22">
        <v>328.04</v>
      </c>
      <c r="D138" s="22">
        <v>244</v>
      </c>
      <c r="E138" s="22">
        <v>234.15</v>
      </c>
      <c r="F138" s="22">
        <v>221.46</v>
      </c>
      <c r="G138" s="22">
        <v>199.42</v>
      </c>
      <c r="H138" s="22">
        <v>190.46</v>
      </c>
      <c r="I138" s="22">
        <v>184.69</v>
      </c>
      <c r="J138" s="22">
        <v>177.27</v>
      </c>
      <c r="K138" s="22">
        <v>164.19</v>
      </c>
      <c r="L138" s="22">
        <v>147.27000000000001</v>
      </c>
      <c r="M138" s="22">
        <v>133.19</v>
      </c>
      <c r="N138" s="22">
        <v>114.88</v>
      </c>
      <c r="O138" s="22">
        <v>102.96</v>
      </c>
      <c r="P138" s="22">
        <v>92.35</v>
      </c>
      <c r="Q138" s="22">
        <v>83.88</v>
      </c>
      <c r="R138" s="22">
        <v>8.27</v>
      </c>
      <c r="S138" s="22">
        <v>3.85</v>
      </c>
    </row>
    <row r="139" spans="1:19" s="22" customFormat="1" x14ac:dyDescent="0.3">
      <c r="A139" s="22">
        <v>2000</v>
      </c>
      <c r="B139" s="22">
        <v>2019.99</v>
      </c>
      <c r="C139" s="22">
        <v>332.04</v>
      </c>
      <c r="D139" s="22">
        <v>248</v>
      </c>
      <c r="E139" s="22">
        <v>238.15</v>
      </c>
      <c r="F139" s="22">
        <v>225.46</v>
      </c>
      <c r="G139" s="22">
        <v>203.42</v>
      </c>
      <c r="H139" s="22">
        <v>194.46</v>
      </c>
      <c r="I139" s="22">
        <v>188.69</v>
      </c>
      <c r="J139" s="22">
        <v>181.27</v>
      </c>
      <c r="K139" s="22">
        <v>168.19</v>
      </c>
      <c r="L139" s="22">
        <v>151.27000000000001</v>
      </c>
      <c r="M139" s="22">
        <v>137.19</v>
      </c>
      <c r="N139" s="22">
        <v>118.88</v>
      </c>
      <c r="O139" s="22">
        <v>106.96</v>
      </c>
      <c r="P139" s="22">
        <v>96.35</v>
      </c>
      <c r="Q139" s="22">
        <v>87.88</v>
      </c>
      <c r="R139" s="22">
        <v>8.27</v>
      </c>
      <c r="S139" s="22">
        <v>3.85</v>
      </c>
    </row>
    <row r="140" spans="1:19" s="22" customFormat="1" x14ac:dyDescent="0.3">
      <c r="A140" s="22">
        <v>2020</v>
      </c>
      <c r="B140" s="22">
        <v>2039.99</v>
      </c>
      <c r="C140" s="22">
        <v>336.04</v>
      </c>
      <c r="D140" s="22">
        <v>252</v>
      </c>
      <c r="E140" s="22">
        <v>242.15</v>
      </c>
      <c r="F140" s="22">
        <v>229.46</v>
      </c>
      <c r="G140" s="22">
        <v>207.42</v>
      </c>
      <c r="H140" s="22">
        <v>198.46</v>
      </c>
      <c r="I140" s="22">
        <v>192.69</v>
      </c>
      <c r="J140" s="22">
        <v>185.27</v>
      </c>
      <c r="K140" s="22">
        <v>172.19</v>
      </c>
      <c r="L140" s="22">
        <v>155.27000000000001</v>
      </c>
      <c r="M140" s="22">
        <v>141.19</v>
      </c>
      <c r="N140" s="22">
        <v>122.88</v>
      </c>
      <c r="O140" s="22">
        <v>110.96</v>
      </c>
      <c r="P140" s="22">
        <v>100.35</v>
      </c>
      <c r="Q140" s="22">
        <v>91.88</v>
      </c>
      <c r="R140" s="22">
        <v>8.27</v>
      </c>
      <c r="S140" s="22">
        <v>3.85</v>
      </c>
    </row>
    <row r="141" spans="1:19" s="22" customFormat="1" x14ac:dyDescent="0.3">
      <c r="A141" s="22">
        <v>2040</v>
      </c>
      <c r="B141" s="22">
        <v>2059.9899999999998</v>
      </c>
      <c r="C141" s="22">
        <v>340.04</v>
      </c>
      <c r="D141" s="22">
        <v>256</v>
      </c>
      <c r="E141" s="22">
        <v>246.15</v>
      </c>
      <c r="F141" s="22">
        <v>233.46</v>
      </c>
      <c r="G141" s="22">
        <v>211.42</v>
      </c>
      <c r="H141" s="22">
        <v>202.46</v>
      </c>
      <c r="I141" s="22">
        <v>196.69</v>
      </c>
      <c r="J141" s="22">
        <v>189.27</v>
      </c>
      <c r="K141" s="22">
        <v>176.19</v>
      </c>
      <c r="L141" s="22">
        <v>159.27000000000001</v>
      </c>
      <c r="M141" s="22">
        <v>145.19</v>
      </c>
      <c r="N141" s="22">
        <v>126.88</v>
      </c>
      <c r="O141" s="22">
        <v>114.96</v>
      </c>
      <c r="P141" s="22">
        <v>104.35</v>
      </c>
      <c r="Q141" s="22">
        <v>95.88</v>
      </c>
      <c r="R141" s="22">
        <v>8.27</v>
      </c>
      <c r="S141" s="22">
        <v>3.85</v>
      </c>
    </row>
    <row r="142" spans="1:19" s="22" customFormat="1" x14ac:dyDescent="0.3">
      <c r="A142" s="22">
        <v>2080</v>
      </c>
      <c r="B142" s="22">
        <v>2099.9899999999998</v>
      </c>
      <c r="C142" s="22">
        <v>348.04</v>
      </c>
      <c r="D142" s="22">
        <v>264</v>
      </c>
      <c r="E142" s="22">
        <v>254.15</v>
      </c>
      <c r="F142" s="22">
        <v>241.46</v>
      </c>
      <c r="G142" s="22">
        <v>219.42</v>
      </c>
      <c r="H142" s="22">
        <v>210.46</v>
      </c>
      <c r="I142" s="22">
        <v>204.69</v>
      </c>
      <c r="J142" s="22">
        <v>197.27</v>
      </c>
      <c r="K142" s="22">
        <v>184.19</v>
      </c>
      <c r="L142" s="22">
        <v>167.27</v>
      </c>
      <c r="M142" s="22">
        <v>153.19</v>
      </c>
      <c r="N142" s="22">
        <v>134.88</v>
      </c>
      <c r="O142" s="22">
        <v>122.96</v>
      </c>
      <c r="P142" s="22">
        <v>112.35</v>
      </c>
      <c r="Q142" s="22">
        <v>103.88</v>
      </c>
      <c r="R142" s="22">
        <v>8.27</v>
      </c>
      <c r="S142" s="22">
        <v>3.85</v>
      </c>
    </row>
    <row r="143" spans="1:19" s="22" customFormat="1" x14ac:dyDescent="0.3">
      <c r="A143" s="22">
        <v>2100</v>
      </c>
      <c r="B143" s="22">
        <v>2119.9899999999998</v>
      </c>
      <c r="C143" s="22">
        <v>352.04</v>
      </c>
      <c r="D143" s="22">
        <v>268</v>
      </c>
      <c r="E143" s="22">
        <v>258.14999999999998</v>
      </c>
      <c r="F143" s="22">
        <v>245.46</v>
      </c>
      <c r="G143" s="22">
        <v>223.42</v>
      </c>
      <c r="H143" s="22">
        <v>214.46</v>
      </c>
      <c r="I143" s="22">
        <v>208.69</v>
      </c>
      <c r="J143" s="22">
        <v>201.27</v>
      </c>
      <c r="K143" s="22">
        <v>188.19</v>
      </c>
      <c r="L143" s="22">
        <v>171.27</v>
      </c>
      <c r="M143" s="22">
        <v>157.19</v>
      </c>
      <c r="N143" s="22">
        <v>138.88</v>
      </c>
      <c r="O143" s="22">
        <v>126.96</v>
      </c>
      <c r="P143" s="22">
        <v>116.35</v>
      </c>
      <c r="Q143" s="22">
        <v>107.88</v>
      </c>
      <c r="R143" s="22">
        <v>8.27</v>
      </c>
      <c r="S143" s="22">
        <v>3.85</v>
      </c>
    </row>
    <row r="144" spans="1:19" s="22" customFormat="1" x14ac:dyDescent="0.3">
      <c r="A144" s="22">
        <v>2120</v>
      </c>
      <c r="B144" s="22">
        <v>2139.9899999999998</v>
      </c>
      <c r="C144" s="22">
        <v>356.04</v>
      </c>
      <c r="D144" s="22">
        <v>272</v>
      </c>
      <c r="E144" s="22">
        <v>262.14999999999998</v>
      </c>
      <c r="F144" s="22">
        <v>249.46</v>
      </c>
      <c r="G144" s="22">
        <v>227.42</v>
      </c>
      <c r="H144" s="22">
        <v>218.46</v>
      </c>
      <c r="I144" s="22">
        <v>212.69</v>
      </c>
      <c r="J144" s="22">
        <v>205.27</v>
      </c>
      <c r="K144" s="22">
        <v>192.19</v>
      </c>
      <c r="L144" s="22">
        <v>175.27</v>
      </c>
      <c r="M144" s="22">
        <v>161.19</v>
      </c>
      <c r="N144" s="22">
        <v>142.88</v>
      </c>
      <c r="O144" s="22">
        <v>130.96</v>
      </c>
      <c r="P144" s="22">
        <v>120.35</v>
      </c>
      <c r="Q144" s="22">
        <v>111.88</v>
      </c>
      <c r="R144" s="22">
        <v>8.27</v>
      </c>
      <c r="S144" s="22">
        <v>3.85</v>
      </c>
    </row>
    <row r="145" spans="1:19" s="22" customFormat="1" x14ac:dyDescent="0.3">
      <c r="A145" s="22">
        <v>2140</v>
      </c>
      <c r="B145" s="22">
        <v>2159.9899999999998</v>
      </c>
      <c r="C145" s="22">
        <v>360.04</v>
      </c>
      <c r="D145" s="22">
        <v>276</v>
      </c>
      <c r="E145" s="22">
        <v>266.14999999999998</v>
      </c>
      <c r="F145" s="22">
        <v>253.46</v>
      </c>
      <c r="G145" s="22">
        <v>231.42</v>
      </c>
      <c r="H145" s="22">
        <v>222.46</v>
      </c>
      <c r="I145" s="22">
        <v>216.69</v>
      </c>
      <c r="J145" s="22">
        <v>209.27</v>
      </c>
      <c r="K145" s="22">
        <v>196.19</v>
      </c>
      <c r="L145" s="22">
        <v>179.27</v>
      </c>
      <c r="M145" s="22">
        <v>165.19</v>
      </c>
      <c r="N145" s="22">
        <v>146.88</v>
      </c>
      <c r="O145" s="22">
        <v>134.96</v>
      </c>
      <c r="P145" s="22">
        <v>124.35</v>
      </c>
      <c r="Q145" s="22">
        <v>115.88</v>
      </c>
      <c r="R145" s="22">
        <v>8.27</v>
      </c>
      <c r="S145" s="22">
        <v>3.85</v>
      </c>
    </row>
    <row r="146" spans="1:19" s="22" customFormat="1" x14ac:dyDescent="0.3">
      <c r="A146" s="22">
        <v>2160</v>
      </c>
      <c r="B146" s="22">
        <v>2179.9899999999998</v>
      </c>
      <c r="C146" s="22">
        <v>364.04</v>
      </c>
      <c r="D146" s="22">
        <v>280</v>
      </c>
      <c r="E146" s="22">
        <v>270.14999999999998</v>
      </c>
      <c r="F146" s="22">
        <v>257.45999999999998</v>
      </c>
      <c r="G146" s="22">
        <v>235.42</v>
      </c>
      <c r="H146" s="22">
        <v>226.46</v>
      </c>
      <c r="I146" s="22">
        <v>220.69</v>
      </c>
      <c r="J146" s="22">
        <v>213.27</v>
      </c>
      <c r="K146" s="22">
        <v>200.19</v>
      </c>
      <c r="L146" s="22">
        <v>183.27</v>
      </c>
      <c r="M146" s="22">
        <v>169.19</v>
      </c>
      <c r="N146" s="22">
        <v>150.88</v>
      </c>
      <c r="O146" s="22">
        <v>138.96</v>
      </c>
      <c r="P146" s="22">
        <v>128.35</v>
      </c>
      <c r="Q146" s="22">
        <v>119.88</v>
      </c>
      <c r="R146" s="22">
        <v>8.27</v>
      </c>
      <c r="S146" s="22">
        <v>3.85</v>
      </c>
    </row>
    <row r="147" spans="1:19" s="22" customFormat="1" x14ac:dyDescent="0.3">
      <c r="A147" s="22">
        <v>2180</v>
      </c>
      <c r="B147" s="22">
        <v>2199.9899999999998</v>
      </c>
      <c r="C147" s="22">
        <v>368.04</v>
      </c>
      <c r="D147" s="22">
        <v>284</v>
      </c>
      <c r="E147" s="22">
        <v>274.14999999999998</v>
      </c>
      <c r="F147" s="22">
        <v>261.45999999999998</v>
      </c>
      <c r="G147" s="22">
        <v>239.42</v>
      </c>
      <c r="H147" s="22">
        <v>230.46</v>
      </c>
      <c r="I147" s="22">
        <v>224.69</v>
      </c>
      <c r="J147" s="22">
        <v>217.27</v>
      </c>
      <c r="K147" s="22">
        <v>204.19</v>
      </c>
      <c r="L147" s="22">
        <v>187.27</v>
      </c>
      <c r="M147" s="22">
        <v>173.19</v>
      </c>
      <c r="N147" s="22">
        <v>154.88</v>
      </c>
      <c r="O147" s="22">
        <v>142.96</v>
      </c>
      <c r="P147" s="22">
        <v>132.35</v>
      </c>
      <c r="Q147" s="22">
        <v>123.88</v>
      </c>
      <c r="R147" s="22">
        <v>8.27</v>
      </c>
      <c r="S147" s="22">
        <v>3.85</v>
      </c>
    </row>
    <row r="148" spans="1:19" s="22" customFormat="1" x14ac:dyDescent="0.3">
      <c r="A148" s="22">
        <v>2200</v>
      </c>
      <c r="B148" s="22">
        <v>2219.9899999999998</v>
      </c>
      <c r="C148" s="22">
        <v>372.04</v>
      </c>
      <c r="D148" s="22">
        <v>288</v>
      </c>
      <c r="E148" s="22">
        <v>278.14999999999998</v>
      </c>
      <c r="F148" s="22">
        <v>265.45999999999998</v>
      </c>
      <c r="G148" s="22">
        <v>243.42</v>
      </c>
      <c r="H148" s="22">
        <v>234.46</v>
      </c>
      <c r="I148" s="22">
        <v>228.69</v>
      </c>
      <c r="J148" s="22">
        <v>221.27</v>
      </c>
      <c r="K148" s="22">
        <v>208.19</v>
      </c>
      <c r="L148" s="22">
        <v>191.27</v>
      </c>
      <c r="M148" s="22">
        <v>177.19</v>
      </c>
      <c r="N148" s="22">
        <v>158.88</v>
      </c>
      <c r="O148" s="22">
        <v>146.96</v>
      </c>
      <c r="P148" s="22">
        <v>136.35</v>
      </c>
      <c r="Q148" s="22">
        <v>127.88</v>
      </c>
      <c r="R148" s="22">
        <v>8.27</v>
      </c>
      <c r="S148" s="22">
        <v>3.85</v>
      </c>
    </row>
    <row r="149" spans="1:19" s="22" customFormat="1" x14ac:dyDescent="0.3">
      <c r="A149" s="22">
        <v>2220</v>
      </c>
      <c r="B149" s="22">
        <v>2239.9899999999998</v>
      </c>
      <c r="C149" s="22">
        <v>376.04</v>
      </c>
      <c r="D149" s="22">
        <v>292</v>
      </c>
      <c r="E149" s="22">
        <v>282.14999999999998</v>
      </c>
      <c r="F149" s="22">
        <v>269.45999999999998</v>
      </c>
      <c r="G149" s="22">
        <v>247.42</v>
      </c>
      <c r="H149" s="22">
        <v>238.46</v>
      </c>
      <c r="I149" s="22">
        <v>232.69</v>
      </c>
      <c r="J149" s="22">
        <v>225.27</v>
      </c>
      <c r="K149" s="22">
        <v>212.19</v>
      </c>
      <c r="L149" s="22">
        <v>195.27</v>
      </c>
      <c r="M149" s="22">
        <v>181.19</v>
      </c>
      <c r="N149" s="22">
        <v>162.88</v>
      </c>
      <c r="O149" s="22">
        <v>150.96</v>
      </c>
      <c r="P149" s="22">
        <v>140.35</v>
      </c>
      <c r="Q149" s="22">
        <v>131.88</v>
      </c>
      <c r="R149" s="22">
        <v>8.27</v>
      </c>
      <c r="S149" s="22">
        <v>3.85</v>
      </c>
    </row>
    <row r="150" spans="1:19" s="22" customFormat="1" x14ac:dyDescent="0.3">
      <c r="A150" s="22">
        <v>2240</v>
      </c>
      <c r="B150" s="22">
        <v>2259.9899999999998</v>
      </c>
      <c r="C150" s="22">
        <v>380.04</v>
      </c>
      <c r="D150" s="22">
        <v>296</v>
      </c>
      <c r="E150" s="22">
        <v>286.14999999999998</v>
      </c>
      <c r="F150" s="22">
        <v>273.45999999999998</v>
      </c>
      <c r="G150" s="22">
        <v>251.42</v>
      </c>
      <c r="H150" s="22">
        <v>242.46</v>
      </c>
      <c r="I150" s="22">
        <v>236.69</v>
      </c>
      <c r="J150" s="22">
        <v>229.27</v>
      </c>
      <c r="K150" s="22">
        <v>216.19</v>
      </c>
      <c r="L150" s="22">
        <v>199.27</v>
      </c>
      <c r="M150" s="22">
        <v>185.19</v>
      </c>
      <c r="N150" s="22">
        <v>166.88</v>
      </c>
      <c r="O150" s="22">
        <v>154.96</v>
      </c>
      <c r="P150" s="22">
        <v>144.35</v>
      </c>
      <c r="Q150" s="22">
        <v>135.88</v>
      </c>
      <c r="R150" s="22">
        <v>8.27</v>
      </c>
      <c r="S150" s="22">
        <v>3.85</v>
      </c>
    </row>
    <row r="151" spans="1:19" s="22" customFormat="1" x14ac:dyDescent="0.3">
      <c r="A151" s="22">
        <v>2260</v>
      </c>
      <c r="B151" s="22">
        <v>2279.9899999999998</v>
      </c>
      <c r="C151" s="22">
        <v>384.04</v>
      </c>
      <c r="D151" s="22">
        <v>300</v>
      </c>
      <c r="E151" s="22">
        <v>290.14999999999998</v>
      </c>
      <c r="F151" s="22">
        <v>277.45999999999998</v>
      </c>
      <c r="G151" s="22">
        <v>255.42</v>
      </c>
      <c r="H151" s="22">
        <v>246.46</v>
      </c>
      <c r="I151" s="22">
        <v>240.69</v>
      </c>
      <c r="J151" s="22">
        <v>233.27</v>
      </c>
      <c r="K151" s="22">
        <v>220.19</v>
      </c>
      <c r="L151" s="22">
        <v>203.27</v>
      </c>
      <c r="M151" s="22">
        <v>189.19</v>
      </c>
      <c r="N151" s="22">
        <v>170.88</v>
      </c>
      <c r="O151" s="22">
        <v>158.96</v>
      </c>
      <c r="P151" s="22">
        <v>148.35</v>
      </c>
      <c r="Q151" s="22">
        <v>139.88</v>
      </c>
      <c r="R151" s="22">
        <v>8.27</v>
      </c>
      <c r="S151" s="22">
        <v>3.85</v>
      </c>
    </row>
    <row r="152" spans="1:19" s="22" customFormat="1" x14ac:dyDescent="0.3">
      <c r="A152" s="22">
        <v>2280</v>
      </c>
      <c r="B152" s="22">
        <v>2299.9899999999998</v>
      </c>
      <c r="C152" s="22">
        <v>388.04</v>
      </c>
      <c r="D152" s="22">
        <v>304</v>
      </c>
      <c r="E152" s="22">
        <v>294.14999999999998</v>
      </c>
      <c r="F152" s="22">
        <v>281.45999999999998</v>
      </c>
      <c r="G152" s="22">
        <v>259.42</v>
      </c>
      <c r="H152" s="22">
        <v>250.46</v>
      </c>
      <c r="I152" s="22">
        <v>244.69</v>
      </c>
      <c r="J152" s="22">
        <v>237.27</v>
      </c>
      <c r="K152" s="22">
        <v>224.19</v>
      </c>
      <c r="L152" s="22">
        <v>207.27</v>
      </c>
      <c r="M152" s="22">
        <v>193.19</v>
      </c>
      <c r="N152" s="22">
        <v>174.88</v>
      </c>
      <c r="O152" s="22">
        <v>162.96</v>
      </c>
      <c r="P152" s="22">
        <v>152.35</v>
      </c>
      <c r="Q152" s="22">
        <v>143.88</v>
      </c>
      <c r="R152" s="22">
        <v>8.27</v>
      </c>
      <c r="S152" s="22">
        <v>3.85</v>
      </c>
    </row>
    <row r="153" spans="1:19" s="22" customFormat="1" x14ac:dyDescent="0.3">
      <c r="A153" s="22">
        <v>2300</v>
      </c>
      <c r="B153" s="22">
        <v>2319.9899999999998</v>
      </c>
      <c r="C153" s="22">
        <v>392.04</v>
      </c>
      <c r="D153" s="22">
        <v>308</v>
      </c>
      <c r="E153" s="22">
        <v>298.14999999999998</v>
      </c>
      <c r="F153" s="22">
        <v>285.45999999999998</v>
      </c>
      <c r="G153" s="22">
        <v>263.42</v>
      </c>
      <c r="H153" s="22">
        <v>254.46</v>
      </c>
      <c r="I153" s="22">
        <v>248.69</v>
      </c>
      <c r="J153" s="22">
        <v>241.27</v>
      </c>
      <c r="K153" s="22">
        <v>228.19</v>
      </c>
      <c r="L153" s="22">
        <v>211.27</v>
      </c>
      <c r="M153" s="22">
        <v>197.19</v>
      </c>
      <c r="N153" s="22">
        <v>178.88</v>
      </c>
      <c r="O153" s="22">
        <v>166.96</v>
      </c>
      <c r="P153" s="22">
        <v>156.35</v>
      </c>
      <c r="Q153" s="22">
        <v>147.88</v>
      </c>
      <c r="R153" s="22">
        <v>8.27</v>
      </c>
      <c r="S153" s="22">
        <v>3.85</v>
      </c>
    </row>
    <row r="154" spans="1:19" s="22" customFormat="1" x14ac:dyDescent="0.3">
      <c r="A154" s="22">
        <v>2320</v>
      </c>
      <c r="B154" s="22">
        <v>2339.9899999999998</v>
      </c>
      <c r="C154" s="22">
        <v>396.04</v>
      </c>
      <c r="D154" s="22">
        <v>312</v>
      </c>
      <c r="E154" s="22">
        <v>302.14999999999998</v>
      </c>
      <c r="F154" s="22">
        <v>289.45999999999998</v>
      </c>
      <c r="G154" s="22">
        <v>267.42</v>
      </c>
      <c r="H154" s="22">
        <v>258.45999999999998</v>
      </c>
      <c r="I154" s="22">
        <v>252.69</v>
      </c>
      <c r="J154" s="22">
        <v>245.27</v>
      </c>
      <c r="K154" s="22">
        <v>232.19</v>
      </c>
      <c r="L154" s="22">
        <v>215.27</v>
      </c>
      <c r="M154" s="22">
        <v>201.19</v>
      </c>
      <c r="N154" s="22">
        <v>182.88</v>
      </c>
      <c r="O154" s="22">
        <v>170.96</v>
      </c>
      <c r="P154" s="22">
        <v>160.35</v>
      </c>
      <c r="Q154" s="22">
        <v>151.88</v>
      </c>
      <c r="R154" s="22">
        <v>8.27</v>
      </c>
      <c r="S154" s="22">
        <v>3.85</v>
      </c>
    </row>
    <row r="155" spans="1:19" s="22" customFormat="1" x14ac:dyDescent="0.3">
      <c r="A155" s="22">
        <v>2340</v>
      </c>
      <c r="B155" s="22">
        <v>2359.9899999999998</v>
      </c>
      <c r="C155" s="22">
        <v>400.04</v>
      </c>
      <c r="D155" s="22">
        <v>316</v>
      </c>
      <c r="E155" s="22">
        <v>306.14999999999998</v>
      </c>
      <c r="F155" s="22">
        <v>293.45999999999998</v>
      </c>
      <c r="G155" s="22">
        <v>271.42</v>
      </c>
      <c r="H155" s="22">
        <v>262.45999999999998</v>
      </c>
      <c r="I155" s="22">
        <v>256.69</v>
      </c>
      <c r="J155" s="22">
        <v>249.27</v>
      </c>
      <c r="K155" s="22">
        <v>236.19</v>
      </c>
      <c r="L155" s="22">
        <v>219.27</v>
      </c>
      <c r="M155" s="22">
        <v>205.19</v>
      </c>
      <c r="N155" s="22">
        <v>186.88</v>
      </c>
      <c r="O155" s="22">
        <v>174.96</v>
      </c>
      <c r="P155" s="22">
        <v>164.35</v>
      </c>
      <c r="Q155" s="22">
        <v>155.88</v>
      </c>
      <c r="R155" s="22">
        <v>8.27</v>
      </c>
      <c r="S155" s="22">
        <v>3.85</v>
      </c>
    </row>
    <row r="156" spans="1:19" s="22" customFormat="1" x14ac:dyDescent="0.3">
      <c r="A156" s="22">
        <v>2360</v>
      </c>
      <c r="B156" s="22">
        <v>2379.9899999999998</v>
      </c>
      <c r="C156" s="22">
        <v>404.04</v>
      </c>
      <c r="D156" s="22">
        <v>320</v>
      </c>
      <c r="E156" s="22">
        <v>310.14999999999998</v>
      </c>
      <c r="F156" s="22">
        <v>297.45999999999998</v>
      </c>
      <c r="G156" s="22">
        <v>275.42</v>
      </c>
      <c r="H156" s="22">
        <v>266.45999999999998</v>
      </c>
      <c r="I156" s="22">
        <v>260.69</v>
      </c>
      <c r="J156" s="22">
        <v>253.27</v>
      </c>
      <c r="K156" s="22">
        <v>240.19</v>
      </c>
      <c r="L156" s="22">
        <v>223.27</v>
      </c>
      <c r="M156" s="22">
        <v>209.19</v>
      </c>
      <c r="N156" s="22">
        <v>190.88</v>
      </c>
      <c r="O156" s="22">
        <v>178.96</v>
      </c>
      <c r="P156" s="22">
        <v>168.35</v>
      </c>
      <c r="Q156" s="22">
        <v>159.88</v>
      </c>
      <c r="R156" s="22">
        <v>8.27</v>
      </c>
      <c r="S156" s="22">
        <v>3.85</v>
      </c>
    </row>
    <row r="157" spans="1:19" s="22" customFormat="1" x14ac:dyDescent="0.3">
      <c r="A157" s="22">
        <v>2380</v>
      </c>
      <c r="B157" s="22">
        <v>2399.9899999999998</v>
      </c>
      <c r="C157" s="22">
        <v>408.04</v>
      </c>
      <c r="D157" s="22">
        <v>324</v>
      </c>
      <c r="E157" s="22">
        <v>314.14999999999998</v>
      </c>
      <c r="F157" s="22">
        <v>301.45999999999998</v>
      </c>
      <c r="G157" s="22">
        <v>279.42</v>
      </c>
      <c r="H157" s="22">
        <v>270.45999999999998</v>
      </c>
      <c r="I157" s="22">
        <v>264.69</v>
      </c>
      <c r="J157" s="22">
        <v>257.27</v>
      </c>
      <c r="K157" s="22">
        <v>244.19</v>
      </c>
      <c r="L157" s="22">
        <v>227.27</v>
      </c>
      <c r="M157" s="22">
        <v>213.19</v>
      </c>
      <c r="N157" s="22">
        <v>194.88</v>
      </c>
      <c r="O157" s="22">
        <v>182.96</v>
      </c>
      <c r="P157" s="22">
        <v>172.35</v>
      </c>
      <c r="Q157" s="22">
        <v>163.88</v>
      </c>
      <c r="R157" s="22">
        <v>8.27</v>
      </c>
      <c r="S157" s="22">
        <v>3.85</v>
      </c>
    </row>
    <row r="158" spans="1:19" s="22" customFormat="1" x14ac:dyDescent="0.3">
      <c r="A158" s="22">
        <v>2400</v>
      </c>
      <c r="B158" s="22">
        <v>2419.9899999999998</v>
      </c>
      <c r="C158" s="22">
        <v>412.04</v>
      </c>
      <c r="D158" s="22">
        <v>328</v>
      </c>
      <c r="E158" s="22">
        <v>318.14999999999998</v>
      </c>
      <c r="F158" s="22">
        <v>305.45999999999998</v>
      </c>
      <c r="G158" s="22">
        <v>283.42</v>
      </c>
      <c r="H158" s="22">
        <v>274.45999999999998</v>
      </c>
      <c r="I158" s="22">
        <v>268.69</v>
      </c>
      <c r="J158" s="22">
        <v>261.27</v>
      </c>
      <c r="K158" s="22">
        <v>248.19</v>
      </c>
      <c r="L158" s="22">
        <v>231.27</v>
      </c>
      <c r="M158" s="22">
        <v>217.19</v>
      </c>
      <c r="N158" s="22">
        <v>198.88</v>
      </c>
      <c r="O158" s="22">
        <v>186.96</v>
      </c>
      <c r="P158" s="22">
        <v>176.35</v>
      </c>
      <c r="Q158" s="22">
        <v>167.88</v>
      </c>
      <c r="R158" s="22">
        <v>8.27</v>
      </c>
      <c r="S158" s="22">
        <v>3.85</v>
      </c>
    </row>
    <row r="159" spans="1:19" s="22" customFormat="1" x14ac:dyDescent="0.3">
      <c r="A159" s="22">
        <v>2420</v>
      </c>
      <c r="B159" s="22">
        <v>2439.9899999999998</v>
      </c>
      <c r="C159" s="22">
        <v>416.04</v>
      </c>
      <c r="D159" s="22">
        <v>332</v>
      </c>
      <c r="E159" s="22">
        <v>322.14999999999998</v>
      </c>
      <c r="F159" s="22">
        <v>309.45999999999998</v>
      </c>
      <c r="G159" s="22">
        <v>287.42</v>
      </c>
      <c r="H159" s="22">
        <v>278.45999999999998</v>
      </c>
      <c r="I159" s="22">
        <v>272.69</v>
      </c>
      <c r="J159" s="22">
        <v>265.27</v>
      </c>
      <c r="K159" s="22">
        <v>252.19</v>
      </c>
      <c r="L159" s="22">
        <v>235.27</v>
      </c>
      <c r="M159" s="22">
        <v>221.19</v>
      </c>
      <c r="N159" s="22">
        <v>202.88</v>
      </c>
      <c r="O159" s="22">
        <v>190.96</v>
      </c>
      <c r="P159" s="22">
        <v>180.35</v>
      </c>
      <c r="Q159" s="22">
        <v>171.88</v>
      </c>
      <c r="R159" s="22">
        <v>8.27</v>
      </c>
      <c r="S159" s="22">
        <v>3.85</v>
      </c>
    </row>
    <row r="160" spans="1:19" s="22" customFormat="1" x14ac:dyDescent="0.3">
      <c r="A160" s="22">
        <v>2440</v>
      </c>
      <c r="B160" s="22">
        <v>2459.9899999999998</v>
      </c>
      <c r="C160" s="22">
        <v>420.04</v>
      </c>
      <c r="D160" s="22">
        <v>336</v>
      </c>
      <c r="E160" s="22">
        <v>326.14999999999998</v>
      </c>
      <c r="F160" s="22">
        <v>313.45999999999998</v>
      </c>
      <c r="G160" s="22">
        <v>291.42</v>
      </c>
      <c r="H160" s="22">
        <v>282.45999999999998</v>
      </c>
      <c r="I160" s="22">
        <v>276.69</v>
      </c>
      <c r="J160" s="22">
        <v>269.27</v>
      </c>
      <c r="K160" s="22">
        <v>256.19</v>
      </c>
      <c r="L160" s="22">
        <v>239.27</v>
      </c>
      <c r="M160" s="22">
        <v>225.19</v>
      </c>
      <c r="N160" s="22">
        <v>206.88</v>
      </c>
      <c r="O160" s="22">
        <v>194.96</v>
      </c>
      <c r="P160" s="22">
        <v>184.35</v>
      </c>
      <c r="Q160" s="22">
        <v>175.88</v>
      </c>
      <c r="R160" s="22">
        <v>8.27</v>
      </c>
      <c r="S160" s="22">
        <v>3.85</v>
      </c>
    </row>
    <row r="161" spans="1:19" s="22" customFormat="1" x14ac:dyDescent="0.3">
      <c r="A161" s="22">
        <v>2460</v>
      </c>
      <c r="B161" s="22">
        <v>2499.9899999999998</v>
      </c>
      <c r="C161" s="22">
        <v>426.04</v>
      </c>
      <c r="D161" s="22">
        <v>342</v>
      </c>
      <c r="E161" s="22">
        <v>332.15</v>
      </c>
      <c r="F161" s="22">
        <v>319.45999999999998</v>
      </c>
      <c r="G161" s="22">
        <v>297.42</v>
      </c>
      <c r="H161" s="22">
        <v>288.45999999999998</v>
      </c>
      <c r="I161" s="22">
        <v>282.69</v>
      </c>
      <c r="J161" s="22">
        <v>275.27</v>
      </c>
      <c r="K161" s="22">
        <v>262.19</v>
      </c>
      <c r="L161" s="22">
        <v>245.27</v>
      </c>
      <c r="M161" s="22">
        <v>231.19</v>
      </c>
      <c r="N161" s="22">
        <v>212.88</v>
      </c>
      <c r="O161" s="22">
        <v>200.96</v>
      </c>
      <c r="P161" s="22">
        <v>190.35</v>
      </c>
      <c r="Q161" s="22">
        <v>181.88</v>
      </c>
      <c r="R161" s="22">
        <v>8.27</v>
      </c>
      <c r="S161" s="22">
        <v>3.85</v>
      </c>
    </row>
    <row r="162" spans="1:19" s="22" customFormat="1" x14ac:dyDescent="0.3">
      <c r="A162" s="22">
        <v>2500</v>
      </c>
      <c r="B162" s="22">
        <v>2539.9899999999998</v>
      </c>
      <c r="C162" s="22">
        <v>434.04</v>
      </c>
      <c r="D162" s="22">
        <v>350</v>
      </c>
      <c r="E162" s="22">
        <v>340.15</v>
      </c>
      <c r="F162" s="22">
        <v>327.45999999999998</v>
      </c>
      <c r="G162" s="22">
        <v>305.42</v>
      </c>
      <c r="H162" s="22">
        <v>296.45999999999998</v>
      </c>
      <c r="I162" s="22">
        <v>290.69</v>
      </c>
      <c r="J162" s="22">
        <v>283.27</v>
      </c>
      <c r="K162" s="22">
        <v>270.19</v>
      </c>
      <c r="L162" s="22">
        <v>253.27</v>
      </c>
      <c r="M162" s="22">
        <v>239.19</v>
      </c>
      <c r="N162" s="22">
        <v>220.88</v>
      </c>
      <c r="O162" s="22">
        <v>208.96</v>
      </c>
      <c r="P162" s="22">
        <v>198.35</v>
      </c>
      <c r="Q162" s="22">
        <v>189.88</v>
      </c>
      <c r="R162" s="22">
        <v>8.27</v>
      </c>
      <c r="S162" s="22">
        <v>3.85</v>
      </c>
    </row>
    <row r="163" spans="1:19" s="22" customFormat="1" x14ac:dyDescent="0.3">
      <c r="A163" s="22">
        <v>2540</v>
      </c>
      <c r="B163" s="22">
        <v>2579.9899999999998</v>
      </c>
      <c r="C163" s="22">
        <v>442.04</v>
      </c>
      <c r="D163" s="22">
        <v>358</v>
      </c>
      <c r="E163" s="22">
        <v>348.15</v>
      </c>
      <c r="F163" s="22">
        <v>335.46</v>
      </c>
      <c r="G163" s="22">
        <v>313.42</v>
      </c>
      <c r="H163" s="22">
        <v>304.45999999999998</v>
      </c>
      <c r="I163" s="22">
        <v>298.69</v>
      </c>
      <c r="J163" s="22">
        <v>291.27</v>
      </c>
      <c r="K163" s="22">
        <v>278.19</v>
      </c>
      <c r="L163" s="22">
        <v>261.27</v>
      </c>
      <c r="M163" s="22">
        <v>247.19</v>
      </c>
      <c r="N163" s="22">
        <v>228.88</v>
      </c>
      <c r="O163" s="22">
        <v>216.96</v>
      </c>
      <c r="P163" s="22">
        <v>206.35</v>
      </c>
      <c r="Q163" s="22">
        <v>197.88</v>
      </c>
      <c r="R163" s="22">
        <v>8.27</v>
      </c>
      <c r="S163" s="22">
        <v>3.85</v>
      </c>
    </row>
    <row r="164" spans="1:19" s="22" customFormat="1" x14ac:dyDescent="0.3">
      <c r="A164" s="22">
        <v>2580</v>
      </c>
      <c r="B164" s="22">
        <v>2619.9899999999998</v>
      </c>
      <c r="C164" s="22">
        <v>450.04</v>
      </c>
      <c r="D164" s="22">
        <v>366</v>
      </c>
      <c r="E164" s="22">
        <v>356.15</v>
      </c>
      <c r="F164" s="22">
        <v>343.46</v>
      </c>
      <c r="G164" s="22">
        <v>321.42</v>
      </c>
      <c r="H164" s="22">
        <v>312.45999999999998</v>
      </c>
      <c r="I164" s="22">
        <v>306.69</v>
      </c>
      <c r="J164" s="22">
        <v>299.27</v>
      </c>
      <c r="K164" s="22">
        <v>286.19</v>
      </c>
      <c r="L164" s="22">
        <v>269.27</v>
      </c>
      <c r="M164" s="22">
        <v>255.19</v>
      </c>
      <c r="N164" s="22">
        <v>236.88</v>
      </c>
      <c r="O164" s="22">
        <v>224.96</v>
      </c>
      <c r="P164" s="22">
        <v>214.35</v>
      </c>
      <c r="Q164" s="22">
        <v>205.88</v>
      </c>
      <c r="R164" s="22">
        <v>8.27</v>
      </c>
      <c r="S164" s="22">
        <v>3.85</v>
      </c>
    </row>
    <row r="165" spans="1:19" s="22" customFormat="1" x14ac:dyDescent="0.3">
      <c r="A165" s="22">
        <v>2620</v>
      </c>
      <c r="B165" s="22">
        <v>2659.99</v>
      </c>
      <c r="C165" s="22">
        <v>458.04</v>
      </c>
      <c r="D165" s="22">
        <v>374</v>
      </c>
      <c r="E165" s="22">
        <v>364.15</v>
      </c>
      <c r="F165" s="22">
        <v>351.46</v>
      </c>
      <c r="G165" s="22">
        <v>329.42</v>
      </c>
      <c r="H165" s="22">
        <v>320.45999999999998</v>
      </c>
      <c r="I165" s="22">
        <v>314.69</v>
      </c>
      <c r="J165" s="22">
        <v>307.27</v>
      </c>
      <c r="K165" s="22">
        <v>294.19</v>
      </c>
      <c r="L165" s="22">
        <v>277.27</v>
      </c>
      <c r="M165" s="22">
        <v>263.19</v>
      </c>
      <c r="N165" s="22">
        <v>244.88</v>
      </c>
      <c r="O165" s="22">
        <v>232.96</v>
      </c>
      <c r="P165" s="22">
        <v>222.35</v>
      </c>
      <c r="Q165" s="22">
        <v>213.88</v>
      </c>
      <c r="R165" s="22">
        <v>8.27</v>
      </c>
      <c r="S165" s="22">
        <v>3.85</v>
      </c>
    </row>
    <row r="166" spans="1:19" s="22" customFormat="1" x14ac:dyDescent="0.3">
      <c r="A166" s="22">
        <v>2660</v>
      </c>
      <c r="B166" s="22">
        <v>2699.99</v>
      </c>
      <c r="C166" s="22">
        <v>466.04</v>
      </c>
      <c r="D166" s="22">
        <v>382</v>
      </c>
      <c r="E166" s="22">
        <v>372.15</v>
      </c>
      <c r="F166" s="22">
        <v>359.46</v>
      </c>
      <c r="G166" s="22">
        <v>337.42</v>
      </c>
      <c r="H166" s="22">
        <v>328.46</v>
      </c>
      <c r="I166" s="22">
        <v>322.69</v>
      </c>
      <c r="J166" s="22">
        <v>315.27</v>
      </c>
      <c r="K166" s="22">
        <v>302.19</v>
      </c>
      <c r="L166" s="22">
        <v>285.27</v>
      </c>
      <c r="M166" s="22">
        <v>271.19</v>
      </c>
      <c r="N166" s="22">
        <v>252.88</v>
      </c>
      <c r="O166" s="22">
        <v>240.96</v>
      </c>
      <c r="P166" s="22">
        <v>230.35</v>
      </c>
      <c r="Q166" s="22">
        <v>221.88</v>
      </c>
      <c r="R166" s="22">
        <v>8.27</v>
      </c>
      <c r="S166" s="22">
        <v>3.85</v>
      </c>
    </row>
    <row r="167" spans="1:19" s="22" customFormat="1" x14ac:dyDescent="0.3">
      <c r="A167" s="22">
        <v>2700</v>
      </c>
      <c r="B167" s="22">
        <v>2739.99</v>
      </c>
      <c r="C167" s="22">
        <v>474.04</v>
      </c>
      <c r="D167" s="22">
        <v>390</v>
      </c>
      <c r="E167" s="22">
        <v>380.15</v>
      </c>
      <c r="F167" s="22">
        <v>367.46</v>
      </c>
      <c r="G167" s="22">
        <v>345.42</v>
      </c>
      <c r="H167" s="22">
        <v>336.46</v>
      </c>
      <c r="I167" s="22">
        <v>330.69</v>
      </c>
      <c r="J167" s="22">
        <v>323.27</v>
      </c>
      <c r="K167" s="22">
        <v>310.19</v>
      </c>
      <c r="L167" s="22">
        <v>293.27</v>
      </c>
      <c r="M167" s="22">
        <v>279.19</v>
      </c>
      <c r="N167" s="22">
        <v>260.88</v>
      </c>
      <c r="O167" s="22">
        <v>248.96</v>
      </c>
      <c r="P167" s="22">
        <v>238.35</v>
      </c>
      <c r="Q167" s="22">
        <v>229.88</v>
      </c>
      <c r="R167" s="22">
        <v>8.27</v>
      </c>
      <c r="S167" s="22">
        <v>3.85</v>
      </c>
    </row>
    <row r="168" spans="1:19" s="22" customFormat="1" x14ac:dyDescent="0.3">
      <c r="A168" s="22">
        <v>2740</v>
      </c>
      <c r="B168" s="22">
        <v>2779.99</v>
      </c>
      <c r="C168" s="22">
        <v>482.04</v>
      </c>
      <c r="D168" s="22">
        <v>398</v>
      </c>
      <c r="E168" s="22">
        <v>388.15</v>
      </c>
      <c r="F168" s="22">
        <v>375.46</v>
      </c>
      <c r="G168" s="22">
        <v>353.42</v>
      </c>
      <c r="H168" s="22">
        <v>344.46</v>
      </c>
      <c r="I168" s="22">
        <v>338.69</v>
      </c>
      <c r="J168" s="22">
        <v>331.27</v>
      </c>
      <c r="K168" s="22">
        <v>318.19</v>
      </c>
      <c r="L168" s="22">
        <v>301.27</v>
      </c>
      <c r="M168" s="22">
        <v>287.19</v>
      </c>
      <c r="N168" s="22">
        <v>268.88</v>
      </c>
      <c r="O168" s="22">
        <v>256.95999999999998</v>
      </c>
      <c r="P168" s="22">
        <v>246.35</v>
      </c>
      <c r="Q168" s="22">
        <v>237.88</v>
      </c>
      <c r="R168" s="22">
        <v>8.27</v>
      </c>
      <c r="S168" s="22">
        <v>3.85</v>
      </c>
    </row>
    <row r="169" spans="1:19" s="22" customFormat="1" x14ac:dyDescent="0.3">
      <c r="A169" s="22">
        <v>2780</v>
      </c>
      <c r="B169" s="22">
        <v>2819.99</v>
      </c>
      <c r="C169" s="22">
        <v>490.04</v>
      </c>
      <c r="D169" s="22">
        <v>406</v>
      </c>
      <c r="E169" s="22">
        <v>396.15</v>
      </c>
      <c r="F169" s="22">
        <v>383.46</v>
      </c>
      <c r="G169" s="22">
        <v>361.42</v>
      </c>
      <c r="H169" s="22">
        <v>352.46</v>
      </c>
      <c r="I169" s="22">
        <v>346.69</v>
      </c>
      <c r="J169" s="22">
        <v>339.27</v>
      </c>
      <c r="K169" s="22">
        <v>326.19</v>
      </c>
      <c r="L169" s="22">
        <v>309.27</v>
      </c>
      <c r="M169" s="22">
        <v>295.19</v>
      </c>
      <c r="N169" s="22">
        <v>276.88</v>
      </c>
      <c r="O169" s="22">
        <v>264.95999999999998</v>
      </c>
      <c r="P169" s="22">
        <v>254.35</v>
      </c>
      <c r="Q169" s="22">
        <v>245.88</v>
      </c>
      <c r="R169" s="22">
        <v>8.27</v>
      </c>
      <c r="S169" s="22">
        <v>3.85</v>
      </c>
    </row>
    <row r="170" spans="1:19" s="22" customFormat="1" x14ac:dyDescent="0.3">
      <c r="A170" s="22">
        <v>2820</v>
      </c>
      <c r="B170" s="22">
        <v>2859.99</v>
      </c>
      <c r="C170" s="22">
        <v>498.04</v>
      </c>
      <c r="D170" s="22">
        <v>414</v>
      </c>
      <c r="E170" s="22">
        <v>404.15</v>
      </c>
      <c r="F170" s="22">
        <v>391.46</v>
      </c>
      <c r="G170" s="22">
        <v>369.42</v>
      </c>
      <c r="H170" s="22">
        <v>360.46</v>
      </c>
      <c r="I170" s="22">
        <v>354.69</v>
      </c>
      <c r="J170" s="22">
        <v>347.27</v>
      </c>
      <c r="K170" s="22">
        <v>334.19</v>
      </c>
      <c r="L170" s="22">
        <v>317.27</v>
      </c>
      <c r="M170" s="22">
        <v>303.19</v>
      </c>
      <c r="N170" s="22">
        <v>284.88</v>
      </c>
      <c r="O170" s="22">
        <v>272.95999999999998</v>
      </c>
      <c r="P170" s="22">
        <v>262.35000000000002</v>
      </c>
      <c r="Q170" s="22">
        <v>253.88</v>
      </c>
      <c r="R170" s="22">
        <v>8.27</v>
      </c>
      <c r="S170" s="22">
        <v>3.85</v>
      </c>
    </row>
    <row r="171" spans="1:19" s="22" customFormat="1" x14ac:dyDescent="0.3">
      <c r="A171" s="22">
        <v>2860</v>
      </c>
      <c r="B171" s="22">
        <v>2899.99</v>
      </c>
      <c r="C171" s="22">
        <v>506.04</v>
      </c>
      <c r="D171" s="22">
        <v>422</v>
      </c>
      <c r="E171" s="22">
        <v>412.15</v>
      </c>
      <c r="F171" s="22">
        <v>399.46</v>
      </c>
      <c r="G171" s="22">
        <v>377.42</v>
      </c>
      <c r="H171" s="22">
        <v>368.46</v>
      </c>
      <c r="I171" s="22">
        <v>362.69</v>
      </c>
      <c r="J171" s="22">
        <v>355.27</v>
      </c>
      <c r="K171" s="22">
        <v>342.19</v>
      </c>
      <c r="L171" s="22">
        <v>325.27</v>
      </c>
      <c r="M171" s="22">
        <v>311.19</v>
      </c>
      <c r="N171" s="22">
        <v>292.88</v>
      </c>
      <c r="O171" s="22">
        <v>280.95999999999998</v>
      </c>
      <c r="P171" s="22">
        <v>270.35000000000002</v>
      </c>
      <c r="Q171" s="22">
        <v>261.88</v>
      </c>
      <c r="R171" s="22">
        <v>8.27</v>
      </c>
      <c r="S171" s="22">
        <v>3.85</v>
      </c>
    </row>
    <row r="172" spans="1:19" s="22" customFormat="1" x14ac:dyDescent="0.3">
      <c r="A172" s="22">
        <v>2900</v>
      </c>
      <c r="B172" s="22">
        <v>2939.99</v>
      </c>
      <c r="C172" s="22">
        <v>514.04</v>
      </c>
      <c r="D172" s="22">
        <v>430</v>
      </c>
      <c r="E172" s="22">
        <v>420.15</v>
      </c>
      <c r="F172" s="22">
        <v>407.46</v>
      </c>
      <c r="G172" s="22">
        <v>385.42</v>
      </c>
      <c r="H172" s="22">
        <v>376.46</v>
      </c>
      <c r="I172" s="22">
        <v>370.69</v>
      </c>
      <c r="J172" s="22">
        <v>363.27</v>
      </c>
      <c r="K172" s="22">
        <v>350.19</v>
      </c>
      <c r="L172" s="22">
        <v>333.27</v>
      </c>
      <c r="M172" s="22">
        <v>319.19</v>
      </c>
      <c r="N172" s="22">
        <v>300.88</v>
      </c>
      <c r="O172" s="22">
        <v>288.95999999999998</v>
      </c>
      <c r="P172" s="22">
        <v>278.35000000000002</v>
      </c>
      <c r="Q172" s="22">
        <v>269.88</v>
      </c>
      <c r="R172" s="22">
        <v>8.27</v>
      </c>
      <c r="S172" s="22">
        <v>3.85</v>
      </c>
    </row>
    <row r="173" spans="1:19" s="22" customFormat="1" x14ac:dyDescent="0.3">
      <c r="A173" s="22">
        <v>2940</v>
      </c>
      <c r="B173" s="22">
        <v>2979.99</v>
      </c>
      <c r="C173" s="22">
        <v>522.04</v>
      </c>
      <c r="D173" s="22">
        <v>438</v>
      </c>
      <c r="E173" s="22">
        <v>428.15</v>
      </c>
      <c r="F173" s="22">
        <v>415.46</v>
      </c>
      <c r="G173" s="22">
        <v>393.42</v>
      </c>
      <c r="H173" s="22">
        <v>384.46</v>
      </c>
      <c r="I173" s="22">
        <v>378.69</v>
      </c>
      <c r="J173" s="22">
        <v>371.27</v>
      </c>
      <c r="K173" s="22">
        <v>358.19</v>
      </c>
      <c r="L173" s="22">
        <v>341.27</v>
      </c>
      <c r="M173" s="22">
        <v>327.19</v>
      </c>
      <c r="N173" s="22">
        <v>308.88</v>
      </c>
      <c r="O173" s="22">
        <v>296.95999999999998</v>
      </c>
      <c r="P173" s="22">
        <v>286.35000000000002</v>
      </c>
      <c r="Q173" s="22">
        <v>277.88</v>
      </c>
      <c r="R173" s="22">
        <v>8.27</v>
      </c>
      <c r="S173" s="22">
        <v>3.85</v>
      </c>
    </row>
    <row r="174" spans="1:19" s="22" customFormat="1" x14ac:dyDescent="0.3">
      <c r="A174" s="22">
        <v>2980</v>
      </c>
      <c r="B174" s="22">
        <v>3019.99</v>
      </c>
      <c r="C174" s="22">
        <v>530.04</v>
      </c>
      <c r="D174" s="22">
        <v>446</v>
      </c>
      <c r="E174" s="22">
        <v>436.15</v>
      </c>
      <c r="F174" s="22">
        <v>423.46</v>
      </c>
      <c r="G174" s="22">
        <v>401.42</v>
      </c>
      <c r="H174" s="22">
        <v>392.46</v>
      </c>
      <c r="I174" s="22">
        <v>386.69</v>
      </c>
      <c r="J174" s="22">
        <v>379.27</v>
      </c>
      <c r="K174" s="22">
        <v>366.19</v>
      </c>
      <c r="L174" s="22">
        <v>349.27</v>
      </c>
      <c r="M174" s="22">
        <v>335.19</v>
      </c>
      <c r="N174" s="22">
        <v>316.88</v>
      </c>
      <c r="O174" s="22">
        <v>304.95999999999998</v>
      </c>
      <c r="P174" s="22">
        <v>294.35000000000002</v>
      </c>
      <c r="Q174" s="22">
        <v>285.88</v>
      </c>
      <c r="R174" s="22">
        <v>8.27</v>
      </c>
      <c r="S174" s="22">
        <v>3.85</v>
      </c>
    </row>
    <row r="175" spans="1:19" s="22" customFormat="1" x14ac:dyDescent="0.3">
      <c r="A175" s="22">
        <v>3020</v>
      </c>
      <c r="B175" s="22">
        <v>3059.99</v>
      </c>
      <c r="C175" s="22">
        <v>538.04</v>
      </c>
      <c r="D175" s="22">
        <v>454</v>
      </c>
      <c r="E175" s="22">
        <v>444.15</v>
      </c>
      <c r="F175" s="22">
        <v>431.46</v>
      </c>
      <c r="G175" s="22">
        <v>409.42</v>
      </c>
      <c r="H175" s="22">
        <v>400.46</v>
      </c>
      <c r="I175" s="22">
        <v>394.69</v>
      </c>
      <c r="J175" s="22">
        <v>387.27</v>
      </c>
      <c r="K175" s="22">
        <v>374.19</v>
      </c>
      <c r="L175" s="22">
        <v>357.27</v>
      </c>
      <c r="M175" s="22">
        <v>343.19</v>
      </c>
      <c r="N175" s="22">
        <v>324.88</v>
      </c>
      <c r="O175" s="22">
        <v>312.95999999999998</v>
      </c>
      <c r="P175" s="22">
        <v>302.35000000000002</v>
      </c>
      <c r="Q175" s="22">
        <v>293.88</v>
      </c>
      <c r="R175" s="22">
        <v>8.27</v>
      </c>
      <c r="S175" s="22">
        <v>3.85</v>
      </c>
    </row>
    <row r="176" spans="1:19" s="22" customFormat="1" x14ac:dyDescent="0.3">
      <c r="A176" s="22">
        <v>3060</v>
      </c>
      <c r="B176" s="22">
        <v>3099.99</v>
      </c>
      <c r="C176" s="22">
        <v>546.04</v>
      </c>
      <c r="D176" s="22">
        <v>462</v>
      </c>
      <c r="E176" s="22">
        <v>452.15</v>
      </c>
      <c r="F176" s="22">
        <v>439.46</v>
      </c>
      <c r="G176" s="22">
        <v>417.42</v>
      </c>
      <c r="H176" s="22">
        <v>408.46</v>
      </c>
      <c r="I176" s="22">
        <v>402.69</v>
      </c>
      <c r="J176" s="22">
        <v>395.27</v>
      </c>
      <c r="K176" s="22">
        <v>382.19</v>
      </c>
      <c r="L176" s="22">
        <v>365.27</v>
      </c>
      <c r="M176" s="22">
        <v>351.19</v>
      </c>
      <c r="N176" s="22">
        <v>332.88</v>
      </c>
      <c r="O176" s="22">
        <v>320.95999999999998</v>
      </c>
      <c r="P176" s="22">
        <v>310.35000000000002</v>
      </c>
      <c r="Q176" s="22">
        <v>301.88</v>
      </c>
      <c r="R176" s="22">
        <v>8.27</v>
      </c>
      <c r="S176" s="22">
        <v>3.85</v>
      </c>
    </row>
    <row r="177" spans="1:19" s="22" customFormat="1" x14ac:dyDescent="0.3">
      <c r="A177" s="22">
        <v>3100</v>
      </c>
      <c r="B177" s="22">
        <v>3139.99</v>
      </c>
      <c r="C177" s="22">
        <v>554.04</v>
      </c>
      <c r="D177" s="22">
        <v>470</v>
      </c>
      <c r="E177" s="22">
        <v>460.15</v>
      </c>
      <c r="F177" s="22">
        <v>447.46</v>
      </c>
      <c r="G177" s="22">
        <v>425.42</v>
      </c>
      <c r="H177" s="22">
        <v>416.46</v>
      </c>
      <c r="I177" s="22">
        <v>410.69</v>
      </c>
      <c r="J177" s="22">
        <v>403.27</v>
      </c>
      <c r="K177" s="22">
        <v>390.19</v>
      </c>
      <c r="L177" s="22">
        <v>373.27</v>
      </c>
      <c r="M177" s="22">
        <v>359.19</v>
      </c>
      <c r="N177" s="22">
        <v>340.88</v>
      </c>
      <c r="O177" s="22">
        <v>328.96</v>
      </c>
      <c r="P177" s="22">
        <v>318.35000000000002</v>
      </c>
      <c r="Q177" s="22">
        <v>309.88</v>
      </c>
      <c r="R177" s="22">
        <v>8.27</v>
      </c>
      <c r="S177" s="22">
        <v>3.85</v>
      </c>
    </row>
    <row r="178" spans="1:19" s="22" customFormat="1" x14ac:dyDescent="0.3">
      <c r="A178" s="22">
        <v>3140</v>
      </c>
      <c r="B178" s="22">
        <v>3179.99</v>
      </c>
      <c r="C178" s="22">
        <v>563.4</v>
      </c>
      <c r="D178" s="22">
        <v>479.36</v>
      </c>
      <c r="E178" s="22">
        <v>469.52</v>
      </c>
      <c r="F178" s="22">
        <v>456.82</v>
      </c>
      <c r="G178" s="22">
        <v>434.78</v>
      </c>
      <c r="H178" s="22">
        <v>425.82</v>
      </c>
      <c r="I178" s="22">
        <v>420.05</v>
      </c>
      <c r="J178" s="22">
        <v>412.63</v>
      </c>
      <c r="K178" s="22">
        <v>399.55</v>
      </c>
      <c r="L178" s="22">
        <v>382.63</v>
      </c>
      <c r="M178" s="22">
        <v>368.55</v>
      </c>
      <c r="N178" s="22">
        <v>350.25</v>
      </c>
      <c r="O178" s="22">
        <v>338.32</v>
      </c>
      <c r="P178" s="22">
        <v>327.71</v>
      </c>
      <c r="Q178" s="22">
        <v>319.25</v>
      </c>
      <c r="R178" s="22">
        <v>9.92</v>
      </c>
      <c r="S178" s="22">
        <v>3.85</v>
      </c>
    </row>
    <row r="179" spans="1:19" s="22" customFormat="1" x14ac:dyDescent="0.3">
      <c r="A179" s="22">
        <v>3180</v>
      </c>
      <c r="B179" s="22">
        <v>3219.99</v>
      </c>
      <c r="C179" s="22">
        <v>573</v>
      </c>
      <c r="D179" s="22">
        <v>488.96</v>
      </c>
      <c r="E179" s="22">
        <v>479.12</v>
      </c>
      <c r="F179" s="22">
        <v>466.42</v>
      </c>
      <c r="G179" s="22">
        <v>444.38</v>
      </c>
      <c r="H179" s="22">
        <v>435.42</v>
      </c>
      <c r="I179" s="22">
        <v>429.65</v>
      </c>
      <c r="J179" s="22">
        <v>422.23</v>
      </c>
      <c r="K179" s="22">
        <v>409.15</v>
      </c>
      <c r="L179" s="22">
        <v>392.23</v>
      </c>
      <c r="M179" s="22">
        <v>378.15</v>
      </c>
      <c r="N179" s="22">
        <v>359.85</v>
      </c>
      <c r="O179" s="22">
        <v>347.92</v>
      </c>
      <c r="P179" s="22">
        <v>337.31</v>
      </c>
      <c r="Q179" s="22">
        <v>328.85</v>
      </c>
      <c r="R179" s="22">
        <v>9.92</v>
      </c>
      <c r="S179" s="22">
        <v>3.85</v>
      </c>
    </row>
    <row r="180" spans="1:19" s="22" customFormat="1" x14ac:dyDescent="0.3">
      <c r="A180" s="22">
        <v>3220</v>
      </c>
      <c r="B180" s="22">
        <v>3259.99</v>
      </c>
      <c r="C180" s="22">
        <v>582.6</v>
      </c>
      <c r="D180" s="22">
        <v>498.56</v>
      </c>
      <c r="E180" s="22">
        <v>488.72</v>
      </c>
      <c r="F180" s="22">
        <v>476.02</v>
      </c>
      <c r="G180" s="22">
        <v>453.98</v>
      </c>
      <c r="H180" s="22">
        <v>445.02</v>
      </c>
      <c r="I180" s="22">
        <v>439.25</v>
      </c>
      <c r="J180" s="22">
        <v>431.83</v>
      </c>
      <c r="K180" s="22">
        <v>418.75</v>
      </c>
      <c r="L180" s="22">
        <v>401.83</v>
      </c>
      <c r="M180" s="22">
        <v>387.75</v>
      </c>
      <c r="N180" s="22">
        <v>369.45</v>
      </c>
      <c r="O180" s="22">
        <v>357.52</v>
      </c>
      <c r="P180" s="22">
        <v>346.91</v>
      </c>
      <c r="Q180" s="22">
        <v>338.45</v>
      </c>
      <c r="R180" s="22">
        <v>9.92</v>
      </c>
      <c r="S180" s="22">
        <v>3.85</v>
      </c>
    </row>
    <row r="181" spans="1:19" s="22" customFormat="1" x14ac:dyDescent="0.3">
      <c r="A181" s="22">
        <v>3260</v>
      </c>
      <c r="B181" s="22">
        <v>3299.99</v>
      </c>
      <c r="C181" s="22">
        <v>592.20000000000005</v>
      </c>
      <c r="D181" s="22">
        <v>508.16</v>
      </c>
      <c r="E181" s="22">
        <v>498.32</v>
      </c>
      <c r="F181" s="22">
        <v>485.62</v>
      </c>
      <c r="G181" s="22">
        <v>463.58</v>
      </c>
      <c r="H181" s="22">
        <v>454.62</v>
      </c>
      <c r="I181" s="22">
        <v>448.85</v>
      </c>
      <c r="J181" s="22">
        <v>441.43</v>
      </c>
      <c r="K181" s="22">
        <v>428.35</v>
      </c>
      <c r="L181" s="22">
        <v>411.43</v>
      </c>
      <c r="M181" s="22">
        <v>397.35</v>
      </c>
      <c r="N181" s="22">
        <v>379.05</v>
      </c>
      <c r="O181" s="22">
        <v>367.12</v>
      </c>
      <c r="P181" s="22">
        <v>356.51</v>
      </c>
      <c r="Q181" s="22">
        <v>348.05</v>
      </c>
      <c r="R181" s="22">
        <v>9.92</v>
      </c>
      <c r="S181" s="22">
        <v>3.85</v>
      </c>
    </row>
    <row r="182" spans="1:19" s="22" customFormat="1" x14ac:dyDescent="0.3">
      <c r="A182" s="22">
        <v>3300</v>
      </c>
      <c r="B182" s="22">
        <v>3339.99</v>
      </c>
      <c r="C182" s="22">
        <v>601.79999999999995</v>
      </c>
      <c r="D182" s="22">
        <v>517.76</v>
      </c>
      <c r="E182" s="22">
        <v>507.92</v>
      </c>
      <c r="F182" s="22">
        <v>495.22</v>
      </c>
      <c r="G182" s="22">
        <v>473.18</v>
      </c>
      <c r="H182" s="22">
        <v>464.22</v>
      </c>
      <c r="I182" s="22">
        <v>458.45</v>
      </c>
      <c r="J182" s="22">
        <v>451.03</v>
      </c>
      <c r="K182" s="22">
        <v>437.95</v>
      </c>
      <c r="L182" s="22">
        <v>421.03</v>
      </c>
      <c r="M182" s="22">
        <v>406.95</v>
      </c>
      <c r="N182" s="22">
        <v>388.65</v>
      </c>
      <c r="O182" s="22">
        <v>376.72</v>
      </c>
      <c r="P182" s="22">
        <v>366.11</v>
      </c>
      <c r="Q182" s="22">
        <v>357.65</v>
      </c>
      <c r="R182" s="22">
        <v>9.92</v>
      </c>
      <c r="S182" s="22">
        <v>3.85</v>
      </c>
    </row>
    <row r="183" spans="1:19" s="22" customFormat="1" x14ac:dyDescent="0.3">
      <c r="A183" s="22">
        <v>3340</v>
      </c>
      <c r="B183" s="22">
        <v>3379.99</v>
      </c>
      <c r="C183" s="22">
        <v>611.4</v>
      </c>
      <c r="D183" s="22">
        <v>527.36</v>
      </c>
      <c r="E183" s="22">
        <v>517.52</v>
      </c>
      <c r="F183" s="22">
        <v>504.82</v>
      </c>
      <c r="G183" s="22">
        <v>482.78</v>
      </c>
      <c r="H183" s="22">
        <v>473.82</v>
      </c>
      <c r="I183" s="22">
        <v>468.05</v>
      </c>
      <c r="J183" s="22">
        <v>460.63</v>
      </c>
      <c r="K183" s="22">
        <v>447.55</v>
      </c>
      <c r="L183" s="22">
        <v>430.63</v>
      </c>
      <c r="M183" s="22">
        <v>416.55</v>
      </c>
      <c r="N183" s="22">
        <v>398.25</v>
      </c>
      <c r="O183" s="22">
        <v>386.32</v>
      </c>
      <c r="P183" s="22">
        <v>375.71</v>
      </c>
      <c r="Q183" s="22">
        <v>367.25</v>
      </c>
      <c r="R183" s="22">
        <v>9.92</v>
      </c>
      <c r="S183" s="22">
        <v>3.85</v>
      </c>
    </row>
    <row r="184" spans="1:19" s="22" customFormat="1" x14ac:dyDescent="0.3">
      <c r="A184" s="22">
        <v>3380</v>
      </c>
      <c r="B184" s="22">
        <v>3419.99</v>
      </c>
      <c r="C184" s="22">
        <v>621</v>
      </c>
      <c r="D184" s="22">
        <v>536.96</v>
      </c>
      <c r="E184" s="22">
        <v>527.12</v>
      </c>
      <c r="F184" s="22">
        <v>514.41999999999996</v>
      </c>
      <c r="G184" s="22">
        <v>492.38</v>
      </c>
      <c r="H184" s="22">
        <v>483.42</v>
      </c>
      <c r="I184" s="22">
        <v>477.65</v>
      </c>
      <c r="J184" s="22">
        <v>470.23</v>
      </c>
      <c r="K184" s="22">
        <v>457.15</v>
      </c>
      <c r="L184" s="22">
        <v>440.23</v>
      </c>
      <c r="M184" s="22">
        <v>426.15</v>
      </c>
      <c r="N184" s="22">
        <v>407.85</v>
      </c>
      <c r="O184" s="22">
        <v>395.92</v>
      </c>
      <c r="P184" s="22">
        <v>385.31</v>
      </c>
      <c r="Q184" s="22">
        <v>376.85</v>
      </c>
      <c r="R184" s="22">
        <v>9.92</v>
      </c>
      <c r="S184" s="22">
        <v>3.85</v>
      </c>
    </row>
    <row r="185" spans="1:19" s="22" customFormat="1" x14ac:dyDescent="0.3">
      <c r="A185" s="22">
        <v>3420</v>
      </c>
      <c r="B185" s="22">
        <v>3459.99</v>
      </c>
      <c r="C185" s="22">
        <v>630.6</v>
      </c>
      <c r="D185" s="22">
        <v>546.55999999999995</v>
      </c>
      <c r="E185" s="22">
        <v>536.72</v>
      </c>
      <c r="F185" s="22">
        <v>524.02</v>
      </c>
      <c r="G185" s="22">
        <v>501.98</v>
      </c>
      <c r="H185" s="22">
        <v>493.02</v>
      </c>
      <c r="I185" s="22">
        <v>487.25</v>
      </c>
      <c r="J185" s="22">
        <v>479.83</v>
      </c>
      <c r="K185" s="22">
        <v>466.75</v>
      </c>
      <c r="L185" s="22">
        <v>449.83</v>
      </c>
      <c r="M185" s="22">
        <v>435.75</v>
      </c>
      <c r="N185" s="22">
        <v>417.45</v>
      </c>
      <c r="O185" s="22">
        <v>405.52</v>
      </c>
      <c r="P185" s="22">
        <v>394.91</v>
      </c>
      <c r="Q185" s="22">
        <v>386.45</v>
      </c>
      <c r="R185" s="22">
        <v>9.92</v>
      </c>
      <c r="S185" s="22">
        <v>3.85</v>
      </c>
    </row>
    <row r="186" spans="1:19" s="22" customFormat="1" x14ac:dyDescent="0.3">
      <c r="A186" s="22">
        <v>3460</v>
      </c>
      <c r="B186" s="22">
        <v>3499.99</v>
      </c>
      <c r="C186" s="22">
        <v>640.20000000000005</v>
      </c>
      <c r="D186" s="22">
        <v>556.16</v>
      </c>
      <c r="E186" s="22">
        <v>546.32000000000005</v>
      </c>
      <c r="F186" s="22">
        <v>533.62</v>
      </c>
      <c r="G186" s="22">
        <v>511.58</v>
      </c>
      <c r="H186" s="22">
        <v>502.62</v>
      </c>
      <c r="I186" s="22">
        <v>496.85</v>
      </c>
      <c r="J186" s="22">
        <v>489.43</v>
      </c>
      <c r="K186" s="22">
        <v>476.35</v>
      </c>
      <c r="L186" s="22">
        <v>459.43</v>
      </c>
      <c r="M186" s="22">
        <v>445.35</v>
      </c>
      <c r="N186" s="22">
        <v>427.05</v>
      </c>
      <c r="O186" s="22">
        <v>415.12</v>
      </c>
      <c r="P186" s="22">
        <v>404.51</v>
      </c>
      <c r="Q186" s="22">
        <v>396.05</v>
      </c>
      <c r="R186" s="22">
        <v>9.92</v>
      </c>
      <c r="S186" s="22">
        <v>3.85</v>
      </c>
    </row>
    <row r="187" spans="1:19" s="22" customFormat="1" x14ac:dyDescent="0.3">
      <c r="A187" s="22">
        <v>3500</v>
      </c>
      <c r="B187" s="22">
        <v>3539.99</v>
      </c>
      <c r="C187" s="22">
        <v>649.79999999999995</v>
      </c>
      <c r="D187" s="22">
        <v>565.76</v>
      </c>
      <c r="E187" s="22">
        <v>555.91999999999996</v>
      </c>
      <c r="F187" s="22">
        <v>543.22</v>
      </c>
      <c r="G187" s="22">
        <v>521.17999999999995</v>
      </c>
      <c r="H187" s="22">
        <v>512.22</v>
      </c>
      <c r="I187" s="22">
        <v>506.45</v>
      </c>
      <c r="J187" s="22">
        <v>499.03</v>
      </c>
      <c r="K187" s="22">
        <v>485.95</v>
      </c>
      <c r="L187" s="22">
        <v>469.03</v>
      </c>
      <c r="M187" s="22">
        <v>454.95</v>
      </c>
      <c r="N187" s="22">
        <v>436.65</v>
      </c>
      <c r="O187" s="22">
        <v>424.72</v>
      </c>
      <c r="P187" s="22">
        <v>414.11</v>
      </c>
      <c r="Q187" s="22">
        <v>405.65</v>
      </c>
      <c r="R187" s="22">
        <v>9.92</v>
      </c>
      <c r="S187" s="22">
        <v>3.85</v>
      </c>
    </row>
    <row r="188" spans="1:19" s="22" customFormat="1" x14ac:dyDescent="0.3">
      <c r="A188" s="22">
        <v>3540</v>
      </c>
      <c r="B188" s="22">
        <v>3579.99</v>
      </c>
      <c r="C188" s="22">
        <v>659.4</v>
      </c>
      <c r="D188" s="22">
        <v>575.36</v>
      </c>
      <c r="E188" s="22">
        <v>565.52</v>
      </c>
      <c r="F188" s="22">
        <v>552.82000000000005</v>
      </c>
      <c r="G188" s="22">
        <v>530.78</v>
      </c>
      <c r="H188" s="22">
        <v>521.82000000000005</v>
      </c>
      <c r="I188" s="22">
        <v>516.04999999999995</v>
      </c>
      <c r="J188" s="22">
        <v>508.63</v>
      </c>
      <c r="K188" s="22">
        <v>495.55</v>
      </c>
      <c r="L188" s="22">
        <v>478.63</v>
      </c>
      <c r="M188" s="22">
        <v>464.55</v>
      </c>
      <c r="N188" s="22">
        <v>446.25</v>
      </c>
      <c r="O188" s="22">
        <v>434.32</v>
      </c>
      <c r="P188" s="22">
        <v>423.71</v>
      </c>
      <c r="Q188" s="22">
        <v>415.25</v>
      </c>
      <c r="R188" s="22">
        <v>9.92</v>
      </c>
      <c r="S188" s="22">
        <v>3.85</v>
      </c>
    </row>
    <row r="189" spans="1:19" s="22" customFormat="1" x14ac:dyDescent="0.3">
      <c r="A189" s="22">
        <v>3580</v>
      </c>
      <c r="B189" s="22">
        <v>3619.99</v>
      </c>
      <c r="C189" s="22">
        <v>669</v>
      </c>
      <c r="D189" s="22">
        <v>584.96</v>
      </c>
      <c r="E189" s="22">
        <v>575.12</v>
      </c>
      <c r="F189" s="22">
        <v>562.41999999999996</v>
      </c>
      <c r="G189" s="22">
        <v>540.38</v>
      </c>
      <c r="H189" s="22">
        <v>531.41999999999996</v>
      </c>
      <c r="I189" s="22">
        <v>525.65</v>
      </c>
      <c r="J189" s="22">
        <v>518.23</v>
      </c>
      <c r="K189" s="22">
        <v>505.15</v>
      </c>
      <c r="L189" s="22">
        <v>488.23</v>
      </c>
      <c r="M189" s="22">
        <v>474.15</v>
      </c>
      <c r="N189" s="22">
        <v>455.85</v>
      </c>
      <c r="O189" s="22">
        <v>443.92</v>
      </c>
      <c r="P189" s="22">
        <v>433.31</v>
      </c>
      <c r="Q189" s="22">
        <v>424.85</v>
      </c>
      <c r="R189" s="22">
        <v>9.92</v>
      </c>
      <c r="S189" s="22">
        <v>3.85</v>
      </c>
    </row>
    <row r="190" spans="1:19" s="22" customFormat="1" x14ac:dyDescent="0.3">
      <c r="A190" s="22">
        <v>3620</v>
      </c>
      <c r="B190" s="22">
        <v>3659.99</v>
      </c>
      <c r="C190" s="22">
        <v>678.6</v>
      </c>
      <c r="D190" s="22">
        <v>594.55999999999995</v>
      </c>
      <c r="E190" s="22">
        <v>584.72</v>
      </c>
      <c r="F190" s="22">
        <v>572.02</v>
      </c>
      <c r="G190" s="22">
        <v>549.98</v>
      </c>
      <c r="H190" s="22">
        <v>541.02</v>
      </c>
      <c r="I190" s="22">
        <v>535.25</v>
      </c>
      <c r="J190" s="22">
        <v>527.83000000000004</v>
      </c>
      <c r="K190" s="22">
        <v>514.75</v>
      </c>
      <c r="L190" s="22">
        <v>497.83</v>
      </c>
      <c r="M190" s="22">
        <v>483.75</v>
      </c>
      <c r="N190" s="22">
        <v>465.45</v>
      </c>
      <c r="O190" s="22">
        <v>453.52</v>
      </c>
      <c r="P190" s="22">
        <v>442.91</v>
      </c>
      <c r="Q190" s="22">
        <v>434.45</v>
      </c>
      <c r="R190" s="22">
        <v>9.92</v>
      </c>
      <c r="S190" s="22">
        <v>3.85</v>
      </c>
    </row>
    <row r="191" spans="1:19" s="22" customFormat="1" x14ac:dyDescent="0.3">
      <c r="A191" s="22">
        <v>3660</v>
      </c>
      <c r="B191" s="22">
        <v>3699.99</v>
      </c>
      <c r="C191" s="22">
        <v>688.2</v>
      </c>
      <c r="D191" s="22">
        <v>604.16</v>
      </c>
      <c r="E191" s="22">
        <v>594.32000000000005</v>
      </c>
      <c r="F191" s="22">
        <v>581.62</v>
      </c>
      <c r="G191" s="22">
        <v>559.58000000000004</v>
      </c>
      <c r="H191" s="22">
        <v>550.62</v>
      </c>
      <c r="I191" s="22">
        <v>544.85</v>
      </c>
      <c r="J191" s="22">
        <v>537.42999999999995</v>
      </c>
      <c r="K191" s="22">
        <v>524.35</v>
      </c>
      <c r="L191" s="22">
        <v>507.43</v>
      </c>
      <c r="M191" s="22">
        <v>493.35</v>
      </c>
      <c r="N191" s="22">
        <v>475.05</v>
      </c>
      <c r="O191" s="22">
        <v>463.12</v>
      </c>
      <c r="P191" s="22">
        <v>452.51</v>
      </c>
      <c r="Q191" s="22">
        <v>444.05</v>
      </c>
      <c r="R191" s="22">
        <v>9.92</v>
      </c>
      <c r="S191" s="22">
        <v>3.85</v>
      </c>
    </row>
    <row r="192" spans="1:19" s="22" customFormat="1" x14ac:dyDescent="0.3">
      <c r="A192" s="22">
        <v>3700</v>
      </c>
      <c r="B192" s="22">
        <v>3739.99</v>
      </c>
      <c r="C192" s="22">
        <v>697.8</v>
      </c>
      <c r="D192" s="22">
        <v>613.76</v>
      </c>
      <c r="E192" s="22">
        <v>603.91999999999996</v>
      </c>
      <c r="F192" s="22">
        <v>591.22</v>
      </c>
      <c r="G192" s="22">
        <v>569.17999999999995</v>
      </c>
      <c r="H192" s="22">
        <v>560.22</v>
      </c>
      <c r="I192" s="22">
        <v>554.45000000000005</v>
      </c>
      <c r="J192" s="22">
        <v>547.03</v>
      </c>
      <c r="K192" s="22">
        <v>533.95000000000005</v>
      </c>
      <c r="L192" s="22">
        <v>517.03</v>
      </c>
      <c r="M192" s="22">
        <v>502.95</v>
      </c>
      <c r="N192" s="22">
        <v>484.65</v>
      </c>
      <c r="O192" s="22">
        <v>472.72</v>
      </c>
      <c r="P192" s="22">
        <v>462.11</v>
      </c>
      <c r="Q192" s="22">
        <v>453.65</v>
      </c>
      <c r="R192" s="22">
        <v>9.92</v>
      </c>
      <c r="S192" s="22">
        <v>3.85</v>
      </c>
    </row>
    <row r="193" spans="1:19" s="22" customFormat="1" x14ac:dyDescent="0.3">
      <c r="A193" s="22">
        <v>3740</v>
      </c>
      <c r="B193" s="22">
        <v>3779.99</v>
      </c>
      <c r="C193" s="22">
        <v>707.4</v>
      </c>
      <c r="D193" s="22">
        <v>623.36</v>
      </c>
      <c r="E193" s="22">
        <v>613.52</v>
      </c>
      <c r="F193" s="22">
        <v>600.82000000000005</v>
      </c>
      <c r="G193" s="22">
        <v>578.78</v>
      </c>
      <c r="H193" s="22">
        <v>569.82000000000005</v>
      </c>
      <c r="I193" s="22">
        <v>564.04999999999995</v>
      </c>
      <c r="J193" s="22">
        <v>556.63</v>
      </c>
      <c r="K193" s="22">
        <v>543.54999999999995</v>
      </c>
      <c r="L193" s="22">
        <v>526.63</v>
      </c>
      <c r="M193" s="22">
        <v>512.54999999999995</v>
      </c>
      <c r="N193" s="22">
        <v>494.25</v>
      </c>
      <c r="O193" s="22">
        <v>482.32</v>
      </c>
      <c r="P193" s="22">
        <v>471.71</v>
      </c>
      <c r="Q193" s="22">
        <v>463.25</v>
      </c>
      <c r="R193" s="22">
        <v>9.92</v>
      </c>
      <c r="S193" s="22">
        <v>3.85</v>
      </c>
    </row>
    <row r="194" spans="1:19" s="22" customFormat="1" x14ac:dyDescent="0.3">
      <c r="A194" s="22">
        <v>3780</v>
      </c>
      <c r="B194" s="22">
        <v>3819.99</v>
      </c>
      <c r="C194" s="22">
        <v>717</v>
      </c>
      <c r="D194" s="22">
        <v>632.96</v>
      </c>
      <c r="E194" s="22">
        <v>623.12</v>
      </c>
      <c r="F194" s="22">
        <v>610.41999999999996</v>
      </c>
      <c r="G194" s="22">
        <v>588.38</v>
      </c>
      <c r="H194" s="22">
        <v>579.41999999999996</v>
      </c>
      <c r="I194" s="22">
        <v>573.65</v>
      </c>
      <c r="J194" s="22">
        <v>566.23</v>
      </c>
      <c r="K194" s="22">
        <v>553.15</v>
      </c>
      <c r="L194" s="22">
        <v>536.23</v>
      </c>
      <c r="M194" s="22">
        <v>522.15</v>
      </c>
      <c r="N194" s="22">
        <v>503.85</v>
      </c>
      <c r="O194" s="22">
        <v>491.92</v>
      </c>
      <c r="P194" s="22">
        <v>481.31</v>
      </c>
      <c r="Q194" s="22">
        <v>472.85</v>
      </c>
      <c r="R194" s="22">
        <v>9.92</v>
      </c>
      <c r="S194" s="22">
        <v>3.85</v>
      </c>
    </row>
    <row r="195" spans="1:19" s="22" customFormat="1" x14ac:dyDescent="0.3">
      <c r="A195" s="22">
        <v>3820</v>
      </c>
      <c r="B195" s="22">
        <v>3859.99</v>
      </c>
      <c r="C195" s="22">
        <v>726.6</v>
      </c>
      <c r="D195" s="22">
        <v>642.55999999999995</v>
      </c>
      <c r="E195" s="22">
        <v>632.72</v>
      </c>
      <c r="F195" s="22">
        <v>620.02</v>
      </c>
      <c r="G195" s="22">
        <v>597.98</v>
      </c>
      <c r="H195" s="22">
        <v>589.02</v>
      </c>
      <c r="I195" s="22">
        <v>583.25</v>
      </c>
      <c r="J195" s="22">
        <v>575.83000000000004</v>
      </c>
      <c r="K195" s="22">
        <v>562.75</v>
      </c>
      <c r="L195" s="22">
        <v>545.83000000000004</v>
      </c>
      <c r="M195" s="22">
        <v>531.75</v>
      </c>
      <c r="N195" s="22">
        <v>513.45000000000005</v>
      </c>
      <c r="O195" s="22">
        <v>501.52</v>
      </c>
      <c r="P195" s="22">
        <v>490.91</v>
      </c>
      <c r="Q195" s="22">
        <v>482.45</v>
      </c>
      <c r="R195" s="22">
        <v>9.92</v>
      </c>
      <c r="S195" s="22">
        <v>3.85</v>
      </c>
    </row>
    <row r="196" spans="1:19" s="22" customFormat="1" x14ac:dyDescent="0.3">
      <c r="A196" s="22">
        <v>3860</v>
      </c>
      <c r="B196" s="22">
        <v>3899.99</v>
      </c>
      <c r="C196" s="22">
        <v>736.2</v>
      </c>
      <c r="D196" s="22">
        <v>652.16</v>
      </c>
      <c r="E196" s="22">
        <v>642.32000000000005</v>
      </c>
      <c r="F196" s="22">
        <v>629.62</v>
      </c>
      <c r="G196" s="22">
        <v>607.58000000000004</v>
      </c>
      <c r="H196" s="22">
        <v>598.62</v>
      </c>
      <c r="I196" s="22">
        <v>592.85</v>
      </c>
      <c r="J196" s="22">
        <v>585.42999999999995</v>
      </c>
      <c r="K196" s="22">
        <v>572.35</v>
      </c>
      <c r="L196" s="22">
        <v>555.42999999999995</v>
      </c>
      <c r="M196" s="22">
        <v>541.35</v>
      </c>
      <c r="N196" s="22">
        <v>523.04999999999995</v>
      </c>
      <c r="O196" s="22">
        <v>511.12</v>
      </c>
      <c r="P196" s="22">
        <v>500.51</v>
      </c>
      <c r="Q196" s="22">
        <v>492.05</v>
      </c>
      <c r="R196" s="22">
        <v>9.92</v>
      </c>
      <c r="S196" s="22">
        <v>3.85</v>
      </c>
    </row>
    <row r="197" spans="1:19" s="22" customFormat="1" x14ac:dyDescent="0.3">
      <c r="A197" s="22">
        <v>3900</v>
      </c>
      <c r="B197" s="22">
        <v>3939.99</v>
      </c>
      <c r="C197" s="22">
        <v>745.8</v>
      </c>
      <c r="D197" s="22">
        <v>661.76</v>
      </c>
      <c r="E197" s="22">
        <v>651.91999999999996</v>
      </c>
      <c r="F197" s="22">
        <v>639.22</v>
      </c>
      <c r="G197" s="22">
        <v>617.17999999999995</v>
      </c>
      <c r="H197" s="22">
        <v>608.22</v>
      </c>
      <c r="I197" s="22">
        <v>602.45000000000005</v>
      </c>
      <c r="J197" s="22">
        <v>595.03</v>
      </c>
      <c r="K197" s="22">
        <v>581.95000000000005</v>
      </c>
      <c r="L197" s="22">
        <v>565.03</v>
      </c>
      <c r="M197" s="22">
        <v>550.95000000000005</v>
      </c>
      <c r="N197" s="22">
        <v>532.65</v>
      </c>
      <c r="O197" s="22">
        <v>520.72</v>
      </c>
      <c r="P197" s="22">
        <v>510.11</v>
      </c>
      <c r="Q197" s="22">
        <v>501.65</v>
      </c>
      <c r="R197" s="22">
        <v>9.92</v>
      </c>
      <c r="S197" s="22">
        <v>3.85</v>
      </c>
    </row>
    <row r="198" spans="1:19" s="22" customFormat="1" x14ac:dyDescent="0.3">
      <c r="A198" s="22">
        <v>3940</v>
      </c>
      <c r="B198" s="22">
        <v>3979.99</v>
      </c>
      <c r="C198" s="22">
        <v>755.4</v>
      </c>
      <c r="D198" s="22">
        <v>671.36</v>
      </c>
      <c r="E198" s="22">
        <v>661.52</v>
      </c>
      <c r="F198" s="22">
        <v>648.82000000000005</v>
      </c>
      <c r="G198" s="22">
        <v>626.78</v>
      </c>
      <c r="H198" s="22">
        <v>617.82000000000005</v>
      </c>
      <c r="I198" s="22">
        <v>612.04999999999995</v>
      </c>
      <c r="J198" s="22">
        <v>604.63</v>
      </c>
      <c r="K198" s="22">
        <v>591.54999999999995</v>
      </c>
      <c r="L198" s="22">
        <v>574.63</v>
      </c>
      <c r="M198" s="22">
        <v>560.54999999999995</v>
      </c>
      <c r="N198" s="22">
        <v>542.25</v>
      </c>
      <c r="O198" s="22">
        <v>530.32000000000005</v>
      </c>
      <c r="P198" s="22">
        <v>519.71</v>
      </c>
      <c r="Q198" s="22">
        <v>511.25</v>
      </c>
      <c r="R198" s="22">
        <v>9.92</v>
      </c>
      <c r="S198" s="22">
        <v>3.85</v>
      </c>
    </row>
    <row r="199" spans="1:19" s="22" customFormat="1" x14ac:dyDescent="0.3">
      <c r="A199" s="22">
        <v>3980</v>
      </c>
      <c r="B199" s="22">
        <v>4019.99</v>
      </c>
      <c r="C199" s="22">
        <v>765</v>
      </c>
      <c r="D199" s="22">
        <v>680.96</v>
      </c>
      <c r="E199" s="22">
        <v>671.12</v>
      </c>
      <c r="F199" s="22">
        <v>658.42</v>
      </c>
      <c r="G199" s="22">
        <v>636.38</v>
      </c>
      <c r="H199" s="22">
        <v>627.41999999999996</v>
      </c>
      <c r="I199" s="22">
        <v>621.65</v>
      </c>
      <c r="J199" s="22">
        <v>614.23</v>
      </c>
      <c r="K199" s="22">
        <v>601.15</v>
      </c>
      <c r="L199" s="22">
        <v>584.23</v>
      </c>
      <c r="M199" s="22">
        <v>570.15</v>
      </c>
      <c r="N199" s="22">
        <v>551.85</v>
      </c>
      <c r="O199" s="22">
        <v>539.91999999999996</v>
      </c>
      <c r="P199" s="22">
        <v>529.30999999999995</v>
      </c>
      <c r="Q199" s="22">
        <v>520.85</v>
      </c>
      <c r="R199" s="22">
        <v>9.92</v>
      </c>
      <c r="S199" s="22">
        <v>3.85</v>
      </c>
    </row>
    <row r="200" spans="1:19" s="22" customFormat="1" x14ac:dyDescent="0.3">
      <c r="A200" s="22">
        <v>4020</v>
      </c>
      <c r="B200" s="22">
        <v>4059.99</v>
      </c>
      <c r="C200" s="22">
        <v>774.6</v>
      </c>
      <c r="D200" s="22">
        <v>690.56</v>
      </c>
      <c r="E200" s="22">
        <v>680.72</v>
      </c>
      <c r="F200" s="22">
        <v>668.02</v>
      </c>
      <c r="G200" s="22">
        <v>645.98</v>
      </c>
      <c r="H200" s="22">
        <v>637.02</v>
      </c>
      <c r="I200" s="22">
        <v>631.25</v>
      </c>
      <c r="J200" s="22">
        <v>623.83000000000004</v>
      </c>
      <c r="K200" s="22">
        <v>610.75</v>
      </c>
      <c r="L200" s="22">
        <v>593.83000000000004</v>
      </c>
      <c r="M200" s="22">
        <v>579.75</v>
      </c>
      <c r="N200" s="22">
        <v>561.45000000000005</v>
      </c>
      <c r="O200" s="22">
        <v>549.52</v>
      </c>
      <c r="P200" s="22">
        <v>538.91</v>
      </c>
      <c r="Q200" s="22">
        <v>530.45000000000005</v>
      </c>
      <c r="R200" s="22">
        <v>9.92</v>
      </c>
      <c r="S200" s="22">
        <v>3.85</v>
      </c>
    </row>
    <row r="201" spans="1:19" s="22" customFormat="1" x14ac:dyDescent="0.3">
      <c r="A201" s="22">
        <v>4060</v>
      </c>
      <c r="B201" s="22">
        <v>4139.99</v>
      </c>
      <c r="C201" s="22">
        <v>789</v>
      </c>
      <c r="D201" s="22">
        <v>704.96</v>
      </c>
      <c r="E201" s="22">
        <v>695.12</v>
      </c>
      <c r="F201" s="22">
        <v>682.42</v>
      </c>
      <c r="G201" s="22">
        <v>660.38</v>
      </c>
      <c r="H201" s="22">
        <v>651.41999999999996</v>
      </c>
      <c r="I201" s="22">
        <v>645.65</v>
      </c>
      <c r="J201" s="22">
        <v>638.23</v>
      </c>
      <c r="K201" s="22">
        <v>625.15</v>
      </c>
      <c r="L201" s="22">
        <v>608.23</v>
      </c>
      <c r="M201" s="22">
        <v>594.15</v>
      </c>
      <c r="N201" s="22">
        <v>575.85</v>
      </c>
      <c r="O201" s="22">
        <v>563.91999999999996</v>
      </c>
      <c r="P201" s="22">
        <v>553.30999999999995</v>
      </c>
      <c r="Q201" s="22">
        <v>544.85</v>
      </c>
      <c r="R201" s="22">
        <v>9.92</v>
      </c>
      <c r="S201" s="22">
        <v>3.85</v>
      </c>
    </row>
    <row r="202" spans="1:19" s="22" customFormat="1" x14ac:dyDescent="0.3">
      <c r="A202" s="22">
        <v>4140</v>
      </c>
      <c r="B202" s="22">
        <v>4219.99</v>
      </c>
      <c r="C202" s="22">
        <v>808.2</v>
      </c>
      <c r="D202" s="22">
        <v>724.16</v>
      </c>
      <c r="E202" s="22">
        <v>714.32</v>
      </c>
      <c r="F202" s="22">
        <v>701.62</v>
      </c>
      <c r="G202" s="22">
        <v>679.58</v>
      </c>
      <c r="H202" s="22">
        <v>670.62</v>
      </c>
      <c r="I202" s="22">
        <v>664.85</v>
      </c>
      <c r="J202" s="22">
        <v>657.43</v>
      </c>
      <c r="K202" s="22">
        <v>644.35</v>
      </c>
      <c r="L202" s="22">
        <v>627.42999999999995</v>
      </c>
      <c r="M202" s="22">
        <v>613.35</v>
      </c>
      <c r="N202" s="22">
        <v>595.04999999999995</v>
      </c>
      <c r="O202" s="22">
        <v>583.12</v>
      </c>
      <c r="P202" s="22">
        <v>572.51</v>
      </c>
      <c r="Q202" s="22">
        <v>564.04999999999995</v>
      </c>
      <c r="R202" s="22">
        <v>9.92</v>
      </c>
      <c r="S202" s="22">
        <v>3.85</v>
      </c>
    </row>
    <row r="203" spans="1:19" s="22" customFormat="1" x14ac:dyDescent="0.3">
      <c r="A203" s="22">
        <v>4220</v>
      </c>
      <c r="B203" s="22">
        <v>4299.99</v>
      </c>
      <c r="C203" s="22">
        <v>827.4</v>
      </c>
      <c r="D203" s="22">
        <v>743.36</v>
      </c>
      <c r="E203" s="22">
        <v>733.52</v>
      </c>
      <c r="F203" s="22">
        <v>720.82</v>
      </c>
      <c r="G203" s="22">
        <v>698.78</v>
      </c>
      <c r="H203" s="22">
        <v>689.82</v>
      </c>
      <c r="I203" s="22">
        <v>684.05</v>
      </c>
      <c r="J203" s="22">
        <v>676.63</v>
      </c>
      <c r="K203" s="22">
        <v>663.55</v>
      </c>
      <c r="L203" s="22">
        <v>646.63</v>
      </c>
      <c r="M203" s="22">
        <v>632.54999999999995</v>
      </c>
      <c r="N203" s="22">
        <v>614.25</v>
      </c>
      <c r="O203" s="22">
        <v>602.32000000000005</v>
      </c>
      <c r="P203" s="22">
        <v>591.71</v>
      </c>
      <c r="Q203" s="22">
        <v>583.25</v>
      </c>
      <c r="R203" s="22">
        <v>9.92</v>
      </c>
      <c r="S203" s="22">
        <v>3.85</v>
      </c>
    </row>
    <row r="204" spans="1:19" s="22" customFormat="1" x14ac:dyDescent="0.3">
      <c r="A204" s="22">
        <v>4300</v>
      </c>
      <c r="B204" s="22">
        <v>4379.99</v>
      </c>
      <c r="C204" s="22">
        <v>846.6</v>
      </c>
      <c r="D204" s="22">
        <v>762.56</v>
      </c>
      <c r="E204" s="22">
        <v>752.72</v>
      </c>
      <c r="F204" s="22">
        <v>740.02</v>
      </c>
      <c r="G204" s="22">
        <v>717.98</v>
      </c>
      <c r="H204" s="22">
        <v>709.02</v>
      </c>
      <c r="I204" s="22">
        <v>703.25</v>
      </c>
      <c r="J204" s="22">
        <v>695.83</v>
      </c>
      <c r="K204" s="22">
        <v>682.75</v>
      </c>
      <c r="L204" s="22">
        <v>665.83</v>
      </c>
      <c r="M204" s="22">
        <v>651.75</v>
      </c>
      <c r="N204" s="22">
        <v>633.45000000000005</v>
      </c>
      <c r="O204" s="22">
        <v>621.52</v>
      </c>
      <c r="P204" s="22">
        <v>610.91</v>
      </c>
      <c r="Q204" s="22">
        <v>602.45000000000005</v>
      </c>
      <c r="R204" s="22">
        <v>9.92</v>
      </c>
      <c r="S204" s="22">
        <v>3.85</v>
      </c>
    </row>
    <row r="205" spans="1:19" s="22" customFormat="1" x14ac:dyDescent="0.3">
      <c r="A205" s="22">
        <v>4380</v>
      </c>
      <c r="B205" s="22">
        <v>4459.99</v>
      </c>
      <c r="C205" s="22">
        <v>865.8</v>
      </c>
      <c r="D205" s="22">
        <v>781.76</v>
      </c>
      <c r="E205" s="22">
        <v>771.92</v>
      </c>
      <c r="F205" s="22">
        <v>759.22</v>
      </c>
      <c r="G205" s="22">
        <v>737.18</v>
      </c>
      <c r="H205" s="22">
        <v>728.22</v>
      </c>
      <c r="I205" s="22">
        <v>722.45</v>
      </c>
      <c r="J205" s="22">
        <v>715.03</v>
      </c>
      <c r="K205" s="22">
        <v>701.95</v>
      </c>
      <c r="L205" s="22">
        <v>685.03</v>
      </c>
      <c r="M205" s="22">
        <v>670.95</v>
      </c>
      <c r="N205" s="22">
        <v>652.65</v>
      </c>
      <c r="O205" s="22">
        <v>640.72</v>
      </c>
      <c r="P205" s="22">
        <v>630.11</v>
      </c>
      <c r="Q205" s="22">
        <v>621.65</v>
      </c>
      <c r="R205" s="22">
        <v>9.92</v>
      </c>
      <c r="S205" s="22">
        <v>3.85</v>
      </c>
    </row>
    <row r="206" spans="1:19" s="22" customFormat="1" x14ac:dyDescent="0.3">
      <c r="A206" s="22">
        <v>4460</v>
      </c>
      <c r="B206" s="22">
        <v>4539.99</v>
      </c>
      <c r="C206" s="22">
        <v>885</v>
      </c>
      <c r="D206" s="22">
        <v>800.96</v>
      </c>
      <c r="E206" s="22">
        <v>791.12</v>
      </c>
      <c r="F206" s="22">
        <v>778.42</v>
      </c>
      <c r="G206" s="22">
        <v>756.38</v>
      </c>
      <c r="H206" s="22">
        <v>747.42</v>
      </c>
      <c r="I206" s="22">
        <v>741.65</v>
      </c>
      <c r="J206" s="22">
        <v>734.23</v>
      </c>
      <c r="K206" s="22">
        <v>721.15</v>
      </c>
      <c r="L206" s="22">
        <v>704.23</v>
      </c>
      <c r="M206" s="22">
        <v>690.15</v>
      </c>
      <c r="N206" s="22">
        <v>671.85</v>
      </c>
      <c r="O206" s="22">
        <v>659.92</v>
      </c>
      <c r="P206" s="22">
        <v>649.30999999999995</v>
      </c>
      <c r="Q206" s="22">
        <v>640.85</v>
      </c>
      <c r="R206" s="22">
        <v>9.92</v>
      </c>
      <c r="S206" s="22">
        <v>3.85</v>
      </c>
    </row>
    <row r="207" spans="1:19" s="22" customFormat="1" x14ac:dyDescent="0.3">
      <c r="A207" s="22">
        <v>4540</v>
      </c>
      <c r="B207" s="22">
        <v>4619.99</v>
      </c>
      <c r="C207" s="22">
        <v>904.2</v>
      </c>
      <c r="D207" s="22">
        <v>820.16</v>
      </c>
      <c r="E207" s="22">
        <v>810.32</v>
      </c>
      <c r="F207" s="22">
        <v>797.62</v>
      </c>
      <c r="G207" s="22">
        <v>775.58</v>
      </c>
      <c r="H207" s="22">
        <v>766.62</v>
      </c>
      <c r="I207" s="22">
        <v>760.85</v>
      </c>
      <c r="J207" s="22">
        <v>753.43</v>
      </c>
      <c r="K207" s="22">
        <v>740.35</v>
      </c>
      <c r="L207" s="22">
        <v>723.43</v>
      </c>
      <c r="M207" s="22">
        <v>709.35</v>
      </c>
      <c r="N207" s="22">
        <v>691.05</v>
      </c>
      <c r="O207" s="22">
        <v>679.12</v>
      </c>
      <c r="P207" s="22">
        <v>668.51</v>
      </c>
      <c r="Q207" s="22">
        <v>660.05</v>
      </c>
      <c r="R207" s="22">
        <v>9.92</v>
      </c>
      <c r="S207" s="22">
        <v>3.85</v>
      </c>
    </row>
    <row r="208" spans="1:19" s="22" customFormat="1" x14ac:dyDescent="0.3">
      <c r="A208" s="22">
        <v>4620</v>
      </c>
      <c r="B208" s="22">
        <v>4699.99</v>
      </c>
      <c r="C208" s="22">
        <v>923.4</v>
      </c>
      <c r="D208" s="22">
        <v>839.36</v>
      </c>
      <c r="E208" s="22">
        <v>829.52</v>
      </c>
      <c r="F208" s="22">
        <v>816.82</v>
      </c>
      <c r="G208" s="22">
        <v>794.78</v>
      </c>
      <c r="H208" s="22">
        <v>785.82</v>
      </c>
      <c r="I208" s="22">
        <v>780.05</v>
      </c>
      <c r="J208" s="22">
        <v>772.63</v>
      </c>
      <c r="K208" s="22">
        <v>759.55</v>
      </c>
      <c r="L208" s="22">
        <v>742.63</v>
      </c>
      <c r="M208" s="22">
        <v>728.55</v>
      </c>
      <c r="N208" s="22">
        <v>710.25</v>
      </c>
      <c r="O208" s="22">
        <v>698.32</v>
      </c>
      <c r="P208" s="22">
        <v>687.71</v>
      </c>
      <c r="Q208" s="22">
        <v>679.25</v>
      </c>
      <c r="R208" s="22">
        <v>9.92</v>
      </c>
      <c r="S208" s="22">
        <v>3.85</v>
      </c>
    </row>
    <row r="209" spans="1:19" s="22" customFormat="1" x14ac:dyDescent="0.3">
      <c r="A209" s="22">
        <v>4700</v>
      </c>
      <c r="B209" s="22">
        <v>4779.99</v>
      </c>
      <c r="C209" s="22">
        <v>942.6</v>
      </c>
      <c r="D209" s="22">
        <v>858.56</v>
      </c>
      <c r="E209" s="22">
        <v>848.72</v>
      </c>
      <c r="F209" s="22">
        <v>836.02</v>
      </c>
      <c r="G209" s="22">
        <v>813.98</v>
      </c>
      <c r="H209" s="22">
        <v>805.02</v>
      </c>
      <c r="I209" s="22">
        <v>799.25</v>
      </c>
      <c r="J209" s="22">
        <v>791.83</v>
      </c>
      <c r="K209" s="22">
        <v>778.75</v>
      </c>
      <c r="L209" s="22">
        <v>761.83</v>
      </c>
      <c r="M209" s="22">
        <v>747.75</v>
      </c>
      <c r="N209" s="22">
        <v>729.45</v>
      </c>
      <c r="O209" s="22">
        <v>717.52</v>
      </c>
      <c r="P209" s="22">
        <v>706.91</v>
      </c>
      <c r="Q209" s="22">
        <v>698.45</v>
      </c>
      <c r="R209" s="22">
        <v>9.92</v>
      </c>
      <c r="S209" s="22">
        <v>3.85</v>
      </c>
    </row>
    <row r="210" spans="1:19" s="22" customFormat="1" x14ac:dyDescent="0.3">
      <c r="A210" s="22">
        <v>4780</v>
      </c>
      <c r="B210" s="22">
        <v>4859.99</v>
      </c>
      <c r="C210" s="22">
        <v>961.8</v>
      </c>
      <c r="D210" s="22">
        <v>877.76</v>
      </c>
      <c r="E210" s="22">
        <v>867.92</v>
      </c>
      <c r="F210" s="22">
        <v>855.22</v>
      </c>
      <c r="G210" s="22">
        <v>833.18</v>
      </c>
      <c r="H210" s="22">
        <v>824.22</v>
      </c>
      <c r="I210" s="22">
        <v>818.45</v>
      </c>
      <c r="J210" s="22">
        <v>811.03</v>
      </c>
      <c r="K210" s="22">
        <v>797.95</v>
      </c>
      <c r="L210" s="22">
        <v>781.03</v>
      </c>
      <c r="M210" s="22">
        <v>766.95</v>
      </c>
      <c r="N210" s="22">
        <v>748.65</v>
      </c>
      <c r="O210" s="22">
        <v>736.72</v>
      </c>
      <c r="P210" s="22">
        <v>726.11</v>
      </c>
      <c r="Q210" s="22">
        <v>717.65</v>
      </c>
      <c r="R210" s="22">
        <v>9.92</v>
      </c>
      <c r="S210" s="22">
        <v>3.85</v>
      </c>
    </row>
    <row r="211" spans="1:19" s="22" customFormat="1" x14ac:dyDescent="0.3">
      <c r="A211" s="22">
        <v>4860</v>
      </c>
      <c r="B211" s="22">
        <v>4939.99</v>
      </c>
      <c r="C211" s="22">
        <v>981</v>
      </c>
      <c r="D211" s="22">
        <v>896.96</v>
      </c>
      <c r="E211" s="22">
        <v>887.12</v>
      </c>
      <c r="F211" s="22">
        <v>874.42</v>
      </c>
      <c r="G211" s="22">
        <v>852.38</v>
      </c>
      <c r="H211" s="22">
        <v>843.42</v>
      </c>
      <c r="I211" s="22">
        <v>837.65</v>
      </c>
      <c r="J211" s="22">
        <v>830.23</v>
      </c>
      <c r="K211" s="22">
        <v>817.15</v>
      </c>
      <c r="L211" s="22">
        <v>800.23</v>
      </c>
      <c r="M211" s="22">
        <v>786.15</v>
      </c>
      <c r="N211" s="22">
        <v>767.85</v>
      </c>
      <c r="O211" s="22">
        <v>755.92</v>
      </c>
      <c r="P211" s="22">
        <v>745.31</v>
      </c>
      <c r="Q211" s="22">
        <v>736.85</v>
      </c>
      <c r="R211" s="22">
        <v>9.92</v>
      </c>
      <c r="S211" s="22">
        <v>3.85</v>
      </c>
    </row>
    <row r="212" spans="1:19" s="22" customFormat="1" x14ac:dyDescent="0.3">
      <c r="A212" s="22">
        <v>4940</v>
      </c>
      <c r="B212" s="22">
        <v>5019.99</v>
      </c>
      <c r="C212" s="22">
        <v>1000.2</v>
      </c>
      <c r="D212" s="22">
        <v>916.16</v>
      </c>
      <c r="E212" s="22">
        <v>906.32</v>
      </c>
      <c r="F212" s="22">
        <v>893.62</v>
      </c>
      <c r="G212" s="22">
        <v>871.58</v>
      </c>
      <c r="H212" s="22">
        <v>862.62</v>
      </c>
      <c r="I212" s="22">
        <v>856.85</v>
      </c>
      <c r="J212" s="22">
        <v>849.43</v>
      </c>
      <c r="K212" s="22">
        <v>836.35</v>
      </c>
      <c r="L212" s="22">
        <v>819.43</v>
      </c>
      <c r="M212" s="22">
        <v>805.35</v>
      </c>
      <c r="N212" s="22">
        <v>787.05</v>
      </c>
      <c r="O212" s="22">
        <v>775.12</v>
      </c>
      <c r="P212" s="22">
        <v>764.51</v>
      </c>
      <c r="Q212" s="22">
        <v>756.05</v>
      </c>
      <c r="R212" s="22">
        <v>9.92</v>
      </c>
      <c r="S212" s="22">
        <v>3.85</v>
      </c>
    </row>
    <row r="213" spans="1:19" s="22" customFormat="1" x14ac:dyDescent="0.3">
      <c r="A213" s="22">
        <v>5020</v>
      </c>
      <c r="B213" s="22">
        <v>5099.99</v>
      </c>
      <c r="C213" s="22">
        <v>1019.4</v>
      </c>
      <c r="D213" s="22">
        <v>935.36</v>
      </c>
      <c r="E213" s="22">
        <v>925.52</v>
      </c>
      <c r="F213" s="22">
        <v>912.82</v>
      </c>
      <c r="G213" s="22">
        <v>890.78</v>
      </c>
      <c r="H213" s="22">
        <v>881.82</v>
      </c>
      <c r="I213" s="22">
        <v>876.05</v>
      </c>
      <c r="J213" s="22">
        <v>868.63</v>
      </c>
      <c r="K213" s="22">
        <v>855.55</v>
      </c>
      <c r="L213" s="22">
        <v>838.63</v>
      </c>
      <c r="M213" s="22">
        <v>824.55</v>
      </c>
      <c r="N213" s="22">
        <v>806.25</v>
      </c>
      <c r="O213" s="22">
        <v>794.32</v>
      </c>
      <c r="P213" s="22">
        <v>783.71</v>
      </c>
      <c r="Q213" s="22">
        <v>775.25</v>
      </c>
      <c r="R213" s="22">
        <v>9.92</v>
      </c>
      <c r="S213" s="22">
        <v>3.85</v>
      </c>
    </row>
    <row r="214" spans="1:19" s="22" customFormat="1" x14ac:dyDescent="0.3">
      <c r="A214" s="22">
        <v>5100</v>
      </c>
      <c r="B214" s="22">
        <v>5179.99</v>
      </c>
      <c r="C214" s="22">
        <v>1038.5999999999999</v>
      </c>
      <c r="D214" s="22">
        <v>954.56</v>
      </c>
      <c r="E214" s="22">
        <v>944.72</v>
      </c>
      <c r="F214" s="22">
        <v>932.02</v>
      </c>
      <c r="G214" s="22">
        <v>909.98</v>
      </c>
      <c r="H214" s="22">
        <v>901.02</v>
      </c>
      <c r="I214" s="22">
        <v>895.25</v>
      </c>
      <c r="J214" s="22">
        <v>887.83</v>
      </c>
      <c r="K214" s="22">
        <v>874.75</v>
      </c>
      <c r="L214" s="22">
        <v>857.83</v>
      </c>
      <c r="M214" s="22">
        <v>843.75</v>
      </c>
      <c r="N214" s="22">
        <v>825.45</v>
      </c>
      <c r="O214" s="22">
        <v>813.52</v>
      </c>
      <c r="P214" s="22">
        <v>802.91</v>
      </c>
      <c r="Q214" s="22">
        <v>794.45</v>
      </c>
      <c r="R214" s="22">
        <v>9.92</v>
      </c>
      <c r="S214" s="22">
        <v>3.85</v>
      </c>
    </row>
    <row r="215" spans="1:19" s="22" customFormat="1" x14ac:dyDescent="0.3">
      <c r="A215" s="22">
        <v>5180</v>
      </c>
      <c r="B215" s="22">
        <v>5259.99</v>
      </c>
      <c r="C215" s="22">
        <v>1057.8</v>
      </c>
      <c r="D215" s="22">
        <v>973.76</v>
      </c>
      <c r="E215" s="22">
        <v>963.92</v>
      </c>
      <c r="F215" s="22">
        <v>951.22</v>
      </c>
      <c r="G215" s="22">
        <v>929.18</v>
      </c>
      <c r="H215" s="22">
        <v>920.22</v>
      </c>
      <c r="I215" s="22">
        <v>914.45</v>
      </c>
      <c r="J215" s="22">
        <v>907.03</v>
      </c>
      <c r="K215" s="22">
        <v>893.95</v>
      </c>
      <c r="L215" s="22">
        <v>877.03</v>
      </c>
      <c r="M215" s="22">
        <v>862.95</v>
      </c>
      <c r="N215" s="22">
        <v>844.65</v>
      </c>
      <c r="O215" s="22">
        <v>832.72</v>
      </c>
      <c r="P215" s="22">
        <v>822.11</v>
      </c>
      <c r="Q215" s="22">
        <v>813.65</v>
      </c>
      <c r="R215" s="22">
        <v>9.92</v>
      </c>
      <c r="S215" s="22">
        <v>3.85</v>
      </c>
    </row>
    <row r="216" spans="1:19" s="22" customFormat="1" x14ac:dyDescent="0.3">
      <c r="A216" s="22">
        <v>5260</v>
      </c>
      <c r="B216" s="22">
        <v>5339.99</v>
      </c>
      <c r="C216" s="22">
        <v>1077</v>
      </c>
      <c r="D216" s="22">
        <v>992.96</v>
      </c>
      <c r="E216" s="22">
        <v>983.12</v>
      </c>
      <c r="F216" s="22">
        <v>970.42</v>
      </c>
      <c r="G216" s="22">
        <v>948.38</v>
      </c>
      <c r="H216" s="22">
        <v>939.42</v>
      </c>
      <c r="I216" s="22">
        <v>933.65</v>
      </c>
      <c r="J216" s="22">
        <v>926.23</v>
      </c>
      <c r="K216" s="22">
        <v>913.15</v>
      </c>
      <c r="L216" s="22">
        <v>896.23</v>
      </c>
      <c r="M216" s="22">
        <v>882.15</v>
      </c>
      <c r="N216" s="22">
        <v>863.85</v>
      </c>
      <c r="O216" s="22">
        <v>851.92</v>
      </c>
      <c r="P216" s="22">
        <v>841.31</v>
      </c>
      <c r="Q216" s="22">
        <v>832.85</v>
      </c>
      <c r="R216" s="22">
        <v>9.92</v>
      </c>
      <c r="S216" s="22">
        <v>3.85</v>
      </c>
    </row>
    <row r="217" spans="1:19" s="22" customFormat="1" x14ac:dyDescent="0.3">
      <c r="A217" s="22">
        <v>5340</v>
      </c>
      <c r="B217" s="22">
        <v>5419.99</v>
      </c>
      <c r="C217" s="22">
        <v>1096.2</v>
      </c>
      <c r="D217" s="22">
        <v>1012.16</v>
      </c>
      <c r="E217" s="22">
        <v>1002.32</v>
      </c>
      <c r="F217" s="22">
        <v>989.62</v>
      </c>
      <c r="G217" s="22">
        <v>967.58</v>
      </c>
      <c r="H217" s="22">
        <v>958.62</v>
      </c>
      <c r="I217" s="22">
        <v>952.85</v>
      </c>
      <c r="J217" s="22">
        <v>945.43</v>
      </c>
      <c r="K217" s="22">
        <v>932.35</v>
      </c>
      <c r="L217" s="22">
        <v>915.43</v>
      </c>
      <c r="M217" s="22">
        <v>901.35</v>
      </c>
      <c r="N217" s="22">
        <v>883.05</v>
      </c>
      <c r="O217" s="22">
        <v>871.12</v>
      </c>
      <c r="P217" s="22">
        <v>860.51</v>
      </c>
      <c r="Q217" s="22">
        <v>852.05</v>
      </c>
      <c r="R217" s="22">
        <v>9.92</v>
      </c>
      <c r="S217" s="22">
        <v>3.85</v>
      </c>
    </row>
    <row r="218" spans="1:19" s="22" customFormat="1" x14ac:dyDescent="0.3">
      <c r="A218" s="22">
        <v>5420</v>
      </c>
      <c r="B218" s="22">
        <v>5499.99</v>
      </c>
      <c r="C218" s="22">
        <v>1115.4000000000001</v>
      </c>
      <c r="D218" s="22">
        <v>1031.3599999999999</v>
      </c>
      <c r="E218" s="22">
        <v>1021.52</v>
      </c>
      <c r="F218" s="22">
        <v>1008.82</v>
      </c>
      <c r="G218" s="22">
        <v>986.78</v>
      </c>
      <c r="H218" s="22">
        <v>977.82</v>
      </c>
      <c r="I218" s="22">
        <v>972.05</v>
      </c>
      <c r="J218" s="22">
        <v>964.63</v>
      </c>
      <c r="K218" s="22">
        <v>951.55</v>
      </c>
      <c r="L218" s="22">
        <v>934.63</v>
      </c>
      <c r="M218" s="22">
        <v>920.55</v>
      </c>
      <c r="N218" s="22">
        <v>902.25</v>
      </c>
      <c r="O218" s="22">
        <v>890.32</v>
      </c>
      <c r="P218" s="22">
        <v>879.71</v>
      </c>
      <c r="Q218" s="22">
        <v>871.25</v>
      </c>
      <c r="R218" s="22">
        <v>9.92</v>
      </c>
      <c r="S218" s="22">
        <v>3.85</v>
      </c>
    </row>
    <row r="219" spans="1:19" s="22" customFormat="1" x14ac:dyDescent="0.3">
      <c r="A219" s="22">
        <v>5500</v>
      </c>
      <c r="B219" s="22">
        <v>5579.99</v>
      </c>
      <c r="C219" s="22">
        <v>1134.5999999999999</v>
      </c>
      <c r="D219" s="22">
        <v>1050.56</v>
      </c>
      <c r="E219" s="22">
        <v>1040.72</v>
      </c>
      <c r="F219" s="22">
        <v>1028.02</v>
      </c>
      <c r="G219" s="22">
        <v>1005.98</v>
      </c>
      <c r="H219" s="22">
        <v>997.02</v>
      </c>
      <c r="I219" s="22">
        <v>991.25</v>
      </c>
      <c r="J219" s="22">
        <v>983.83</v>
      </c>
      <c r="K219" s="22">
        <v>970.75</v>
      </c>
      <c r="L219" s="22">
        <v>953.83</v>
      </c>
      <c r="M219" s="22">
        <v>939.75</v>
      </c>
      <c r="N219" s="22">
        <v>921.45</v>
      </c>
      <c r="O219" s="22">
        <v>909.52</v>
      </c>
      <c r="P219" s="22">
        <v>898.91</v>
      </c>
      <c r="Q219" s="22">
        <v>890.45</v>
      </c>
      <c r="R219" s="22">
        <v>9.92</v>
      </c>
      <c r="S219" s="22">
        <v>3.85</v>
      </c>
    </row>
    <row r="220" spans="1:19" s="22" customFormat="1" x14ac:dyDescent="0.3">
      <c r="A220" s="22">
        <v>5580</v>
      </c>
      <c r="B220" s="22">
        <v>5659.99</v>
      </c>
      <c r="C220" s="22">
        <v>1153.8</v>
      </c>
      <c r="D220" s="22">
        <v>1069.76</v>
      </c>
      <c r="E220" s="22">
        <v>1059.92</v>
      </c>
      <c r="F220" s="22">
        <v>1047.22</v>
      </c>
      <c r="G220" s="22">
        <v>1025.18</v>
      </c>
      <c r="H220" s="22">
        <v>1016.22</v>
      </c>
      <c r="I220" s="22">
        <v>1010.45</v>
      </c>
      <c r="J220" s="22">
        <v>1003.03</v>
      </c>
      <c r="K220" s="22">
        <v>989.95</v>
      </c>
      <c r="L220" s="22">
        <v>973.03</v>
      </c>
      <c r="M220" s="22">
        <v>958.95</v>
      </c>
      <c r="N220" s="22">
        <v>940.65</v>
      </c>
      <c r="O220" s="22">
        <v>928.72</v>
      </c>
      <c r="P220" s="22">
        <v>918.11</v>
      </c>
      <c r="Q220" s="22">
        <v>909.65</v>
      </c>
      <c r="R220" s="22">
        <v>9.92</v>
      </c>
      <c r="S220" s="22">
        <v>3.85</v>
      </c>
    </row>
    <row r="221" spans="1:19" s="22" customFormat="1" x14ac:dyDescent="0.3">
      <c r="A221" s="22">
        <v>5660</v>
      </c>
      <c r="B221" s="22">
        <v>5739.99</v>
      </c>
      <c r="C221" s="22">
        <v>1173</v>
      </c>
      <c r="D221" s="22">
        <v>1088.96</v>
      </c>
      <c r="E221" s="22">
        <v>1079.1199999999999</v>
      </c>
      <c r="F221" s="22">
        <v>1066.42</v>
      </c>
      <c r="G221" s="22">
        <v>1044.3800000000001</v>
      </c>
      <c r="H221" s="22">
        <v>1035.42</v>
      </c>
      <c r="I221" s="22">
        <v>1029.6500000000001</v>
      </c>
      <c r="J221" s="22">
        <v>1022.23</v>
      </c>
      <c r="K221" s="22">
        <v>1009.15</v>
      </c>
      <c r="L221" s="22">
        <v>992.23</v>
      </c>
      <c r="M221" s="22">
        <v>978.15</v>
      </c>
      <c r="N221" s="22">
        <v>959.85</v>
      </c>
      <c r="O221" s="22">
        <v>947.92</v>
      </c>
      <c r="P221" s="22">
        <v>937.31</v>
      </c>
      <c r="Q221" s="22">
        <v>928.85</v>
      </c>
      <c r="R221" s="22">
        <v>9.92</v>
      </c>
      <c r="S221" s="22">
        <v>3.85</v>
      </c>
    </row>
    <row r="222" spans="1:19" s="22" customFormat="1" x14ac:dyDescent="0.3">
      <c r="A222" s="22">
        <v>5740</v>
      </c>
      <c r="B222" s="22">
        <v>5819.99</v>
      </c>
      <c r="C222" s="22">
        <v>1192.2</v>
      </c>
      <c r="D222" s="22">
        <v>1108.1600000000001</v>
      </c>
      <c r="E222" s="22">
        <v>1098.32</v>
      </c>
      <c r="F222" s="22">
        <v>1085.6199999999999</v>
      </c>
      <c r="G222" s="22">
        <v>1063.58</v>
      </c>
      <c r="H222" s="22">
        <v>1054.6199999999999</v>
      </c>
      <c r="I222" s="22">
        <v>1048.8499999999999</v>
      </c>
      <c r="J222" s="22">
        <v>1041.43</v>
      </c>
      <c r="K222" s="22">
        <v>1028.3499999999999</v>
      </c>
      <c r="L222" s="22">
        <v>1011.43</v>
      </c>
      <c r="M222" s="22">
        <v>997.35</v>
      </c>
      <c r="N222" s="22">
        <v>979.05</v>
      </c>
      <c r="O222" s="22">
        <v>967.12</v>
      </c>
      <c r="P222" s="22">
        <v>956.51</v>
      </c>
      <c r="Q222" s="22">
        <v>948.05</v>
      </c>
      <c r="R222" s="22">
        <v>9.92</v>
      </c>
      <c r="S222" s="22">
        <v>3.85</v>
      </c>
    </row>
    <row r="223" spans="1:19" s="22" customFormat="1" x14ac:dyDescent="0.3">
      <c r="A223" s="22">
        <v>5820</v>
      </c>
      <c r="B223" s="22">
        <v>5899.99</v>
      </c>
      <c r="C223" s="22">
        <v>1211.4000000000001</v>
      </c>
      <c r="D223" s="22">
        <v>1127.3599999999999</v>
      </c>
      <c r="E223" s="22">
        <v>1117.52</v>
      </c>
      <c r="F223" s="22">
        <v>1104.82</v>
      </c>
      <c r="G223" s="22">
        <v>1082.78</v>
      </c>
      <c r="H223" s="22">
        <v>1073.82</v>
      </c>
      <c r="I223" s="22">
        <v>1068.05</v>
      </c>
      <c r="J223" s="22">
        <v>1060.6300000000001</v>
      </c>
      <c r="K223" s="22">
        <v>1047.55</v>
      </c>
      <c r="L223" s="22">
        <v>1030.6300000000001</v>
      </c>
      <c r="M223" s="22">
        <v>1016.55</v>
      </c>
      <c r="N223" s="22">
        <v>998.25</v>
      </c>
      <c r="O223" s="22">
        <v>986.32</v>
      </c>
      <c r="P223" s="22">
        <v>975.71</v>
      </c>
      <c r="Q223" s="22">
        <v>967.25</v>
      </c>
      <c r="R223" s="22">
        <v>9.92</v>
      </c>
      <c r="S223" s="22">
        <v>3.85</v>
      </c>
    </row>
    <row r="224" spans="1:19" s="22" customFormat="1" x14ac:dyDescent="0.3">
      <c r="A224" s="22">
        <v>5900</v>
      </c>
      <c r="B224" s="22">
        <v>5979.99</v>
      </c>
      <c r="C224" s="22">
        <v>1230.5999999999999</v>
      </c>
      <c r="D224" s="22">
        <v>1146.56</v>
      </c>
      <c r="E224" s="22">
        <v>1136.72</v>
      </c>
      <c r="F224" s="22">
        <v>1124.02</v>
      </c>
      <c r="G224" s="22">
        <v>1101.98</v>
      </c>
      <c r="H224" s="22">
        <v>1093.02</v>
      </c>
      <c r="I224" s="22">
        <v>1087.25</v>
      </c>
      <c r="J224" s="22">
        <v>1079.83</v>
      </c>
      <c r="K224" s="22">
        <v>1066.75</v>
      </c>
      <c r="L224" s="22">
        <v>1049.83</v>
      </c>
      <c r="M224" s="22">
        <v>1035.75</v>
      </c>
      <c r="N224" s="22">
        <v>1017.45</v>
      </c>
      <c r="O224" s="22">
        <v>1005.52</v>
      </c>
      <c r="P224" s="22">
        <v>994.91</v>
      </c>
      <c r="Q224" s="22">
        <v>986.45</v>
      </c>
      <c r="R224" s="22">
        <v>9.92</v>
      </c>
      <c r="S224" s="22">
        <v>3.85</v>
      </c>
    </row>
    <row r="225" spans="1:19" s="22" customFormat="1" x14ac:dyDescent="0.3">
      <c r="A225" s="22">
        <v>5980</v>
      </c>
      <c r="B225" s="22">
        <v>6059.99</v>
      </c>
      <c r="C225" s="22">
        <v>1249.8</v>
      </c>
      <c r="D225" s="22">
        <v>1165.76</v>
      </c>
      <c r="E225" s="22">
        <v>1155.92</v>
      </c>
      <c r="F225" s="22">
        <v>1143.22</v>
      </c>
      <c r="G225" s="22">
        <v>1121.18</v>
      </c>
      <c r="H225" s="22">
        <v>1112.22</v>
      </c>
      <c r="I225" s="22">
        <v>1106.45</v>
      </c>
      <c r="J225" s="22">
        <v>1099.03</v>
      </c>
      <c r="K225" s="22">
        <v>1085.95</v>
      </c>
      <c r="L225" s="22">
        <v>1069.03</v>
      </c>
      <c r="M225" s="22">
        <v>1054.95</v>
      </c>
      <c r="N225" s="22">
        <v>1036.6500000000001</v>
      </c>
      <c r="O225" s="22">
        <v>1024.72</v>
      </c>
      <c r="P225" s="22">
        <v>1014.11</v>
      </c>
      <c r="Q225" s="22">
        <v>1005.65</v>
      </c>
      <c r="R225" s="22">
        <v>9.92</v>
      </c>
      <c r="S225" s="22">
        <v>3.85</v>
      </c>
    </row>
    <row r="226" spans="1:19" s="22" customFormat="1" x14ac:dyDescent="0.3">
      <c r="A226" s="22">
        <v>6060</v>
      </c>
      <c r="B226" s="22">
        <v>6139.99</v>
      </c>
      <c r="C226" s="22">
        <v>1269</v>
      </c>
      <c r="D226" s="22">
        <v>1184.96</v>
      </c>
      <c r="E226" s="22">
        <v>1175.1199999999999</v>
      </c>
      <c r="F226" s="22">
        <v>1162.42</v>
      </c>
      <c r="G226" s="22">
        <v>1140.3800000000001</v>
      </c>
      <c r="H226" s="22">
        <v>1131.42</v>
      </c>
      <c r="I226" s="22">
        <v>1125.6500000000001</v>
      </c>
      <c r="J226" s="22">
        <v>1118.23</v>
      </c>
      <c r="K226" s="22">
        <v>1105.1500000000001</v>
      </c>
      <c r="L226" s="22">
        <v>1088.23</v>
      </c>
      <c r="M226" s="22">
        <v>1074.1500000000001</v>
      </c>
      <c r="N226" s="22">
        <v>1055.8499999999999</v>
      </c>
      <c r="O226" s="22">
        <v>1043.92</v>
      </c>
      <c r="P226" s="22">
        <v>1033.31</v>
      </c>
      <c r="Q226" s="22">
        <v>1024.8499999999999</v>
      </c>
      <c r="R226" s="22">
        <v>9.92</v>
      </c>
      <c r="S226" s="22">
        <v>3.85</v>
      </c>
    </row>
    <row r="227" spans="1:19" s="22" customFormat="1" x14ac:dyDescent="0.3">
      <c r="A227" s="22">
        <v>6140</v>
      </c>
      <c r="B227" s="22">
        <v>6219.99</v>
      </c>
      <c r="C227" s="22">
        <v>1288.2</v>
      </c>
      <c r="D227" s="22">
        <v>1204.1600000000001</v>
      </c>
      <c r="E227" s="22">
        <v>1194.32</v>
      </c>
      <c r="F227" s="22">
        <v>1181.6199999999999</v>
      </c>
      <c r="G227" s="22">
        <v>1159.58</v>
      </c>
      <c r="H227" s="22">
        <v>1150.6199999999999</v>
      </c>
      <c r="I227" s="22">
        <v>1144.8499999999999</v>
      </c>
      <c r="J227" s="22">
        <v>1137.43</v>
      </c>
      <c r="K227" s="22">
        <v>1124.3499999999999</v>
      </c>
      <c r="L227" s="22">
        <v>1107.43</v>
      </c>
      <c r="M227" s="22">
        <v>1093.3499999999999</v>
      </c>
      <c r="N227" s="22">
        <v>1075.05</v>
      </c>
      <c r="O227" s="22">
        <v>1063.1199999999999</v>
      </c>
      <c r="P227" s="22">
        <v>1052.51</v>
      </c>
      <c r="Q227" s="22">
        <v>1044.05</v>
      </c>
      <c r="R227" s="22">
        <v>9.92</v>
      </c>
      <c r="S227" s="22">
        <v>3.85</v>
      </c>
    </row>
    <row r="228" spans="1:19" s="22" customFormat="1" x14ac:dyDescent="0.3">
      <c r="A228" s="22">
        <v>6220</v>
      </c>
      <c r="B228" s="22">
        <v>6299.99</v>
      </c>
      <c r="C228" s="22">
        <v>1307.4000000000001</v>
      </c>
      <c r="D228" s="22">
        <v>1223.3599999999999</v>
      </c>
      <c r="E228" s="22">
        <v>1213.52</v>
      </c>
      <c r="F228" s="22">
        <v>1200.82</v>
      </c>
      <c r="G228" s="22">
        <v>1178.78</v>
      </c>
      <c r="H228" s="22">
        <v>1169.82</v>
      </c>
      <c r="I228" s="22">
        <v>1164.05</v>
      </c>
      <c r="J228" s="22">
        <v>1156.6300000000001</v>
      </c>
      <c r="K228" s="22">
        <v>1143.55</v>
      </c>
      <c r="L228" s="22">
        <v>1126.6300000000001</v>
      </c>
      <c r="M228" s="22">
        <v>1112.55</v>
      </c>
      <c r="N228" s="22">
        <v>1094.25</v>
      </c>
      <c r="O228" s="22">
        <v>1082.32</v>
      </c>
      <c r="P228" s="22">
        <v>1071.71</v>
      </c>
      <c r="Q228" s="22">
        <v>1063.25</v>
      </c>
      <c r="R228" s="22">
        <v>9.92</v>
      </c>
      <c r="S228" s="22">
        <v>3.85</v>
      </c>
    </row>
    <row r="229" spans="1:19" s="22" customFormat="1" x14ac:dyDescent="0.3">
      <c r="A229" s="22">
        <v>6300</v>
      </c>
      <c r="B229" s="22">
        <v>6379.99</v>
      </c>
      <c r="C229" s="22">
        <v>1326.6</v>
      </c>
      <c r="D229" s="22">
        <v>1242.56</v>
      </c>
      <c r="E229" s="22">
        <v>1232.72</v>
      </c>
      <c r="F229" s="22">
        <v>1220.02</v>
      </c>
      <c r="G229" s="22">
        <v>1197.98</v>
      </c>
      <c r="H229" s="22">
        <v>1189.02</v>
      </c>
      <c r="I229" s="22">
        <v>1183.25</v>
      </c>
      <c r="J229" s="22">
        <v>1175.83</v>
      </c>
      <c r="K229" s="22">
        <v>1162.75</v>
      </c>
      <c r="L229" s="22">
        <v>1145.83</v>
      </c>
      <c r="M229" s="22">
        <v>1131.75</v>
      </c>
      <c r="N229" s="22">
        <v>1113.45</v>
      </c>
      <c r="O229" s="22">
        <v>1101.52</v>
      </c>
      <c r="P229" s="22">
        <v>1090.9100000000001</v>
      </c>
      <c r="Q229" s="22">
        <v>1082.45</v>
      </c>
      <c r="R229" s="22">
        <v>9.92</v>
      </c>
      <c r="S229" s="22">
        <v>3.85</v>
      </c>
    </row>
    <row r="230" spans="1:19" s="22" customFormat="1" x14ac:dyDescent="0.3">
      <c r="A230" s="22">
        <v>6380</v>
      </c>
      <c r="B230" s="22">
        <v>6459.99</v>
      </c>
      <c r="C230" s="22">
        <v>1345.8</v>
      </c>
      <c r="D230" s="22">
        <v>1261.76</v>
      </c>
      <c r="E230" s="22">
        <v>1251.92</v>
      </c>
      <c r="F230" s="22">
        <v>1239.22</v>
      </c>
      <c r="G230" s="22">
        <v>1217.18</v>
      </c>
      <c r="H230" s="22">
        <v>1208.22</v>
      </c>
      <c r="I230" s="22">
        <v>1202.45</v>
      </c>
      <c r="J230" s="22">
        <v>1195.03</v>
      </c>
      <c r="K230" s="22">
        <v>1181.95</v>
      </c>
      <c r="L230" s="22">
        <v>1165.03</v>
      </c>
      <c r="M230" s="22">
        <v>1150.95</v>
      </c>
      <c r="N230" s="22">
        <v>1132.6500000000001</v>
      </c>
      <c r="O230" s="22">
        <v>1120.72</v>
      </c>
      <c r="P230" s="22">
        <v>1110.1099999999999</v>
      </c>
      <c r="Q230" s="22">
        <v>1101.6500000000001</v>
      </c>
      <c r="R230" s="22">
        <v>9.92</v>
      </c>
      <c r="S230" s="22">
        <v>3.85</v>
      </c>
    </row>
    <row r="231" spans="1:19" s="22" customFormat="1" x14ac:dyDescent="0.3">
      <c r="A231" s="22">
        <v>6460</v>
      </c>
      <c r="B231" s="22">
        <v>6539.99</v>
      </c>
      <c r="C231" s="22">
        <v>1365</v>
      </c>
      <c r="D231" s="22">
        <v>1280.96</v>
      </c>
      <c r="E231" s="22">
        <v>1271.1199999999999</v>
      </c>
      <c r="F231" s="22">
        <v>1258.42</v>
      </c>
      <c r="G231" s="22">
        <v>1236.3800000000001</v>
      </c>
      <c r="H231" s="22">
        <v>1227.42</v>
      </c>
      <c r="I231" s="22">
        <v>1221.6500000000001</v>
      </c>
      <c r="J231" s="22">
        <v>1214.23</v>
      </c>
      <c r="K231" s="22">
        <v>1201.1500000000001</v>
      </c>
      <c r="L231" s="22">
        <v>1184.23</v>
      </c>
      <c r="M231" s="22">
        <v>1170.1500000000001</v>
      </c>
      <c r="N231" s="22">
        <v>1151.8499999999999</v>
      </c>
      <c r="O231" s="22">
        <v>1139.92</v>
      </c>
      <c r="P231" s="22">
        <v>1129.31</v>
      </c>
      <c r="Q231" s="22">
        <v>1120.8499999999999</v>
      </c>
      <c r="R231" s="22">
        <v>9.92</v>
      </c>
      <c r="S231" s="22">
        <v>3.85</v>
      </c>
    </row>
    <row r="232" spans="1:19" s="22" customFormat="1" x14ac:dyDescent="0.3">
      <c r="A232" s="22">
        <v>6540</v>
      </c>
      <c r="B232" s="22">
        <v>6619.99</v>
      </c>
      <c r="C232" s="22">
        <v>1384.2</v>
      </c>
      <c r="D232" s="22">
        <v>1300.1600000000001</v>
      </c>
      <c r="E232" s="22">
        <v>1290.32</v>
      </c>
      <c r="F232" s="22">
        <v>1277.6199999999999</v>
      </c>
      <c r="G232" s="22">
        <v>1255.58</v>
      </c>
      <c r="H232" s="22">
        <v>1246.6199999999999</v>
      </c>
      <c r="I232" s="22">
        <v>1240.8499999999999</v>
      </c>
      <c r="J232" s="22">
        <v>1233.43</v>
      </c>
      <c r="K232" s="22">
        <v>1220.3499999999999</v>
      </c>
      <c r="L232" s="22">
        <v>1203.43</v>
      </c>
      <c r="M232" s="22">
        <v>1189.3499999999999</v>
      </c>
      <c r="N232" s="22">
        <v>1171.05</v>
      </c>
      <c r="O232" s="22">
        <v>1159.1199999999999</v>
      </c>
      <c r="P232" s="22">
        <v>1148.51</v>
      </c>
      <c r="Q232" s="22">
        <v>1140.05</v>
      </c>
      <c r="R232" s="22">
        <v>9.92</v>
      </c>
      <c r="S232" s="22">
        <v>3.85</v>
      </c>
    </row>
    <row r="233" spans="1:19" s="22" customFormat="1" x14ac:dyDescent="0.3">
      <c r="A233" s="22">
        <v>6620</v>
      </c>
      <c r="B233" s="22">
        <v>6699.99</v>
      </c>
      <c r="C233" s="22">
        <v>1403.4</v>
      </c>
      <c r="D233" s="22">
        <v>1319.36</v>
      </c>
      <c r="E233" s="22">
        <v>1309.52</v>
      </c>
      <c r="F233" s="22">
        <v>1296.82</v>
      </c>
      <c r="G233" s="22">
        <v>1274.78</v>
      </c>
      <c r="H233" s="22">
        <v>1265.82</v>
      </c>
      <c r="I233" s="22">
        <v>1260.05</v>
      </c>
      <c r="J233" s="22">
        <v>1252.6300000000001</v>
      </c>
      <c r="K233" s="22">
        <v>1239.55</v>
      </c>
      <c r="L233" s="22">
        <v>1222.6300000000001</v>
      </c>
      <c r="M233" s="22">
        <v>1208.55</v>
      </c>
      <c r="N233" s="22">
        <v>1190.25</v>
      </c>
      <c r="O233" s="22">
        <v>1178.32</v>
      </c>
      <c r="P233" s="22">
        <v>1167.71</v>
      </c>
      <c r="Q233" s="22">
        <v>1159.25</v>
      </c>
      <c r="R233" s="22">
        <v>9.92</v>
      </c>
      <c r="S233" s="22">
        <v>3.85</v>
      </c>
    </row>
    <row r="234" spans="1:19" s="22" customFormat="1" x14ac:dyDescent="0.3">
      <c r="A234" s="22">
        <v>6700</v>
      </c>
      <c r="B234" s="22">
        <v>6779.99</v>
      </c>
      <c r="C234" s="22">
        <v>1422.6</v>
      </c>
      <c r="D234" s="22">
        <v>1338.56</v>
      </c>
      <c r="E234" s="22">
        <v>1328.72</v>
      </c>
      <c r="F234" s="22">
        <v>1316.02</v>
      </c>
      <c r="G234" s="22">
        <v>1293.98</v>
      </c>
      <c r="H234" s="22">
        <v>1285.02</v>
      </c>
      <c r="I234" s="22">
        <v>1279.25</v>
      </c>
      <c r="J234" s="22">
        <v>1271.83</v>
      </c>
      <c r="K234" s="22">
        <v>1258.75</v>
      </c>
      <c r="L234" s="22">
        <v>1241.83</v>
      </c>
      <c r="M234" s="22">
        <v>1227.75</v>
      </c>
      <c r="N234" s="22">
        <v>1209.45</v>
      </c>
      <c r="O234" s="22">
        <v>1197.52</v>
      </c>
      <c r="P234" s="22">
        <v>1186.9100000000001</v>
      </c>
      <c r="Q234" s="22">
        <v>1178.45</v>
      </c>
      <c r="R234" s="22">
        <v>9.92</v>
      </c>
      <c r="S234" s="22">
        <v>3.85</v>
      </c>
    </row>
    <row r="235" spans="1:19" s="22" customFormat="1" x14ac:dyDescent="0.3">
      <c r="A235" s="22">
        <v>6780</v>
      </c>
      <c r="B235" s="22">
        <v>6859.99</v>
      </c>
      <c r="C235" s="22">
        <v>1441.8</v>
      </c>
      <c r="D235" s="22">
        <v>1357.76</v>
      </c>
      <c r="E235" s="22">
        <v>1347.92</v>
      </c>
      <c r="F235" s="22">
        <v>1335.22</v>
      </c>
      <c r="G235" s="22">
        <v>1313.18</v>
      </c>
      <c r="H235" s="22">
        <v>1304.22</v>
      </c>
      <c r="I235" s="22">
        <v>1298.45</v>
      </c>
      <c r="J235" s="22">
        <v>1291.03</v>
      </c>
      <c r="K235" s="22">
        <v>1277.95</v>
      </c>
      <c r="L235" s="22">
        <v>1261.03</v>
      </c>
      <c r="M235" s="22">
        <v>1246.95</v>
      </c>
      <c r="N235" s="22">
        <v>1228.6500000000001</v>
      </c>
      <c r="O235" s="22">
        <v>1216.72</v>
      </c>
      <c r="P235" s="22">
        <v>1206.1099999999999</v>
      </c>
      <c r="Q235" s="22">
        <v>1197.6500000000001</v>
      </c>
      <c r="R235" s="22">
        <v>9.92</v>
      </c>
      <c r="S235" s="22">
        <v>3.85</v>
      </c>
    </row>
    <row r="236" spans="1:19" s="22" customFormat="1" x14ac:dyDescent="0.3">
      <c r="A236" s="22">
        <v>6860</v>
      </c>
      <c r="B236" s="22">
        <v>6939.99</v>
      </c>
      <c r="C236" s="22">
        <v>1461</v>
      </c>
      <c r="D236" s="22">
        <v>1376.96</v>
      </c>
      <c r="E236" s="22">
        <v>1367.12</v>
      </c>
      <c r="F236" s="22">
        <v>1354.42</v>
      </c>
      <c r="G236" s="22">
        <v>1332.38</v>
      </c>
      <c r="H236" s="22">
        <v>1323.42</v>
      </c>
      <c r="I236" s="22">
        <v>1317.65</v>
      </c>
      <c r="J236" s="22">
        <v>1310.23</v>
      </c>
      <c r="K236" s="22">
        <v>1297.1500000000001</v>
      </c>
      <c r="L236" s="22">
        <v>1280.23</v>
      </c>
      <c r="M236" s="22">
        <v>1266.1500000000001</v>
      </c>
      <c r="N236" s="22">
        <v>1247.8499999999999</v>
      </c>
      <c r="O236" s="22">
        <v>1235.92</v>
      </c>
      <c r="P236" s="22">
        <v>1225.31</v>
      </c>
      <c r="Q236" s="22">
        <v>1216.8499999999999</v>
      </c>
      <c r="R236" s="22">
        <v>9.92</v>
      </c>
      <c r="S236" s="22">
        <v>3.85</v>
      </c>
    </row>
    <row r="237" spans="1:19" s="22" customFormat="1" x14ac:dyDescent="0.3">
      <c r="A237" s="22">
        <v>6940</v>
      </c>
      <c r="B237" s="22">
        <v>7019.99</v>
      </c>
      <c r="C237" s="22">
        <v>1480.2</v>
      </c>
      <c r="D237" s="22">
        <v>1396.16</v>
      </c>
      <c r="E237" s="22">
        <v>1386.32</v>
      </c>
      <c r="F237" s="22">
        <v>1373.62</v>
      </c>
      <c r="G237" s="22">
        <v>1351.58</v>
      </c>
      <c r="H237" s="22">
        <v>1342.62</v>
      </c>
      <c r="I237" s="22">
        <v>1336.85</v>
      </c>
      <c r="J237" s="22">
        <v>1329.43</v>
      </c>
      <c r="K237" s="22">
        <v>1316.35</v>
      </c>
      <c r="L237" s="22">
        <v>1299.43</v>
      </c>
      <c r="M237" s="22">
        <v>1285.3499999999999</v>
      </c>
      <c r="N237" s="22">
        <v>1267.05</v>
      </c>
      <c r="O237" s="22">
        <v>1255.1199999999999</v>
      </c>
      <c r="P237" s="22">
        <v>1244.51</v>
      </c>
      <c r="Q237" s="22">
        <v>1236.05</v>
      </c>
      <c r="R237" s="22">
        <v>9.92</v>
      </c>
      <c r="S237" s="22">
        <v>3.85</v>
      </c>
    </row>
    <row r="238" spans="1:19" s="22" customFormat="1" x14ac:dyDescent="0.3">
      <c r="A238" s="22">
        <v>7020</v>
      </c>
      <c r="B238" s="22">
        <v>7099.99</v>
      </c>
      <c r="C238" s="22">
        <v>1499.4</v>
      </c>
      <c r="D238" s="22">
        <v>1415.36</v>
      </c>
      <c r="E238" s="22">
        <v>1405.52</v>
      </c>
      <c r="F238" s="22">
        <v>1392.82</v>
      </c>
      <c r="G238" s="22">
        <v>1370.78</v>
      </c>
      <c r="H238" s="22">
        <v>1361.82</v>
      </c>
      <c r="I238" s="22">
        <v>1356.05</v>
      </c>
      <c r="J238" s="22">
        <v>1348.63</v>
      </c>
      <c r="K238" s="22">
        <v>1335.55</v>
      </c>
      <c r="L238" s="22">
        <v>1318.63</v>
      </c>
      <c r="M238" s="22">
        <v>1304.55</v>
      </c>
      <c r="N238" s="22">
        <v>1286.25</v>
      </c>
      <c r="O238" s="22">
        <v>1274.32</v>
      </c>
      <c r="P238" s="22">
        <v>1263.71</v>
      </c>
      <c r="Q238" s="22">
        <v>1255.25</v>
      </c>
      <c r="R238" s="22">
        <v>9.92</v>
      </c>
      <c r="S238" s="22">
        <v>3.85</v>
      </c>
    </row>
    <row r="239" spans="1:19" s="22" customFormat="1" x14ac:dyDescent="0.3">
      <c r="A239" s="22">
        <v>7100</v>
      </c>
      <c r="B239" s="22">
        <v>7179.99</v>
      </c>
      <c r="C239" s="22">
        <v>1518.6</v>
      </c>
      <c r="D239" s="22">
        <v>1434.56</v>
      </c>
      <c r="E239" s="22">
        <v>1424.72</v>
      </c>
      <c r="F239" s="22">
        <v>1412.02</v>
      </c>
      <c r="G239" s="22">
        <v>1389.98</v>
      </c>
      <c r="H239" s="22">
        <v>1381.02</v>
      </c>
      <c r="I239" s="22">
        <v>1375.25</v>
      </c>
      <c r="J239" s="22">
        <v>1367.83</v>
      </c>
      <c r="K239" s="22">
        <v>1354.75</v>
      </c>
      <c r="L239" s="22">
        <v>1337.83</v>
      </c>
      <c r="M239" s="22">
        <v>1323.75</v>
      </c>
      <c r="N239" s="22">
        <v>1305.45</v>
      </c>
      <c r="O239" s="22">
        <v>1293.52</v>
      </c>
      <c r="P239" s="22">
        <v>1282.9100000000001</v>
      </c>
      <c r="Q239" s="22">
        <v>1274.45</v>
      </c>
      <c r="R239" s="22">
        <v>9.92</v>
      </c>
      <c r="S239" s="22">
        <v>3.85</v>
      </c>
    </row>
    <row r="240" spans="1:19" s="22" customFormat="1" x14ac:dyDescent="0.3">
      <c r="A240" s="22">
        <v>7180</v>
      </c>
      <c r="B240" s="22">
        <v>7259.99</v>
      </c>
      <c r="C240" s="22">
        <v>1537.8</v>
      </c>
      <c r="D240" s="22">
        <v>1453.76</v>
      </c>
      <c r="E240" s="22">
        <v>1443.92</v>
      </c>
      <c r="F240" s="22">
        <v>1431.22</v>
      </c>
      <c r="G240" s="22">
        <v>1409.18</v>
      </c>
      <c r="H240" s="22">
        <v>1400.22</v>
      </c>
      <c r="I240" s="22">
        <v>1394.45</v>
      </c>
      <c r="J240" s="22">
        <v>1387.03</v>
      </c>
      <c r="K240" s="22">
        <v>1373.95</v>
      </c>
      <c r="L240" s="22">
        <v>1357.03</v>
      </c>
      <c r="M240" s="22">
        <v>1342.95</v>
      </c>
      <c r="N240" s="22">
        <v>1324.65</v>
      </c>
      <c r="O240" s="22">
        <v>1312.72</v>
      </c>
      <c r="P240" s="22">
        <v>1302.1099999999999</v>
      </c>
      <c r="Q240" s="22">
        <v>1293.6500000000001</v>
      </c>
      <c r="R240" s="22">
        <v>9.92</v>
      </c>
      <c r="S240" s="22">
        <v>3.85</v>
      </c>
    </row>
    <row r="241" spans="1:19" s="22" customFormat="1" x14ac:dyDescent="0.3">
      <c r="A241" s="22">
        <v>7260</v>
      </c>
      <c r="B241" s="22">
        <v>7339.99</v>
      </c>
      <c r="C241" s="22">
        <v>1557</v>
      </c>
      <c r="D241" s="22">
        <v>1472.96</v>
      </c>
      <c r="E241" s="22">
        <v>1463.12</v>
      </c>
      <c r="F241" s="22">
        <v>1450.42</v>
      </c>
      <c r="G241" s="22">
        <v>1428.38</v>
      </c>
      <c r="H241" s="22">
        <v>1419.42</v>
      </c>
      <c r="I241" s="22">
        <v>1413.65</v>
      </c>
      <c r="J241" s="22">
        <v>1406.23</v>
      </c>
      <c r="K241" s="22">
        <v>1393.15</v>
      </c>
      <c r="L241" s="22">
        <v>1376.23</v>
      </c>
      <c r="M241" s="22">
        <v>1362.15</v>
      </c>
      <c r="N241" s="22">
        <v>1343.85</v>
      </c>
      <c r="O241" s="22">
        <v>1331.92</v>
      </c>
      <c r="P241" s="22">
        <v>1321.31</v>
      </c>
      <c r="Q241" s="22">
        <v>1312.85</v>
      </c>
      <c r="R241" s="22">
        <v>9.92</v>
      </c>
      <c r="S241" s="22">
        <v>3.85</v>
      </c>
    </row>
    <row r="242" spans="1:19" s="22" customFormat="1" x14ac:dyDescent="0.3">
      <c r="A242" s="22">
        <v>7340</v>
      </c>
      <c r="B242" s="22">
        <v>7419.99</v>
      </c>
      <c r="C242" s="22">
        <v>1576.2</v>
      </c>
      <c r="D242" s="22">
        <v>1492.16</v>
      </c>
      <c r="E242" s="22">
        <v>1482.32</v>
      </c>
      <c r="F242" s="22">
        <v>1469.62</v>
      </c>
      <c r="G242" s="22">
        <v>1447.58</v>
      </c>
      <c r="H242" s="22">
        <v>1438.62</v>
      </c>
      <c r="I242" s="22">
        <v>1432.85</v>
      </c>
      <c r="J242" s="22">
        <v>1425.43</v>
      </c>
      <c r="K242" s="22">
        <v>1412.35</v>
      </c>
      <c r="L242" s="22">
        <v>1395.43</v>
      </c>
      <c r="M242" s="22">
        <v>1381.35</v>
      </c>
      <c r="N242" s="22">
        <v>1363.05</v>
      </c>
      <c r="O242" s="22">
        <v>1351.12</v>
      </c>
      <c r="P242" s="22">
        <v>1340.51</v>
      </c>
      <c r="Q242" s="22">
        <v>1332.05</v>
      </c>
      <c r="R242" s="22">
        <v>9.92</v>
      </c>
      <c r="S242" s="22">
        <v>3.85</v>
      </c>
    </row>
    <row r="243" spans="1:19" s="22" customFormat="1" x14ac:dyDescent="0.3">
      <c r="A243" s="22">
        <v>7420</v>
      </c>
      <c r="B243" s="22">
        <v>7499.99</v>
      </c>
      <c r="C243" s="22">
        <v>1595.4</v>
      </c>
      <c r="D243" s="22">
        <v>1511.36</v>
      </c>
      <c r="E243" s="22">
        <v>1501.52</v>
      </c>
      <c r="F243" s="22">
        <v>1488.82</v>
      </c>
      <c r="G243" s="22">
        <v>1466.78</v>
      </c>
      <c r="H243" s="22">
        <v>1457.82</v>
      </c>
      <c r="I243" s="22">
        <v>1452.05</v>
      </c>
      <c r="J243" s="22">
        <v>1444.63</v>
      </c>
      <c r="K243" s="22">
        <v>1431.55</v>
      </c>
      <c r="L243" s="22">
        <v>1414.63</v>
      </c>
      <c r="M243" s="22">
        <v>1400.55</v>
      </c>
      <c r="N243" s="22">
        <v>1382.25</v>
      </c>
      <c r="O243" s="22">
        <v>1370.32</v>
      </c>
      <c r="P243" s="22">
        <v>1359.71</v>
      </c>
      <c r="Q243" s="22">
        <v>1351.25</v>
      </c>
      <c r="R243" s="22">
        <v>9.92</v>
      </c>
      <c r="S243" s="22">
        <v>3.85</v>
      </c>
    </row>
    <row r="244" spans="1:19" s="22" customFormat="1" x14ac:dyDescent="0.3">
      <c r="A244" s="22">
        <v>7500</v>
      </c>
      <c r="B244" s="22">
        <v>7579.99</v>
      </c>
      <c r="C244" s="22">
        <v>1614.6</v>
      </c>
      <c r="D244" s="22">
        <v>1530.56</v>
      </c>
      <c r="E244" s="22">
        <v>1520.72</v>
      </c>
      <c r="F244" s="22">
        <v>1508.02</v>
      </c>
      <c r="G244" s="22">
        <v>1485.98</v>
      </c>
      <c r="H244" s="22">
        <v>1477.02</v>
      </c>
      <c r="I244" s="22">
        <v>1471.25</v>
      </c>
      <c r="J244" s="22">
        <v>1463.83</v>
      </c>
      <c r="K244" s="22">
        <v>1450.75</v>
      </c>
      <c r="L244" s="22">
        <v>1433.83</v>
      </c>
      <c r="M244" s="22">
        <v>1419.75</v>
      </c>
      <c r="N244" s="22">
        <v>1401.45</v>
      </c>
      <c r="O244" s="22">
        <v>1389.52</v>
      </c>
      <c r="P244" s="22">
        <v>1378.91</v>
      </c>
      <c r="Q244" s="22">
        <v>1370.45</v>
      </c>
      <c r="R244" s="22">
        <v>9.92</v>
      </c>
      <c r="S244" s="22">
        <v>3.85</v>
      </c>
    </row>
    <row r="245" spans="1:19" s="22" customFormat="1" x14ac:dyDescent="0.3">
      <c r="A245" s="22">
        <v>7580</v>
      </c>
      <c r="B245" s="22">
        <v>7659.99</v>
      </c>
      <c r="C245" s="22">
        <v>1633.8</v>
      </c>
      <c r="D245" s="22">
        <v>1549.76</v>
      </c>
      <c r="E245" s="22">
        <v>1539.92</v>
      </c>
      <c r="F245" s="22">
        <v>1527.22</v>
      </c>
      <c r="G245" s="22">
        <v>1505.18</v>
      </c>
      <c r="H245" s="22">
        <v>1496.22</v>
      </c>
      <c r="I245" s="22">
        <v>1490.45</v>
      </c>
      <c r="J245" s="22">
        <v>1483.03</v>
      </c>
      <c r="K245" s="22">
        <v>1469.95</v>
      </c>
      <c r="L245" s="22">
        <v>1453.03</v>
      </c>
      <c r="M245" s="22">
        <v>1438.95</v>
      </c>
      <c r="N245" s="22">
        <v>1420.65</v>
      </c>
      <c r="O245" s="22">
        <v>1408.72</v>
      </c>
      <c r="P245" s="22">
        <v>1398.11</v>
      </c>
      <c r="Q245" s="22">
        <v>1389.65</v>
      </c>
      <c r="R245" s="22">
        <v>9.92</v>
      </c>
      <c r="S245" s="22">
        <v>3.85</v>
      </c>
    </row>
  </sheetData>
  <sheetProtection algorithmName="SHA-512" hashValue="gwZ1m8vbBpRTsuISA/BXgMRtLGE2zocF7JOGX/kc5IlFDEc0/KafnLRNSZtgLysMhjImNRBjOSKfMuy8rgWZdw==" saltValue="MM5pfcjG7136DOjNdXW82w==" spinCount="100000" sheet="1" objects="1" scenario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A07-4F0C-4DA1-8FF2-674A58DD8EE8}">
  <sheetPr codeName="Feuil13">
    <tabColor rgb="FFFF0000"/>
  </sheetPr>
  <dimension ref="A1:M331"/>
  <sheetViews>
    <sheetView workbookViewId="0">
      <selection activeCell="N30" sqref="N30"/>
    </sheetView>
  </sheetViews>
  <sheetFormatPr baseColWidth="10" defaultColWidth="9.109375" defaultRowHeight="14.4" x14ac:dyDescent="0.3"/>
  <cols>
    <col min="1" max="1" width="9.21875" style="27" bestFit="1" customWidth="1"/>
    <col min="2" max="2" width="13.21875" style="27" bestFit="1" customWidth="1"/>
    <col min="3" max="13" width="9.21875" style="27" bestFit="1" customWidth="1"/>
    <col min="14" max="16384" width="9.109375" style="27"/>
  </cols>
  <sheetData>
    <row r="1" spans="1:13" s="25" customFormat="1" ht="18" x14ac:dyDescent="0.35">
      <c r="A1" s="25" t="s">
        <v>143</v>
      </c>
      <c r="B1" s="25" t="s">
        <v>144</v>
      </c>
      <c r="C1" s="25">
        <v>0</v>
      </c>
      <c r="D1" s="25">
        <v>1</v>
      </c>
      <c r="E1" s="25">
        <v>2</v>
      </c>
      <c r="F1" s="25">
        <v>3</v>
      </c>
      <c r="G1" s="25">
        <v>4</v>
      </c>
      <c r="H1" s="25">
        <v>5</v>
      </c>
      <c r="I1" s="25">
        <v>6</v>
      </c>
      <c r="J1" s="25">
        <v>7</v>
      </c>
      <c r="K1" s="25">
        <v>8</v>
      </c>
      <c r="L1" s="25">
        <v>9</v>
      </c>
      <c r="M1" s="25">
        <v>10</v>
      </c>
    </row>
    <row r="2" spans="1:13" s="26" customFormat="1" x14ac:dyDescent="0.3">
      <c r="A2" s="26">
        <v>0</v>
      </c>
      <c r="B2" s="26">
        <v>486</v>
      </c>
      <c r="D2" s="26">
        <v>0</v>
      </c>
    </row>
    <row r="3" spans="1:13" s="26" customFormat="1" x14ac:dyDescent="0.3">
      <c r="A3" s="26">
        <v>486</v>
      </c>
      <c r="B3" s="26">
        <v>490</v>
      </c>
      <c r="C3" s="26">
        <v>52.4</v>
      </c>
      <c r="D3" s="26">
        <v>0.25</v>
      </c>
    </row>
    <row r="4" spans="1:13" s="26" customFormat="1" x14ac:dyDescent="0.3">
      <c r="A4" s="26">
        <v>490</v>
      </c>
      <c r="B4" s="26">
        <v>494</v>
      </c>
      <c r="C4" s="26">
        <v>52.85</v>
      </c>
      <c r="D4" s="26">
        <v>0.7</v>
      </c>
    </row>
    <row r="5" spans="1:13" s="26" customFormat="1" x14ac:dyDescent="0.3">
      <c r="A5" s="26">
        <v>494</v>
      </c>
      <c r="B5" s="26">
        <v>498</v>
      </c>
      <c r="C5" s="26">
        <v>53.3</v>
      </c>
      <c r="D5" s="26">
        <v>1.2</v>
      </c>
    </row>
    <row r="6" spans="1:13" s="26" customFormat="1" x14ac:dyDescent="0.3">
      <c r="A6" s="26">
        <v>498</v>
      </c>
      <c r="B6" s="26">
        <v>502</v>
      </c>
      <c r="C6" s="26">
        <v>53.8</v>
      </c>
      <c r="D6" s="26">
        <v>1.65</v>
      </c>
    </row>
    <row r="7" spans="1:13" s="26" customFormat="1" x14ac:dyDescent="0.3">
      <c r="A7" s="26">
        <v>502</v>
      </c>
      <c r="B7" s="26">
        <v>506</v>
      </c>
      <c r="C7" s="26">
        <v>54.25</v>
      </c>
      <c r="D7" s="26">
        <v>2.1</v>
      </c>
    </row>
    <row r="8" spans="1:13" s="26" customFormat="1" x14ac:dyDescent="0.3">
      <c r="A8" s="26">
        <v>506</v>
      </c>
      <c r="B8" s="26">
        <v>510</v>
      </c>
      <c r="C8" s="26">
        <v>54.7</v>
      </c>
      <c r="D8" s="26">
        <v>2.6</v>
      </c>
    </row>
    <row r="9" spans="1:13" s="26" customFormat="1" x14ac:dyDescent="0.3">
      <c r="A9" s="26">
        <v>510</v>
      </c>
      <c r="B9" s="26">
        <v>514</v>
      </c>
      <c r="C9" s="26">
        <v>55.2</v>
      </c>
      <c r="D9" s="26">
        <v>3.05</v>
      </c>
    </row>
    <row r="10" spans="1:13" s="26" customFormat="1" x14ac:dyDescent="0.3">
      <c r="A10" s="26">
        <v>514</v>
      </c>
      <c r="B10" s="26">
        <v>518</v>
      </c>
      <c r="C10" s="26">
        <v>55.65</v>
      </c>
      <c r="D10" s="26">
        <v>3.5</v>
      </c>
    </row>
    <row r="11" spans="1:13" s="26" customFormat="1" x14ac:dyDescent="0.3">
      <c r="A11" s="26">
        <v>518</v>
      </c>
      <c r="B11" s="26">
        <v>522</v>
      </c>
      <c r="C11" s="26">
        <v>56.1</v>
      </c>
      <c r="D11" s="26">
        <v>4</v>
      </c>
    </row>
    <row r="12" spans="1:13" s="26" customFormat="1" x14ac:dyDescent="0.3">
      <c r="A12" s="26">
        <v>522</v>
      </c>
      <c r="B12" s="26">
        <v>526</v>
      </c>
      <c r="C12" s="26">
        <v>56.55</v>
      </c>
      <c r="D12" s="26">
        <v>4.45</v>
      </c>
    </row>
    <row r="13" spans="1:13" s="26" customFormat="1" x14ac:dyDescent="0.3">
      <c r="A13" s="26">
        <v>526</v>
      </c>
      <c r="B13" s="26">
        <v>530</v>
      </c>
      <c r="C13" s="26">
        <v>57.05</v>
      </c>
      <c r="D13" s="26">
        <v>4.9000000000000004</v>
      </c>
    </row>
    <row r="14" spans="1:13" s="26" customFormat="1" x14ac:dyDescent="0.3">
      <c r="A14" s="26">
        <v>530</v>
      </c>
      <c r="B14" s="26">
        <v>534</v>
      </c>
      <c r="C14" s="26">
        <v>57.5</v>
      </c>
      <c r="D14" s="26">
        <v>5.35</v>
      </c>
      <c r="E14" s="26">
        <v>0.4</v>
      </c>
    </row>
    <row r="15" spans="1:13" s="26" customFormat="1" x14ac:dyDescent="0.3">
      <c r="A15" s="26">
        <v>534</v>
      </c>
      <c r="B15" s="26">
        <v>538</v>
      </c>
      <c r="C15" s="26">
        <v>57.95</v>
      </c>
      <c r="D15" s="26">
        <v>5.85</v>
      </c>
      <c r="E15" s="26">
        <v>0.85</v>
      </c>
    </row>
    <row r="16" spans="1:13" s="26" customFormat="1" x14ac:dyDescent="0.3">
      <c r="A16" s="26">
        <v>538</v>
      </c>
      <c r="B16" s="26">
        <v>542</v>
      </c>
      <c r="C16" s="26">
        <v>58.45</v>
      </c>
      <c r="D16" s="26">
        <v>6.3</v>
      </c>
      <c r="E16" s="26">
        <v>1.3</v>
      </c>
    </row>
    <row r="17" spans="1:5" s="26" customFormat="1" x14ac:dyDescent="0.3">
      <c r="A17" s="26">
        <v>542</v>
      </c>
      <c r="B17" s="26">
        <v>546</v>
      </c>
      <c r="C17" s="26">
        <v>58.9</v>
      </c>
      <c r="D17" s="26">
        <v>6.75</v>
      </c>
      <c r="E17" s="26">
        <v>1.8</v>
      </c>
    </row>
    <row r="18" spans="1:5" s="26" customFormat="1" x14ac:dyDescent="0.3">
      <c r="A18" s="26">
        <v>546</v>
      </c>
      <c r="B18" s="26">
        <v>550</v>
      </c>
      <c r="C18" s="26">
        <v>59.35</v>
      </c>
      <c r="D18" s="26">
        <v>7.25</v>
      </c>
      <c r="E18" s="26">
        <v>2.25</v>
      </c>
    </row>
    <row r="19" spans="1:5" s="26" customFormat="1" x14ac:dyDescent="0.3">
      <c r="A19" s="26">
        <v>550</v>
      </c>
      <c r="B19" s="26">
        <v>554</v>
      </c>
      <c r="C19" s="26">
        <v>59.85</v>
      </c>
      <c r="D19" s="26">
        <v>7.7</v>
      </c>
      <c r="E19" s="26">
        <v>2.7</v>
      </c>
    </row>
    <row r="20" spans="1:5" s="26" customFormat="1" x14ac:dyDescent="0.3">
      <c r="A20" s="26">
        <v>554</v>
      </c>
      <c r="B20" s="26">
        <v>558</v>
      </c>
      <c r="C20" s="26">
        <v>60.3</v>
      </c>
      <c r="D20" s="26">
        <v>8.15</v>
      </c>
      <c r="E20" s="26">
        <v>3.2</v>
      </c>
    </row>
    <row r="21" spans="1:5" s="26" customFormat="1" x14ac:dyDescent="0.3">
      <c r="A21" s="26">
        <v>558</v>
      </c>
      <c r="B21" s="26">
        <v>562</v>
      </c>
      <c r="C21" s="26">
        <v>60.75</v>
      </c>
      <c r="D21" s="26">
        <v>8.65</v>
      </c>
      <c r="E21" s="26">
        <v>3.65</v>
      </c>
    </row>
    <row r="22" spans="1:5" s="26" customFormat="1" x14ac:dyDescent="0.3">
      <c r="A22" s="26">
        <v>562</v>
      </c>
      <c r="B22" s="26">
        <v>566</v>
      </c>
      <c r="C22" s="26">
        <v>61.25</v>
      </c>
      <c r="D22" s="26">
        <v>9.1</v>
      </c>
      <c r="E22" s="26">
        <v>4.0999999999999996</v>
      </c>
    </row>
    <row r="23" spans="1:5" s="26" customFormat="1" x14ac:dyDescent="0.3">
      <c r="A23" s="26">
        <v>566</v>
      </c>
      <c r="B23" s="26">
        <v>570</v>
      </c>
      <c r="C23" s="26">
        <v>61.7</v>
      </c>
      <c r="D23" s="26">
        <v>9.5500000000000007</v>
      </c>
      <c r="E23" s="26">
        <v>4.5999999999999996</v>
      </c>
    </row>
    <row r="24" spans="1:5" s="26" customFormat="1" x14ac:dyDescent="0.3">
      <c r="A24" s="26">
        <v>570</v>
      </c>
      <c r="B24" s="26">
        <v>574</v>
      </c>
      <c r="C24" s="26">
        <v>62.15</v>
      </c>
      <c r="D24" s="26">
        <v>10.050000000000001</v>
      </c>
      <c r="E24" s="26">
        <v>5.05</v>
      </c>
    </row>
    <row r="25" spans="1:5" s="26" customFormat="1" x14ac:dyDescent="0.3">
      <c r="A25" s="26">
        <v>574</v>
      </c>
      <c r="B25" s="26">
        <v>578</v>
      </c>
      <c r="C25" s="26">
        <v>62.65</v>
      </c>
      <c r="D25" s="26">
        <v>10.5</v>
      </c>
      <c r="E25" s="26">
        <v>5.5</v>
      </c>
    </row>
    <row r="26" spans="1:5" s="26" customFormat="1" x14ac:dyDescent="0.3">
      <c r="A26" s="26">
        <v>578</v>
      </c>
      <c r="B26" s="26">
        <v>582</v>
      </c>
      <c r="C26" s="26">
        <v>63.1</v>
      </c>
      <c r="D26" s="26">
        <v>10.95</v>
      </c>
      <c r="E26" s="26">
        <v>6</v>
      </c>
    </row>
    <row r="27" spans="1:5" s="26" customFormat="1" x14ac:dyDescent="0.3">
      <c r="A27" s="26">
        <v>582</v>
      </c>
      <c r="B27" s="26">
        <v>586</v>
      </c>
      <c r="C27" s="26">
        <v>63.55</v>
      </c>
      <c r="D27" s="26">
        <v>11.45</v>
      </c>
      <c r="E27" s="26">
        <v>6.45</v>
      </c>
    </row>
    <row r="28" spans="1:5" s="26" customFormat="1" x14ac:dyDescent="0.3">
      <c r="A28" s="26">
        <v>586</v>
      </c>
      <c r="B28" s="26">
        <v>590</v>
      </c>
      <c r="C28" s="26">
        <v>64</v>
      </c>
      <c r="D28" s="26">
        <v>11.9</v>
      </c>
      <c r="E28" s="26">
        <v>6.9</v>
      </c>
    </row>
    <row r="29" spans="1:5" s="26" customFormat="1" x14ac:dyDescent="0.3">
      <c r="A29" s="26">
        <v>590</v>
      </c>
      <c r="B29" s="26">
        <v>594</v>
      </c>
      <c r="C29" s="26">
        <v>64.5</v>
      </c>
      <c r="D29" s="26">
        <v>12.35</v>
      </c>
      <c r="E29" s="26">
        <v>7.4</v>
      </c>
    </row>
    <row r="30" spans="1:5" s="26" customFormat="1" x14ac:dyDescent="0.3">
      <c r="A30" s="26">
        <v>594</v>
      </c>
      <c r="B30" s="26">
        <v>598</v>
      </c>
      <c r="C30" s="26">
        <v>64.95</v>
      </c>
      <c r="D30" s="26">
        <v>12.8</v>
      </c>
      <c r="E30" s="26">
        <v>7.85</v>
      </c>
    </row>
    <row r="31" spans="1:5" s="26" customFormat="1" x14ac:dyDescent="0.3">
      <c r="A31" s="26">
        <v>598</v>
      </c>
      <c r="B31" s="26">
        <v>602</v>
      </c>
      <c r="C31" s="26">
        <v>65.400000000000006</v>
      </c>
      <c r="D31" s="26">
        <v>13.3</v>
      </c>
      <c r="E31" s="26">
        <v>8.3000000000000007</v>
      </c>
    </row>
    <row r="32" spans="1:5" s="26" customFormat="1" x14ac:dyDescent="0.3">
      <c r="A32" s="26">
        <v>602</v>
      </c>
      <c r="B32" s="26">
        <v>606</v>
      </c>
      <c r="C32" s="26">
        <v>65.900000000000006</v>
      </c>
      <c r="D32" s="26">
        <v>13.75</v>
      </c>
      <c r="E32" s="26">
        <v>8.75</v>
      </c>
    </row>
    <row r="33" spans="1:6" s="26" customFormat="1" x14ac:dyDescent="0.3">
      <c r="A33" s="26">
        <v>606</v>
      </c>
      <c r="B33" s="26">
        <v>610</v>
      </c>
      <c r="C33" s="26">
        <v>66.349999999999994</v>
      </c>
      <c r="D33" s="26">
        <v>14.2</v>
      </c>
      <c r="E33" s="26">
        <v>9.25</v>
      </c>
    </row>
    <row r="34" spans="1:6" s="26" customFormat="1" x14ac:dyDescent="0.3">
      <c r="A34" s="26">
        <v>610</v>
      </c>
      <c r="B34" s="26">
        <v>614</v>
      </c>
      <c r="C34" s="26">
        <v>66.8</v>
      </c>
      <c r="D34" s="26">
        <v>14.7</v>
      </c>
      <c r="E34" s="26">
        <v>9.6999999999999993</v>
      </c>
    </row>
    <row r="35" spans="1:6" s="26" customFormat="1" x14ac:dyDescent="0.3">
      <c r="A35" s="26">
        <v>614</v>
      </c>
      <c r="B35" s="26">
        <v>618</v>
      </c>
      <c r="C35" s="26">
        <v>67.3</v>
      </c>
      <c r="D35" s="26">
        <v>15.15</v>
      </c>
      <c r="E35" s="26">
        <v>10.15</v>
      </c>
      <c r="F35" s="26">
        <v>0.2</v>
      </c>
    </row>
    <row r="36" spans="1:6" s="26" customFormat="1" x14ac:dyDescent="0.3">
      <c r="A36" s="26">
        <v>618</v>
      </c>
      <c r="B36" s="26">
        <v>622</v>
      </c>
      <c r="C36" s="26">
        <v>67.75</v>
      </c>
      <c r="D36" s="26">
        <v>15.6</v>
      </c>
      <c r="E36" s="26">
        <v>10.65</v>
      </c>
      <c r="F36" s="26">
        <v>0.65</v>
      </c>
    </row>
    <row r="37" spans="1:6" s="26" customFormat="1" x14ac:dyDescent="0.3">
      <c r="A37" s="26">
        <v>622</v>
      </c>
      <c r="B37" s="26">
        <v>626</v>
      </c>
      <c r="C37" s="26">
        <v>68.2</v>
      </c>
      <c r="D37" s="26">
        <v>16.100000000000001</v>
      </c>
      <c r="E37" s="26">
        <v>11.1</v>
      </c>
      <c r="F37" s="26">
        <v>1.1499999999999999</v>
      </c>
    </row>
    <row r="38" spans="1:6" s="26" customFormat="1" x14ac:dyDescent="0.3">
      <c r="A38" s="26">
        <v>626</v>
      </c>
      <c r="B38" s="26">
        <v>630</v>
      </c>
      <c r="C38" s="26">
        <v>68.7</v>
      </c>
      <c r="D38" s="26">
        <v>16.55</v>
      </c>
      <c r="E38" s="26">
        <v>11.55</v>
      </c>
      <c r="F38" s="26">
        <v>1.6</v>
      </c>
    </row>
    <row r="39" spans="1:6" s="26" customFormat="1" x14ac:dyDescent="0.3">
      <c r="A39" s="26">
        <v>630</v>
      </c>
      <c r="B39" s="26">
        <v>634</v>
      </c>
      <c r="C39" s="26">
        <v>69.150000000000006</v>
      </c>
      <c r="D39" s="26">
        <v>17</v>
      </c>
      <c r="E39" s="26">
        <v>12.05</v>
      </c>
      <c r="F39" s="26">
        <v>2.0499999999999998</v>
      </c>
    </row>
    <row r="40" spans="1:6" s="26" customFormat="1" x14ac:dyDescent="0.3">
      <c r="A40" s="26">
        <v>634</v>
      </c>
      <c r="B40" s="26">
        <v>638</v>
      </c>
      <c r="C40" s="26">
        <v>69.599999999999994</v>
      </c>
      <c r="D40" s="26">
        <v>17.5</v>
      </c>
      <c r="E40" s="26">
        <v>12.5</v>
      </c>
      <c r="F40" s="26">
        <v>2.5499999999999998</v>
      </c>
    </row>
    <row r="41" spans="1:6" s="26" customFormat="1" x14ac:dyDescent="0.3">
      <c r="A41" s="26">
        <v>638</v>
      </c>
      <c r="B41" s="26">
        <v>642</v>
      </c>
      <c r="C41" s="26">
        <v>70.099999999999994</v>
      </c>
      <c r="D41" s="26">
        <v>17.95</v>
      </c>
      <c r="E41" s="26">
        <v>12.95</v>
      </c>
      <c r="F41" s="26">
        <v>3</v>
      </c>
    </row>
    <row r="42" spans="1:6" s="26" customFormat="1" x14ac:dyDescent="0.3">
      <c r="A42" s="26">
        <v>642</v>
      </c>
      <c r="B42" s="26">
        <v>646</v>
      </c>
      <c r="C42" s="26">
        <v>70.55</v>
      </c>
      <c r="D42" s="26">
        <v>18.399999999999999</v>
      </c>
      <c r="E42" s="26">
        <v>13.45</v>
      </c>
      <c r="F42" s="26">
        <v>3.45</v>
      </c>
    </row>
    <row r="43" spans="1:6" s="26" customFormat="1" x14ac:dyDescent="0.3">
      <c r="A43" s="26">
        <v>646</v>
      </c>
      <c r="B43" s="26">
        <v>650</v>
      </c>
      <c r="C43" s="26">
        <v>71</v>
      </c>
      <c r="D43" s="26">
        <v>18.899999999999999</v>
      </c>
      <c r="E43" s="26">
        <v>13.9</v>
      </c>
      <c r="F43" s="26">
        <v>3.95</v>
      </c>
    </row>
    <row r="44" spans="1:6" s="26" customFormat="1" x14ac:dyDescent="0.3">
      <c r="A44" s="26">
        <v>650</v>
      </c>
      <c r="B44" s="26">
        <v>654</v>
      </c>
      <c r="C44" s="26">
        <v>71.5</v>
      </c>
      <c r="D44" s="26">
        <v>19.350000000000001</v>
      </c>
      <c r="E44" s="26">
        <v>14.35</v>
      </c>
      <c r="F44" s="26">
        <v>4.4000000000000004</v>
      </c>
    </row>
    <row r="45" spans="1:6" s="26" customFormat="1" x14ac:dyDescent="0.3">
      <c r="A45" s="26">
        <v>654</v>
      </c>
      <c r="B45" s="26">
        <v>658</v>
      </c>
      <c r="C45" s="26">
        <v>71.95</v>
      </c>
      <c r="D45" s="26">
        <v>19.8</v>
      </c>
      <c r="E45" s="26">
        <v>14.85</v>
      </c>
      <c r="F45" s="26">
        <v>4.8499999999999996</v>
      </c>
    </row>
    <row r="46" spans="1:6" s="26" customFormat="1" x14ac:dyDescent="0.3">
      <c r="A46" s="26">
        <v>658</v>
      </c>
      <c r="B46" s="26">
        <v>662</v>
      </c>
      <c r="C46" s="26">
        <v>72.400000000000006</v>
      </c>
      <c r="D46" s="26">
        <v>20.25</v>
      </c>
      <c r="E46" s="26">
        <v>15.3</v>
      </c>
      <c r="F46" s="26">
        <v>5.35</v>
      </c>
    </row>
    <row r="47" spans="1:6" s="26" customFormat="1" x14ac:dyDescent="0.3">
      <c r="A47" s="26">
        <v>662</v>
      </c>
      <c r="B47" s="26">
        <v>666</v>
      </c>
      <c r="C47" s="26">
        <v>72.849999999999994</v>
      </c>
      <c r="D47" s="26">
        <v>20.75</v>
      </c>
      <c r="E47" s="26">
        <v>15.75</v>
      </c>
      <c r="F47" s="26">
        <v>5.8</v>
      </c>
    </row>
    <row r="48" spans="1:6" s="26" customFormat="1" x14ac:dyDescent="0.3">
      <c r="A48" s="26">
        <v>666</v>
      </c>
      <c r="B48" s="26">
        <v>670</v>
      </c>
      <c r="C48" s="26">
        <v>73.349999999999994</v>
      </c>
      <c r="D48" s="26">
        <v>21.2</v>
      </c>
      <c r="E48" s="26">
        <v>16.2</v>
      </c>
      <c r="F48" s="26">
        <v>6.25</v>
      </c>
    </row>
    <row r="49" spans="1:7" s="26" customFormat="1" x14ac:dyDescent="0.3">
      <c r="A49" s="26">
        <v>670</v>
      </c>
      <c r="B49" s="26">
        <v>674</v>
      </c>
      <c r="C49" s="26">
        <v>73.8</v>
      </c>
      <c r="D49" s="26">
        <v>21.65</v>
      </c>
      <c r="E49" s="26">
        <v>16.7</v>
      </c>
      <c r="F49" s="26">
        <v>6.75</v>
      </c>
    </row>
    <row r="50" spans="1:7" s="26" customFormat="1" x14ac:dyDescent="0.3">
      <c r="A50" s="26">
        <v>674</v>
      </c>
      <c r="B50" s="26">
        <v>678</v>
      </c>
      <c r="C50" s="26">
        <v>74.25</v>
      </c>
      <c r="D50" s="26">
        <v>22.15</v>
      </c>
      <c r="E50" s="26">
        <v>17.149999999999999</v>
      </c>
      <c r="F50" s="26">
        <v>7.2</v>
      </c>
    </row>
    <row r="51" spans="1:7" s="26" customFormat="1" x14ac:dyDescent="0.3">
      <c r="A51" s="26">
        <v>678</v>
      </c>
      <c r="B51" s="26">
        <v>682</v>
      </c>
      <c r="C51" s="26">
        <v>74.75</v>
      </c>
      <c r="D51" s="26">
        <v>22.6</v>
      </c>
      <c r="E51" s="26">
        <v>17.600000000000001</v>
      </c>
      <c r="F51" s="26">
        <v>7.65</v>
      </c>
    </row>
    <row r="52" spans="1:7" s="26" customFormat="1" x14ac:dyDescent="0.3">
      <c r="A52" s="26">
        <v>682</v>
      </c>
      <c r="B52" s="26">
        <v>686</v>
      </c>
      <c r="C52" s="26">
        <v>75.2</v>
      </c>
      <c r="D52" s="26">
        <v>23.05</v>
      </c>
      <c r="E52" s="26">
        <v>18.100000000000001</v>
      </c>
      <c r="F52" s="26">
        <v>8.1</v>
      </c>
    </row>
    <row r="53" spans="1:7" s="26" customFormat="1" x14ac:dyDescent="0.3">
      <c r="A53" s="26">
        <v>686</v>
      </c>
      <c r="B53" s="26">
        <v>690</v>
      </c>
      <c r="C53" s="26">
        <v>75.650000000000006</v>
      </c>
      <c r="D53" s="26">
        <v>23.55</v>
      </c>
      <c r="E53" s="26">
        <v>18.55</v>
      </c>
      <c r="F53" s="26">
        <v>8.6</v>
      </c>
    </row>
    <row r="54" spans="1:7" s="26" customFormat="1" x14ac:dyDescent="0.3">
      <c r="A54" s="26">
        <v>690</v>
      </c>
      <c r="B54" s="26">
        <v>694</v>
      </c>
      <c r="C54" s="26">
        <v>76.150000000000006</v>
      </c>
      <c r="D54" s="26">
        <v>24</v>
      </c>
      <c r="E54" s="26">
        <v>19</v>
      </c>
      <c r="F54" s="26">
        <v>9.0500000000000007</v>
      </c>
    </row>
    <row r="55" spans="1:7" s="26" customFormat="1" x14ac:dyDescent="0.3">
      <c r="A55" s="26">
        <v>694</v>
      </c>
      <c r="B55" s="26">
        <v>698</v>
      </c>
      <c r="C55" s="26">
        <v>76.599999999999994</v>
      </c>
      <c r="D55" s="26">
        <v>24.45</v>
      </c>
      <c r="E55" s="26">
        <v>19.5</v>
      </c>
      <c r="F55" s="26">
        <v>9.5</v>
      </c>
    </row>
    <row r="56" spans="1:7" s="26" customFormat="1" x14ac:dyDescent="0.3">
      <c r="A56" s="26">
        <v>698</v>
      </c>
      <c r="B56" s="26">
        <v>702</v>
      </c>
      <c r="C56" s="26">
        <v>77.05</v>
      </c>
      <c r="D56" s="26">
        <v>24.95</v>
      </c>
      <c r="E56" s="26">
        <v>19.95</v>
      </c>
      <c r="F56" s="26">
        <v>10</v>
      </c>
    </row>
    <row r="57" spans="1:7" s="26" customFormat="1" x14ac:dyDescent="0.3">
      <c r="A57" s="26">
        <v>702</v>
      </c>
      <c r="B57" s="26">
        <v>710</v>
      </c>
      <c r="C57" s="26">
        <v>77.75</v>
      </c>
      <c r="D57" s="26">
        <v>25.65</v>
      </c>
      <c r="E57" s="26">
        <v>20.65</v>
      </c>
      <c r="F57" s="26">
        <v>10.7</v>
      </c>
      <c r="G57" s="26">
        <v>0.7</v>
      </c>
    </row>
    <row r="58" spans="1:7" s="26" customFormat="1" x14ac:dyDescent="0.3">
      <c r="A58" s="26">
        <v>710</v>
      </c>
      <c r="B58" s="26">
        <v>718</v>
      </c>
      <c r="C58" s="26">
        <v>78.7</v>
      </c>
      <c r="D58" s="26">
        <v>26.55</v>
      </c>
      <c r="E58" s="26">
        <v>21.6</v>
      </c>
      <c r="F58" s="26">
        <v>11.6</v>
      </c>
      <c r="G58" s="26">
        <v>1.65</v>
      </c>
    </row>
    <row r="59" spans="1:7" s="26" customFormat="1" x14ac:dyDescent="0.3">
      <c r="A59" s="26">
        <v>718</v>
      </c>
      <c r="B59" s="26">
        <v>726</v>
      </c>
      <c r="C59" s="26">
        <v>79.599999999999994</v>
      </c>
      <c r="D59" s="26">
        <v>27.5</v>
      </c>
      <c r="E59" s="26">
        <v>22.5</v>
      </c>
      <c r="F59" s="26">
        <v>12.55</v>
      </c>
      <c r="G59" s="26">
        <v>2.6</v>
      </c>
    </row>
    <row r="60" spans="1:7" s="26" customFormat="1" x14ac:dyDescent="0.3">
      <c r="A60" s="26">
        <v>726</v>
      </c>
      <c r="B60" s="26">
        <v>734</v>
      </c>
      <c r="C60" s="26">
        <v>80.55</v>
      </c>
      <c r="D60" s="26">
        <v>28.4</v>
      </c>
      <c r="E60" s="26">
        <v>23.45</v>
      </c>
      <c r="F60" s="26">
        <v>13.5</v>
      </c>
      <c r="G60" s="26">
        <v>3.5</v>
      </c>
    </row>
    <row r="61" spans="1:7" s="26" customFormat="1" x14ac:dyDescent="0.3">
      <c r="A61" s="26">
        <v>734</v>
      </c>
      <c r="B61" s="26">
        <v>742</v>
      </c>
      <c r="C61" s="26">
        <v>81.5</v>
      </c>
      <c r="D61" s="26">
        <v>29.35</v>
      </c>
      <c r="E61" s="26">
        <v>24.35</v>
      </c>
      <c r="F61" s="26">
        <v>14.4</v>
      </c>
      <c r="G61" s="26">
        <v>4.45</v>
      </c>
    </row>
    <row r="62" spans="1:7" s="26" customFormat="1" x14ac:dyDescent="0.3">
      <c r="A62" s="26">
        <v>742</v>
      </c>
      <c r="B62" s="26">
        <v>750</v>
      </c>
      <c r="C62" s="26">
        <v>82.4</v>
      </c>
      <c r="D62" s="26">
        <v>30.3</v>
      </c>
      <c r="E62" s="26">
        <v>25.3</v>
      </c>
      <c r="F62" s="26">
        <v>15.35</v>
      </c>
      <c r="G62" s="26">
        <v>5.4</v>
      </c>
    </row>
    <row r="63" spans="1:7" s="26" customFormat="1" x14ac:dyDescent="0.3">
      <c r="A63" s="26">
        <v>750</v>
      </c>
      <c r="B63" s="26">
        <v>758</v>
      </c>
      <c r="C63" s="26">
        <v>83.35</v>
      </c>
      <c r="D63" s="26">
        <v>31.2</v>
      </c>
      <c r="E63" s="26">
        <v>26.25</v>
      </c>
      <c r="F63" s="26">
        <v>16.25</v>
      </c>
      <c r="G63" s="26">
        <v>6.3</v>
      </c>
    </row>
    <row r="64" spans="1:7" s="26" customFormat="1" x14ac:dyDescent="0.3">
      <c r="A64" s="26">
        <v>758</v>
      </c>
      <c r="B64" s="26">
        <v>766</v>
      </c>
      <c r="C64" s="26">
        <v>84.3</v>
      </c>
      <c r="D64" s="26">
        <v>32.15</v>
      </c>
      <c r="E64" s="26">
        <v>27.15</v>
      </c>
      <c r="F64" s="26">
        <v>17.2</v>
      </c>
      <c r="G64" s="26">
        <v>7.25</v>
      </c>
    </row>
    <row r="65" spans="1:9" s="26" customFormat="1" x14ac:dyDescent="0.3">
      <c r="A65" s="26">
        <v>766</v>
      </c>
      <c r="B65" s="26">
        <v>774</v>
      </c>
      <c r="C65" s="26">
        <v>85.2</v>
      </c>
      <c r="D65" s="26">
        <v>33.1</v>
      </c>
      <c r="E65" s="26">
        <v>28.1</v>
      </c>
      <c r="F65" s="26">
        <v>18.149999999999999</v>
      </c>
      <c r="G65" s="26">
        <v>8.15</v>
      </c>
    </row>
    <row r="66" spans="1:9" s="26" customFormat="1" x14ac:dyDescent="0.3">
      <c r="A66" s="26">
        <v>774</v>
      </c>
      <c r="B66" s="26">
        <v>782</v>
      </c>
      <c r="C66" s="26">
        <v>86.15</v>
      </c>
      <c r="D66" s="26">
        <v>34</v>
      </c>
      <c r="E66" s="26">
        <v>29.05</v>
      </c>
      <c r="F66" s="26">
        <v>19.05</v>
      </c>
      <c r="G66" s="26">
        <v>9.1</v>
      </c>
    </row>
    <row r="67" spans="1:9" s="26" customFormat="1" x14ac:dyDescent="0.3">
      <c r="A67" s="26">
        <v>782</v>
      </c>
      <c r="B67" s="26">
        <v>790</v>
      </c>
      <c r="C67" s="26">
        <v>87.05</v>
      </c>
      <c r="D67" s="26">
        <v>34.950000000000003</v>
      </c>
      <c r="E67" s="26">
        <v>29.95</v>
      </c>
      <c r="F67" s="26">
        <v>20</v>
      </c>
      <c r="G67" s="26">
        <v>10.050000000000001</v>
      </c>
      <c r="H67" s="26">
        <v>0.05</v>
      </c>
    </row>
    <row r="68" spans="1:9" s="26" customFormat="1" x14ac:dyDescent="0.3">
      <c r="A68" s="26">
        <v>790</v>
      </c>
      <c r="B68" s="26">
        <v>798</v>
      </c>
      <c r="C68" s="26">
        <v>88</v>
      </c>
      <c r="D68" s="26">
        <v>35.85</v>
      </c>
      <c r="E68" s="26">
        <v>30.9</v>
      </c>
      <c r="F68" s="26">
        <v>20.95</v>
      </c>
      <c r="G68" s="26">
        <v>10.95</v>
      </c>
      <c r="H68" s="26">
        <v>1</v>
      </c>
    </row>
    <row r="69" spans="1:9" s="26" customFormat="1" x14ac:dyDescent="0.3">
      <c r="A69" s="26">
        <v>798</v>
      </c>
      <c r="B69" s="26">
        <v>806</v>
      </c>
      <c r="C69" s="26">
        <v>88.95</v>
      </c>
      <c r="D69" s="26">
        <v>36.799999999999997</v>
      </c>
      <c r="E69" s="26">
        <v>31.8</v>
      </c>
      <c r="F69" s="26">
        <v>21.85</v>
      </c>
      <c r="G69" s="26">
        <v>11.9</v>
      </c>
      <c r="H69" s="26">
        <v>1.95</v>
      </c>
    </row>
    <row r="70" spans="1:9" s="26" customFormat="1" x14ac:dyDescent="0.3">
      <c r="A70" s="26">
        <v>806</v>
      </c>
      <c r="B70" s="26">
        <v>814</v>
      </c>
      <c r="C70" s="26">
        <v>89.85</v>
      </c>
      <c r="D70" s="26">
        <v>37.75</v>
      </c>
      <c r="E70" s="26">
        <v>32.75</v>
      </c>
      <c r="F70" s="26">
        <v>22.8</v>
      </c>
      <c r="G70" s="26">
        <v>12.85</v>
      </c>
      <c r="H70" s="26">
        <v>2.85</v>
      </c>
    </row>
    <row r="71" spans="1:9" s="26" customFormat="1" x14ac:dyDescent="0.3">
      <c r="A71" s="26">
        <v>814</v>
      </c>
      <c r="B71" s="26">
        <v>822</v>
      </c>
      <c r="C71" s="26">
        <v>90.8</v>
      </c>
      <c r="D71" s="26">
        <v>38.65</v>
      </c>
      <c r="E71" s="26">
        <v>33.700000000000003</v>
      </c>
      <c r="F71" s="26">
        <v>23.7</v>
      </c>
      <c r="G71" s="26">
        <v>13.75</v>
      </c>
      <c r="H71" s="26">
        <v>3.8</v>
      </c>
    </row>
    <row r="72" spans="1:9" s="26" customFormat="1" x14ac:dyDescent="0.3">
      <c r="A72" s="26">
        <v>822</v>
      </c>
      <c r="B72" s="26">
        <v>830</v>
      </c>
      <c r="C72" s="26">
        <v>91.75</v>
      </c>
      <c r="D72" s="26">
        <v>39.6</v>
      </c>
      <c r="E72" s="26">
        <v>34.6</v>
      </c>
      <c r="F72" s="26">
        <v>24.65</v>
      </c>
      <c r="G72" s="26">
        <v>14.7</v>
      </c>
      <c r="H72" s="26">
        <v>4.75</v>
      </c>
    </row>
    <row r="73" spans="1:9" s="26" customFormat="1" x14ac:dyDescent="0.3">
      <c r="A73" s="26">
        <v>830</v>
      </c>
      <c r="B73" s="26">
        <v>838</v>
      </c>
      <c r="C73" s="26">
        <v>92.65</v>
      </c>
      <c r="D73" s="26">
        <v>40.549999999999997</v>
      </c>
      <c r="E73" s="26">
        <v>35.549999999999997</v>
      </c>
      <c r="F73" s="26">
        <v>25.6</v>
      </c>
      <c r="G73" s="26">
        <v>15.6</v>
      </c>
      <c r="H73" s="26">
        <v>5.65</v>
      </c>
    </row>
    <row r="74" spans="1:9" s="26" customFormat="1" x14ac:dyDescent="0.3">
      <c r="A74" s="26">
        <v>838</v>
      </c>
      <c r="B74" s="26">
        <v>846</v>
      </c>
      <c r="C74" s="26">
        <v>93.6</v>
      </c>
      <c r="D74" s="26">
        <v>41.45</v>
      </c>
      <c r="E74" s="26">
        <v>36.5</v>
      </c>
      <c r="F74" s="26">
        <v>26.5</v>
      </c>
      <c r="G74" s="26">
        <v>16.55</v>
      </c>
      <c r="H74" s="26">
        <v>6.6</v>
      </c>
    </row>
    <row r="75" spans="1:9" s="26" customFormat="1" x14ac:dyDescent="0.3">
      <c r="A75" s="26">
        <v>846</v>
      </c>
      <c r="B75" s="26">
        <v>854</v>
      </c>
      <c r="C75" s="26">
        <v>94.55</v>
      </c>
      <c r="D75" s="26">
        <v>42.4</v>
      </c>
      <c r="E75" s="26">
        <v>37.4</v>
      </c>
      <c r="F75" s="26">
        <v>27.45</v>
      </c>
      <c r="G75" s="26">
        <v>17.5</v>
      </c>
      <c r="H75" s="26">
        <v>7.5</v>
      </c>
    </row>
    <row r="76" spans="1:9" s="26" customFormat="1" x14ac:dyDescent="0.3">
      <c r="A76" s="26">
        <v>854</v>
      </c>
      <c r="B76" s="26">
        <v>862</v>
      </c>
      <c r="C76" s="26">
        <v>95.45</v>
      </c>
      <c r="D76" s="26">
        <v>43.3</v>
      </c>
      <c r="E76" s="26">
        <v>38.35</v>
      </c>
      <c r="F76" s="26">
        <v>28.4</v>
      </c>
      <c r="G76" s="26">
        <v>18.399999999999999</v>
      </c>
      <c r="H76" s="26">
        <v>8.4499999999999993</v>
      </c>
    </row>
    <row r="77" spans="1:9" s="26" customFormat="1" x14ac:dyDescent="0.3">
      <c r="A77" s="26">
        <v>862</v>
      </c>
      <c r="B77" s="26">
        <v>870</v>
      </c>
      <c r="C77" s="26">
        <v>96.4</v>
      </c>
      <c r="D77" s="26">
        <v>44.25</v>
      </c>
      <c r="E77" s="26">
        <v>39.25</v>
      </c>
      <c r="F77" s="26">
        <v>29.3</v>
      </c>
      <c r="G77" s="26">
        <v>19.350000000000001</v>
      </c>
      <c r="H77" s="26">
        <v>9.4</v>
      </c>
    </row>
    <row r="78" spans="1:9" s="26" customFormat="1" x14ac:dyDescent="0.3">
      <c r="A78" s="26">
        <v>870</v>
      </c>
      <c r="B78" s="26">
        <v>878</v>
      </c>
      <c r="C78" s="26">
        <v>97.3</v>
      </c>
      <c r="D78" s="26">
        <v>45.2</v>
      </c>
      <c r="E78" s="26">
        <v>40.200000000000003</v>
      </c>
      <c r="F78" s="26">
        <v>30.25</v>
      </c>
      <c r="G78" s="26">
        <v>20.3</v>
      </c>
      <c r="H78" s="26">
        <v>10.3</v>
      </c>
      <c r="I78" s="26">
        <v>0.35</v>
      </c>
    </row>
    <row r="79" spans="1:9" s="26" customFormat="1" x14ac:dyDescent="0.3">
      <c r="A79" s="26">
        <v>878</v>
      </c>
      <c r="B79" s="26">
        <v>886</v>
      </c>
      <c r="C79" s="26">
        <v>98.25</v>
      </c>
      <c r="D79" s="26">
        <v>46.1</v>
      </c>
      <c r="E79" s="26">
        <v>41.15</v>
      </c>
      <c r="F79" s="26">
        <v>31.15</v>
      </c>
      <c r="G79" s="26">
        <v>21.2</v>
      </c>
      <c r="H79" s="26">
        <v>11.25</v>
      </c>
      <c r="I79" s="26">
        <v>1.3</v>
      </c>
    </row>
    <row r="80" spans="1:9" s="26" customFormat="1" x14ac:dyDescent="0.3">
      <c r="A80" s="26">
        <v>886</v>
      </c>
      <c r="B80" s="26">
        <v>894</v>
      </c>
      <c r="C80" s="26">
        <v>99.2</v>
      </c>
      <c r="D80" s="26">
        <v>47.05</v>
      </c>
      <c r="E80" s="26">
        <v>42.05</v>
      </c>
      <c r="F80" s="26">
        <v>32.1</v>
      </c>
      <c r="G80" s="26">
        <v>22.15</v>
      </c>
      <c r="H80" s="26">
        <v>12.2</v>
      </c>
      <c r="I80" s="26">
        <v>2.2000000000000002</v>
      </c>
    </row>
    <row r="81" spans="1:10" s="26" customFormat="1" x14ac:dyDescent="0.3">
      <c r="A81" s="26">
        <v>894</v>
      </c>
      <c r="B81" s="26">
        <v>902</v>
      </c>
      <c r="C81" s="26">
        <v>100.1</v>
      </c>
      <c r="D81" s="26">
        <v>48</v>
      </c>
      <c r="E81" s="26">
        <v>43</v>
      </c>
      <c r="F81" s="26">
        <v>33.049999999999997</v>
      </c>
      <c r="G81" s="26">
        <v>23.05</v>
      </c>
      <c r="H81" s="26">
        <v>13.1</v>
      </c>
      <c r="I81" s="26">
        <v>3.15</v>
      </c>
    </row>
    <row r="82" spans="1:10" s="26" customFormat="1" x14ac:dyDescent="0.3">
      <c r="A82" s="26">
        <v>902</v>
      </c>
      <c r="B82" s="26">
        <v>910</v>
      </c>
      <c r="C82" s="26">
        <v>101.05</v>
      </c>
      <c r="D82" s="26">
        <v>48.9</v>
      </c>
      <c r="E82" s="26">
        <v>43.95</v>
      </c>
      <c r="F82" s="26">
        <v>33.950000000000003</v>
      </c>
      <c r="G82" s="26">
        <v>24</v>
      </c>
      <c r="H82" s="26">
        <v>14.05</v>
      </c>
      <c r="I82" s="26">
        <v>4.0999999999999996</v>
      </c>
    </row>
    <row r="83" spans="1:10" s="26" customFormat="1" x14ac:dyDescent="0.3">
      <c r="A83" s="26">
        <v>910</v>
      </c>
      <c r="B83" s="26">
        <v>918</v>
      </c>
      <c r="C83" s="26">
        <v>102</v>
      </c>
      <c r="D83" s="26">
        <v>49.85</v>
      </c>
      <c r="E83" s="26">
        <v>44.85</v>
      </c>
      <c r="F83" s="26">
        <v>34.9</v>
      </c>
      <c r="G83" s="26">
        <v>24.95</v>
      </c>
      <c r="H83" s="26">
        <v>14.95</v>
      </c>
      <c r="I83" s="26">
        <v>5</v>
      </c>
    </row>
    <row r="84" spans="1:10" s="26" customFormat="1" x14ac:dyDescent="0.3">
      <c r="A84" s="26">
        <v>918</v>
      </c>
      <c r="B84" s="26">
        <v>926</v>
      </c>
      <c r="C84" s="26">
        <v>102.9</v>
      </c>
      <c r="D84" s="26">
        <v>50.75</v>
      </c>
      <c r="E84" s="26">
        <v>45.8</v>
      </c>
      <c r="F84" s="26">
        <v>35.85</v>
      </c>
      <c r="G84" s="26">
        <v>25.85</v>
      </c>
      <c r="H84" s="26">
        <v>15.9</v>
      </c>
      <c r="I84" s="26">
        <v>5.95</v>
      </c>
    </row>
    <row r="85" spans="1:10" s="26" customFormat="1" x14ac:dyDescent="0.3">
      <c r="A85" s="26">
        <v>926</v>
      </c>
      <c r="B85" s="26">
        <v>934</v>
      </c>
      <c r="C85" s="26">
        <v>103.85</v>
      </c>
      <c r="D85" s="26">
        <v>51.7</v>
      </c>
      <c r="E85" s="26">
        <v>46.7</v>
      </c>
      <c r="F85" s="26">
        <v>36.75</v>
      </c>
      <c r="G85" s="26">
        <v>26.8</v>
      </c>
      <c r="H85" s="26">
        <v>16.850000000000001</v>
      </c>
      <c r="I85" s="26">
        <v>6.9</v>
      </c>
    </row>
    <row r="86" spans="1:10" s="26" customFormat="1" x14ac:dyDescent="0.3">
      <c r="A86" s="26">
        <v>934</v>
      </c>
      <c r="B86" s="26">
        <v>942</v>
      </c>
      <c r="C86" s="26">
        <v>104.75</v>
      </c>
      <c r="D86" s="26">
        <v>52.65</v>
      </c>
      <c r="E86" s="26">
        <v>47.65</v>
      </c>
      <c r="F86" s="26">
        <v>37.700000000000003</v>
      </c>
      <c r="G86" s="26">
        <v>27.75</v>
      </c>
      <c r="H86" s="26">
        <v>17.75</v>
      </c>
      <c r="I86" s="26">
        <v>7.8</v>
      </c>
    </row>
    <row r="87" spans="1:10" s="26" customFormat="1" x14ac:dyDescent="0.3">
      <c r="A87" s="26">
        <v>942</v>
      </c>
      <c r="B87" s="26">
        <v>950</v>
      </c>
      <c r="C87" s="26">
        <v>105.7</v>
      </c>
      <c r="D87" s="26">
        <v>53.55</v>
      </c>
      <c r="E87" s="26">
        <v>48.6</v>
      </c>
      <c r="F87" s="26">
        <v>38.65</v>
      </c>
      <c r="G87" s="26">
        <v>28.65</v>
      </c>
      <c r="H87" s="26">
        <v>18.7</v>
      </c>
      <c r="I87" s="26">
        <v>8.75</v>
      </c>
    </row>
    <row r="88" spans="1:10" s="26" customFormat="1" x14ac:dyDescent="0.3">
      <c r="A88" s="26">
        <v>950</v>
      </c>
      <c r="B88" s="26">
        <v>958</v>
      </c>
      <c r="C88" s="26">
        <v>106.65</v>
      </c>
      <c r="D88" s="26">
        <v>54.5</v>
      </c>
      <c r="E88" s="26">
        <v>49.5</v>
      </c>
      <c r="F88" s="26">
        <v>39.549999999999997</v>
      </c>
      <c r="G88" s="26">
        <v>29.6</v>
      </c>
      <c r="H88" s="26">
        <v>19.649999999999999</v>
      </c>
      <c r="I88" s="26">
        <v>9.65</v>
      </c>
    </row>
    <row r="89" spans="1:10" s="26" customFormat="1" x14ac:dyDescent="0.3">
      <c r="A89" s="26">
        <v>958</v>
      </c>
      <c r="B89" s="26">
        <v>966</v>
      </c>
      <c r="C89" s="26">
        <v>107.55</v>
      </c>
      <c r="D89" s="26">
        <v>55.45</v>
      </c>
      <c r="E89" s="26">
        <v>50.45</v>
      </c>
      <c r="F89" s="26">
        <v>40.5</v>
      </c>
      <c r="G89" s="26">
        <v>30.55</v>
      </c>
      <c r="H89" s="26">
        <v>20.55</v>
      </c>
      <c r="I89" s="26">
        <v>10.6</v>
      </c>
      <c r="J89" s="26">
        <v>0.65</v>
      </c>
    </row>
    <row r="90" spans="1:10" s="26" customFormat="1" x14ac:dyDescent="0.3">
      <c r="A90" s="26">
        <v>966</v>
      </c>
      <c r="B90" s="26">
        <v>974</v>
      </c>
      <c r="C90" s="26">
        <v>108.5</v>
      </c>
      <c r="D90" s="26">
        <v>56.35</v>
      </c>
      <c r="E90" s="26">
        <v>51.4</v>
      </c>
      <c r="F90" s="26">
        <v>41.4</v>
      </c>
      <c r="G90" s="26">
        <v>31.45</v>
      </c>
      <c r="H90" s="26">
        <v>21.5</v>
      </c>
      <c r="I90" s="26">
        <v>11.55</v>
      </c>
      <c r="J90" s="26">
        <v>1.55</v>
      </c>
    </row>
    <row r="91" spans="1:10" s="26" customFormat="1" x14ac:dyDescent="0.3">
      <c r="A91" s="26">
        <v>974</v>
      </c>
      <c r="B91" s="26">
        <v>982</v>
      </c>
      <c r="C91" s="26">
        <v>109.45</v>
      </c>
      <c r="D91" s="26">
        <v>57.3</v>
      </c>
      <c r="E91" s="26">
        <v>52.3</v>
      </c>
      <c r="F91" s="26">
        <v>42.35</v>
      </c>
      <c r="G91" s="26">
        <v>32.4</v>
      </c>
      <c r="H91" s="26">
        <v>22.45</v>
      </c>
      <c r="I91" s="26">
        <v>12.45</v>
      </c>
      <c r="J91" s="26">
        <v>2.5</v>
      </c>
    </row>
    <row r="92" spans="1:10" s="26" customFormat="1" x14ac:dyDescent="0.3">
      <c r="A92" s="26">
        <v>982</v>
      </c>
      <c r="B92" s="26">
        <v>990</v>
      </c>
      <c r="C92" s="26">
        <v>110.35</v>
      </c>
      <c r="D92" s="26">
        <v>58.2</v>
      </c>
      <c r="E92" s="26">
        <v>53.25</v>
      </c>
      <c r="F92" s="26">
        <v>43.3</v>
      </c>
      <c r="G92" s="26">
        <v>33.299999999999997</v>
      </c>
      <c r="H92" s="26">
        <v>23.35</v>
      </c>
      <c r="I92" s="26">
        <v>13.4</v>
      </c>
      <c r="J92" s="26">
        <v>3.45</v>
      </c>
    </row>
    <row r="93" spans="1:10" s="26" customFormat="1" x14ac:dyDescent="0.3">
      <c r="A93" s="26">
        <v>990</v>
      </c>
      <c r="B93" s="26">
        <v>998</v>
      </c>
      <c r="C93" s="26">
        <v>111.3</v>
      </c>
      <c r="D93" s="26">
        <v>59.15</v>
      </c>
      <c r="E93" s="26">
        <v>54.15</v>
      </c>
      <c r="F93" s="26">
        <v>44.2</v>
      </c>
      <c r="G93" s="26">
        <v>34.25</v>
      </c>
      <c r="H93" s="26">
        <v>24.3</v>
      </c>
      <c r="I93" s="26">
        <v>14.35</v>
      </c>
      <c r="J93" s="26">
        <v>4.3499999999999996</v>
      </c>
    </row>
    <row r="94" spans="1:10" s="26" customFormat="1" x14ac:dyDescent="0.3">
      <c r="A94" s="26">
        <v>998</v>
      </c>
      <c r="B94" s="26">
        <v>1006</v>
      </c>
      <c r="C94" s="26">
        <v>112.2</v>
      </c>
      <c r="D94" s="26">
        <v>60.1</v>
      </c>
      <c r="E94" s="26">
        <v>55.1</v>
      </c>
      <c r="F94" s="26">
        <v>45.15</v>
      </c>
      <c r="G94" s="26">
        <v>35.200000000000003</v>
      </c>
      <c r="H94" s="26">
        <v>25.2</v>
      </c>
      <c r="I94" s="26">
        <v>15.25</v>
      </c>
      <c r="J94" s="26">
        <v>5.3</v>
      </c>
    </row>
    <row r="95" spans="1:10" s="26" customFormat="1" x14ac:dyDescent="0.3">
      <c r="A95" s="26">
        <v>1006</v>
      </c>
      <c r="B95" s="26">
        <v>1014</v>
      </c>
      <c r="C95" s="26">
        <v>113.15</v>
      </c>
      <c r="D95" s="26">
        <v>61</v>
      </c>
      <c r="E95" s="26">
        <v>56.05</v>
      </c>
      <c r="F95" s="26">
        <v>46.1</v>
      </c>
      <c r="G95" s="26">
        <v>36.1</v>
      </c>
      <c r="H95" s="26">
        <v>26.15</v>
      </c>
      <c r="I95" s="26">
        <v>16.2</v>
      </c>
      <c r="J95" s="26">
        <v>6.25</v>
      </c>
    </row>
    <row r="96" spans="1:10" s="26" customFormat="1" x14ac:dyDescent="0.3">
      <c r="A96" s="26">
        <v>1014</v>
      </c>
      <c r="B96" s="26">
        <v>1022</v>
      </c>
      <c r="C96" s="26">
        <v>114.1</v>
      </c>
      <c r="D96" s="26">
        <v>61.95</v>
      </c>
      <c r="E96" s="26">
        <v>56.95</v>
      </c>
      <c r="F96" s="26">
        <v>47</v>
      </c>
      <c r="G96" s="26">
        <v>37.049999999999997</v>
      </c>
      <c r="H96" s="26">
        <v>27.1</v>
      </c>
      <c r="I96" s="26">
        <v>17.100000000000001</v>
      </c>
      <c r="J96" s="26">
        <v>7.15</v>
      </c>
    </row>
    <row r="97" spans="1:12" s="26" customFormat="1" x14ac:dyDescent="0.3">
      <c r="A97" s="26">
        <v>1022</v>
      </c>
      <c r="B97" s="26">
        <v>1030</v>
      </c>
      <c r="C97" s="26">
        <v>115</v>
      </c>
      <c r="D97" s="26">
        <v>62.9</v>
      </c>
      <c r="E97" s="26">
        <v>57.9</v>
      </c>
      <c r="F97" s="26">
        <v>47.95</v>
      </c>
      <c r="G97" s="26">
        <v>38</v>
      </c>
      <c r="H97" s="26">
        <v>28</v>
      </c>
      <c r="I97" s="26">
        <v>18.05</v>
      </c>
      <c r="J97" s="26">
        <v>8.1</v>
      </c>
    </row>
    <row r="98" spans="1:12" s="26" customFormat="1" x14ac:dyDescent="0.3">
      <c r="A98" s="26">
        <v>1030</v>
      </c>
      <c r="B98" s="26">
        <v>1038</v>
      </c>
      <c r="C98" s="26">
        <v>115.95</v>
      </c>
      <c r="D98" s="26">
        <v>63.8</v>
      </c>
      <c r="E98" s="26">
        <v>58.85</v>
      </c>
      <c r="F98" s="26">
        <v>48.85</v>
      </c>
      <c r="G98" s="26">
        <v>38.9</v>
      </c>
      <c r="H98" s="26">
        <v>28.95</v>
      </c>
      <c r="I98" s="26">
        <v>19</v>
      </c>
      <c r="J98" s="26">
        <v>9</v>
      </c>
    </row>
    <row r="99" spans="1:12" s="26" customFormat="1" x14ac:dyDescent="0.3">
      <c r="A99" s="26">
        <v>1038</v>
      </c>
      <c r="B99" s="26">
        <v>1046</v>
      </c>
      <c r="C99" s="26">
        <v>116.9</v>
      </c>
      <c r="D99" s="26">
        <v>64.75</v>
      </c>
      <c r="E99" s="26">
        <v>59.75</v>
      </c>
      <c r="F99" s="26">
        <v>49.8</v>
      </c>
      <c r="G99" s="26">
        <v>39.85</v>
      </c>
      <c r="H99" s="26">
        <v>29.9</v>
      </c>
      <c r="I99" s="26">
        <v>19.899999999999999</v>
      </c>
      <c r="J99" s="26">
        <v>9.9499999999999993</v>
      </c>
    </row>
    <row r="100" spans="1:12" s="26" customFormat="1" x14ac:dyDescent="0.3">
      <c r="A100" s="26">
        <v>1046</v>
      </c>
      <c r="B100" s="26">
        <v>1054</v>
      </c>
      <c r="C100" s="26">
        <v>117.8</v>
      </c>
      <c r="D100" s="26">
        <v>65.7</v>
      </c>
      <c r="E100" s="26">
        <v>60.7</v>
      </c>
      <c r="F100" s="26">
        <v>50.75</v>
      </c>
      <c r="G100" s="26">
        <v>40.75</v>
      </c>
      <c r="H100" s="26">
        <v>30.8</v>
      </c>
      <c r="I100" s="26">
        <v>20.85</v>
      </c>
      <c r="J100" s="26">
        <v>10.9</v>
      </c>
      <c r="K100" s="26">
        <v>0.9</v>
      </c>
    </row>
    <row r="101" spans="1:12" s="26" customFormat="1" x14ac:dyDescent="0.3">
      <c r="A101" s="26">
        <v>1054</v>
      </c>
      <c r="B101" s="26">
        <v>1062</v>
      </c>
      <c r="C101" s="26">
        <v>118.75</v>
      </c>
      <c r="D101" s="26">
        <v>66.599999999999994</v>
      </c>
      <c r="E101" s="26">
        <v>61.65</v>
      </c>
      <c r="F101" s="26">
        <v>51.65</v>
      </c>
      <c r="G101" s="26">
        <v>41.7</v>
      </c>
      <c r="H101" s="26">
        <v>31.75</v>
      </c>
      <c r="I101" s="26">
        <v>21.8</v>
      </c>
      <c r="J101" s="26">
        <v>11.8</v>
      </c>
      <c r="K101" s="26">
        <v>1.85</v>
      </c>
    </row>
    <row r="102" spans="1:12" s="26" customFormat="1" x14ac:dyDescent="0.3">
      <c r="A102" s="26">
        <v>1062</v>
      </c>
      <c r="B102" s="26">
        <v>1070</v>
      </c>
      <c r="C102" s="26">
        <v>119.65</v>
      </c>
      <c r="D102" s="26">
        <v>67.55</v>
      </c>
      <c r="E102" s="26">
        <v>62.55</v>
      </c>
      <c r="F102" s="26">
        <v>52.6</v>
      </c>
      <c r="G102" s="26">
        <v>42.65</v>
      </c>
      <c r="H102" s="26">
        <v>32.65</v>
      </c>
      <c r="I102" s="26">
        <v>22.7</v>
      </c>
      <c r="J102" s="26">
        <v>12.75</v>
      </c>
      <c r="K102" s="26">
        <v>2.8</v>
      </c>
    </row>
    <row r="103" spans="1:12" s="26" customFormat="1" x14ac:dyDescent="0.3">
      <c r="A103" s="26">
        <v>1070</v>
      </c>
      <c r="B103" s="26">
        <v>1078</v>
      </c>
      <c r="C103" s="26">
        <v>120.6</v>
      </c>
      <c r="D103" s="26">
        <v>68.45</v>
      </c>
      <c r="E103" s="26">
        <v>63.5</v>
      </c>
      <c r="F103" s="26">
        <v>53.55</v>
      </c>
      <c r="G103" s="26">
        <v>43.55</v>
      </c>
      <c r="H103" s="26">
        <v>33.6</v>
      </c>
      <c r="I103" s="26">
        <v>23.65</v>
      </c>
      <c r="J103" s="26">
        <v>13.7</v>
      </c>
      <c r="K103" s="26">
        <v>3.7</v>
      </c>
    </row>
    <row r="104" spans="1:12" s="26" customFormat="1" x14ac:dyDescent="0.3">
      <c r="A104" s="26">
        <v>1078</v>
      </c>
      <c r="B104" s="26">
        <v>1086</v>
      </c>
      <c r="C104" s="26">
        <v>121.55</v>
      </c>
      <c r="D104" s="26">
        <v>69.400000000000006</v>
      </c>
      <c r="E104" s="26">
        <v>64.400000000000006</v>
      </c>
      <c r="F104" s="26">
        <v>54.45</v>
      </c>
      <c r="G104" s="26">
        <v>44.5</v>
      </c>
      <c r="H104" s="26">
        <v>34.549999999999997</v>
      </c>
      <c r="I104" s="26">
        <v>24.55</v>
      </c>
      <c r="J104" s="26">
        <v>14.6</v>
      </c>
      <c r="K104" s="26">
        <v>4.6500000000000004</v>
      </c>
    </row>
    <row r="105" spans="1:12" s="26" customFormat="1" x14ac:dyDescent="0.3">
      <c r="A105" s="26">
        <v>1086</v>
      </c>
      <c r="B105" s="26">
        <v>1094</v>
      </c>
      <c r="C105" s="26">
        <v>122.45</v>
      </c>
      <c r="D105" s="26">
        <v>70.349999999999994</v>
      </c>
      <c r="E105" s="26">
        <v>65.349999999999994</v>
      </c>
      <c r="F105" s="26">
        <v>55.4</v>
      </c>
      <c r="G105" s="26">
        <v>45.45</v>
      </c>
      <c r="H105" s="26">
        <v>35.450000000000003</v>
      </c>
      <c r="I105" s="26">
        <v>25.5</v>
      </c>
      <c r="J105" s="26">
        <v>15.55</v>
      </c>
      <c r="K105" s="26">
        <v>5.6</v>
      </c>
    </row>
    <row r="106" spans="1:12" s="26" customFormat="1" x14ac:dyDescent="0.3">
      <c r="A106" s="26">
        <v>1094</v>
      </c>
      <c r="B106" s="26">
        <v>1102</v>
      </c>
      <c r="C106" s="26">
        <v>123.4</v>
      </c>
      <c r="D106" s="26">
        <v>71.25</v>
      </c>
      <c r="E106" s="26">
        <v>66.3</v>
      </c>
      <c r="F106" s="26">
        <v>56.3</v>
      </c>
      <c r="G106" s="26">
        <v>46.35</v>
      </c>
      <c r="H106" s="26">
        <v>36.4</v>
      </c>
      <c r="I106" s="26">
        <v>26.45</v>
      </c>
      <c r="J106" s="26">
        <v>16.45</v>
      </c>
      <c r="K106" s="26">
        <v>6.5</v>
      </c>
    </row>
    <row r="107" spans="1:12" s="26" customFormat="1" x14ac:dyDescent="0.3">
      <c r="A107" s="26">
        <v>1102</v>
      </c>
      <c r="B107" s="26">
        <v>1110</v>
      </c>
      <c r="C107" s="26">
        <v>124.35</v>
      </c>
      <c r="D107" s="26">
        <v>72.2</v>
      </c>
      <c r="E107" s="26">
        <v>67.2</v>
      </c>
      <c r="F107" s="26">
        <v>57.25</v>
      </c>
      <c r="G107" s="26">
        <v>47.3</v>
      </c>
      <c r="H107" s="26">
        <v>37.35</v>
      </c>
      <c r="I107" s="26">
        <v>27.35</v>
      </c>
      <c r="J107" s="26">
        <v>17.399999999999999</v>
      </c>
      <c r="K107" s="26">
        <v>7.45</v>
      </c>
    </row>
    <row r="108" spans="1:12" s="26" customFormat="1" x14ac:dyDescent="0.3">
      <c r="A108" s="26">
        <v>1110</v>
      </c>
      <c r="B108" s="26">
        <v>1118</v>
      </c>
      <c r="C108" s="26">
        <v>125.25</v>
      </c>
      <c r="D108" s="26">
        <v>73.150000000000006</v>
      </c>
      <c r="E108" s="26">
        <v>68.150000000000006</v>
      </c>
      <c r="F108" s="26">
        <v>58.2</v>
      </c>
      <c r="G108" s="26">
        <v>48.2</v>
      </c>
      <c r="H108" s="26">
        <v>38.25</v>
      </c>
      <c r="I108" s="26">
        <v>28.3</v>
      </c>
      <c r="J108" s="26">
        <v>18.350000000000001</v>
      </c>
      <c r="K108" s="26">
        <v>8.35</v>
      </c>
    </row>
    <row r="109" spans="1:12" s="26" customFormat="1" x14ac:dyDescent="0.3">
      <c r="A109" s="26">
        <v>1118</v>
      </c>
      <c r="B109" s="26">
        <v>1126</v>
      </c>
      <c r="C109" s="26">
        <v>126.2</v>
      </c>
      <c r="D109" s="26">
        <v>74.05</v>
      </c>
      <c r="E109" s="26">
        <v>69.099999999999994</v>
      </c>
      <c r="F109" s="26">
        <v>59.1</v>
      </c>
      <c r="G109" s="26">
        <v>49.15</v>
      </c>
      <c r="H109" s="26">
        <v>39.200000000000003</v>
      </c>
      <c r="I109" s="26">
        <v>29.25</v>
      </c>
      <c r="J109" s="26">
        <v>19.25</v>
      </c>
      <c r="K109" s="26">
        <v>9.3000000000000007</v>
      </c>
    </row>
    <row r="110" spans="1:12" s="26" customFormat="1" x14ac:dyDescent="0.3">
      <c r="A110" s="26">
        <v>1126</v>
      </c>
      <c r="B110" s="26">
        <v>1134</v>
      </c>
      <c r="C110" s="26">
        <v>127.1</v>
      </c>
      <c r="D110" s="26">
        <v>75</v>
      </c>
      <c r="E110" s="26">
        <v>70</v>
      </c>
      <c r="F110" s="26">
        <v>60.05</v>
      </c>
      <c r="G110" s="26">
        <v>50.1</v>
      </c>
      <c r="H110" s="26">
        <v>40.1</v>
      </c>
      <c r="I110" s="26">
        <v>30.15</v>
      </c>
      <c r="J110" s="26">
        <v>20.2</v>
      </c>
      <c r="K110" s="26">
        <v>10.25</v>
      </c>
      <c r="L110" s="26">
        <v>0.25</v>
      </c>
    </row>
    <row r="111" spans="1:12" s="26" customFormat="1" x14ac:dyDescent="0.3">
      <c r="A111" s="26">
        <v>1134</v>
      </c>
      <c r="B111" s="26">
        <v>1142</v>
      </c>
      <c r="C111" s="26">
        <v>128.05000000000001</v>
      </c>
      <c r="D111" s="26">
        <v>75.900000000000006</v>
      </c>
      <c r="E111" s="26">
        <v>70.95</v>
      </c>
      <c r="F111" s="26">
        <v>61</v>
      </c>
      <c r="G111" s="26">
        <v>51</v>
      </c>
      <c r="H111" s="26">
        <v>41.05</v>
      </c>
      <c r="I111" s="26">
        <v>31.1</v>
      </c>
      <c r="J111" s="26">
        <v>21.15</v>
      </c>
      <c r="K111" s="26">
        <v>11.15</v>
      </c>
      <c r="L111" s="26">
        <v>1.2</v>
      </c>
    </row>
    <row r="112" spans="1:12" s="26" customFormat="1" x14ac:dyDescent="0.3">
      <c r="A112" s="26">
        <v>1142</v>
      </c>
      <c r="B112" s="26">
        <v>1158</v>
      </c>
      <c r="C112" s="26">
        <v>129.44999999999999</v>
      </c>
      <c r="D112" s="26">
        <v>77.3</v>
      </c>
      <c r="E112" s="26">
        <v>72.349999999999994</v>
      </c>
      <c r="F112" s="26">
        <v>62.35</v>
      </c>
      <c r="G112" s="26">
        <v>52.4</v>
      </c>
      <c r="H112" s="26">
        <v>42.45</v>
      </c>
      <c r="I112" s="26">
        <v>32.5</v>
      </c>
      <c r="J112" s="26">
        <v>22.5</v>
      </c>
      <c r="K112" s="26">
        <v>12.55</v>
      </c>
      <c r="L112" s="26">
        <v>2.6</v>
      </c>
    </row>
    <row r="113" spans="1:13" s="26" customFormat="1" x14ac:dyDescent="0.3">
      <c r="A113" s="26">
        <v>1158</v>
      </c>
      <c r="B113" s="26">
        <v>1174</v>
      </c>
      <c r="C113" s="26">
        <v>131.30000000000001</v>
      </c>
      <c r="D113" s="26">
        <v>79.2</v>
      </c>
      <c r="E113" s="26">
        <v>74.2</v>
      </c>
      <c r="F113" s="26">
        <v>64.25</v>
      </c>
      <c r="G113" s="26">
        <v>54.25</v>
      </c>
      <c r="H113" s="26">
        <v>44.3</v>
      </c>
      <c r="I113" s="26">
        <v>34.35</v>
      </c>
      <c r="J113" s="26">
        <v>24.4</v>
      </c>
      <c r="K113" s="26">
        <v>14.4</v>
      </c>
      <c r="L113" s="26">
        <v>4.45</v>
      </c>
    </row>
    <row r="114" spans="1:13" s="26" customFormat="1" x14ac:dyDescent="0.3">
      <c r="A114" s="26">
        <v>1174</v>
      </c>
      <c r="B114" s="26">
        <v>1190</v>
      </c>
      <c r="C114" s="26">
        <v>133.15</v>
      </c>
      <c r="D114" s="26">
        <v>81.05</v>
      </c>
      <c r="E114" s="26">
        <v>76.05</v>
      </c>
      <c r="F114" s="26">
        <v>66.099999999999994</v>
      </c>
      <c r="G114" s="26">
        <v>56.15</v>
      </c>
      <c r="H114" s="26">
        <v>46.15</v>
      </c>
      <c r="I114" s="26">
        <v>36.200000000000003</v>
      </c>
      <c r="J114" s="26">
        <v>26.25</v>
      </c>
      <c r="K114" s="26">
        <v>16.3</v>
      </c>
      <c r="L114" s="26">
        <v>6.35</v>
      </c>
    </row>
    <row r="115" spans="1:13" s="26" customFormat="1" x14ac:dyDescent="0.3">
      <c r="A115" s="26">
        <v>1190</v>
      </c>
      <c r="B115" s="26">
        <v>1206</v>
      </c>
      <c r="C115" s="26">
        <v>135.05000000000001</v>
      </c>
      <c r="D115" s="26">
        <v>82.9</v>
      </c>
      <c r="E115" s="26">
        <v>77.900000000000006</v>
      </c>
      <c r="F115" s="26">
        <v>67.95</v>
      </c>
      <c r="G115" s="26">
        <v>58</v>
      </c>
      <c r="H115" s="26">
        <v>48.05</v>
      </c>
      <c r="I115" s="26">
        <v>38.049999999999997</v>
      </c>
      <c r="J115" s="26">
        <v>28.1</v>
      </c>
      <c r="K115" s="26">
        <v>18.149999999999999</v>
      </c>
      <c r="L115" s="26">
        <v>8.1999999999999993</v>
      </c>
    </row>
    <row r="116" spans="1:13" s="26" customFormat="1" x14ac:dyDescent="0.3">
      <c r="A116" s="26">
        <v>1206</v>
      </c>
      <c r="B116" s="26">
        <v>1222</v>
      </c>
      <c r="C116" s="26">
        <v>136.9</v>
      </c>
      <c r="D116" s="26">
        <v>84.75</v>
      </c>
      <c r="E116" s="26">
        <v>79.8</v>
      </c>
      <c r="F116" s="26">
        <v>69.8</v>
      </c>
      <c r="G116" s="26">
        <v>59.85</v>
      </c>
      <c r="H116" s="26">
        <v>49.9</v>
      </c>
      <c r="I116" s="26">
        <v>39.950000000000003</v>
      </c>
      <c r="J116" s="26">
        <v>30</v>
      </c>
      <c r="K116" s="26">
        <v>20</v>
      </c>
      <c r="L116" s="26">
        <v>10.050000000000001</v>
      </c>
      <c r="M116" s="26">
        <v>0.1</v>
      </c>
    </row>
    <row r="117" spans="1:13" s="26" customFormat="1" x14ac:dyDescent="0.3">
      <c r="A117" s="26">
        <v>1222</v>
      </c>
      <c r="B117" s="26">
        <v>1238</v>
      </c>
      <c r="C117" s="26">
        <v>138.75</v>
      </c>
      <c r="D117" s="26">
        <v>86.65</v>
      </c>
      <c r="E117" s="26">
        <v>81.650000000000006</v>
      </c>
      <c r="F117" s="26">
        <v>71.7</v>
      </c>
      <c r="G117" s="26">
        <v>61.7</v>
      </c>
      <c r="H117" s="26">
        <v>51.75</v>
      </c>
      <c r="I117" s="26">
        <v>41.8</v>
      </c>
      <c r="J117" s="26">
        <v>31.85</v>
      </c>
      <c r="K117" s="26">
        <v>21.9</v>
      </c>
      <c r="L117" s="26">
        <v>11.9</v>
      </c>
      <c r="M117" s="26">
        <v>1.95</v>
      </c>
    </row>
    <row r="118" spans="1:13" s="26" customFormat="1" x14ac:dyDescent="0.3">
      <c r="A118" s="26">
        <v>1238</v>
      </c>
      <c r="B118" s="26">
        <v>1254</v>
      </c>
      <c r="C118" s="26">
        <v>140.65</v>
      </c>
      <c r="D118" s="26">
        <v>88.5</v>
      </c>
      <c r="E118" s="26">
        <v>83.5</v>
      </c>
      <c r="F118" s="26">
        <v>73.55</v>
      </c>
      <c r="G118" s="26">
        <v>63.6</v>
      </c>
      <c r="H118" s="26">
        <v>53.65</v>
      </c>
      <c r="I118" s="26">
        <v>43.65</v>
      </c>
      <c r="J118" s="26">
        <v>33.700000000000003</v>
      </c>
      <c r="K118" s="26">
        <v>23.75</v>
      </c>
      <c r="L118" s="26">
        <v>13.8</v>
      </c>
      <c r="M118" s="26">
        <v>3.8</v>
      </c>
    </row>
    <row r="119" spans="1:13" s="26" customFormat="1" x14ac:dyDescent="0.3">
      <c r="A119" s="26">
        <v>1254</v>
      </c>
      <c r="B119" s="26">
        <v>1270</v>
      </c>
      <c r="C119" s="26">
        <v>142.5</v>
      </c>
      <c r="D119" s="26">
        <v>90.35</v>
      </c>
      <c r="E119" s="26">
        <v>85.35</v>
      </c>
      <c r="F119" s="26">
        <v>75.400000000000006</v>
      </c>
      <c r="G119" s="26">
        <v>65.45</v>
      </c>
      <c r="H119" s="26">
        <v>55.5</v>
      </c>
      <c r="I119" s="26">
        <v>45.55</v>
      </c>
      <c r="J119" s="26">
        <v>35.549999999999997</v>
      </c>
      <c r="K119" s="26">
        <v>25.6</v>
      </c>
      <c r="L119" s="26">
        <v>15.65</v>
      </c>
      <c r="M119" s="26">
        <v>5.7</v>
      </c>
    </row>
    <row r="120" spans="1:13" s="26" customFormat="1" x14ac:dyDescent="0.3">
      <c r="A120" s="26">
        <v>1270</v>
      </c>
      <c r="B120" s="26">
        <v>1286</v>
      </c>
      <c r="C120" s="26">
        <v>144.35</v>
      </c>
      <c r="D120" s="26">
        <v>92.2</v>
      </c>
      <c r="E120" s="26">
        <v>87.25</v>
      </c>
      <c r="F120" s="26">
        <v>77.25</v>
      </c>
      <c r="G120" s="26">
        <v>67.3</v>
      </c>
      <c r="H120" s="26">
        <v>57.35</v>
      </c>
      <c r="I120" s="26">
        <v>47.4</v>
      </c>
      <c r="J120" s="26">
        <v>37.450000000000003</v>
      </c>
      <c r="K120" s="26">
        <v>27.45</v>
      </c>
      <c r="L120" s="26">
        <v>17.5</v>
      </c>
      <c r="M120" s="26">
        <v>7.55</v>
      </c>
    </row>
    <row r="121" spans="1:13" s="26" customFormat="1" x14ac:dyDescent="0.3">
      <c r="A121" s="26">
        <v>1286</v>
      </c>
      <c r="B121" s="26">
        <v>1302</v>
      </c>
      <c r="C121" s="26">
        <v>146.19999999999999</v>
      </c>
      <c r="D121" s="26">
        <v>94.1</v>
      </c>
      <c r="E121" s="26">
        <v>89.1</v>
      </c>
      <c r="F121" s="26">
        <v>79.150000000000006</v>
      </c>
      <c r="G121" s="26">
        <v>69.150000000000006</v>
      </c>
      <c r="H121" s="26">
        <v>59.2</v>
      </c>
      <c r="I121" s="26">
        <v>49.25</v>
      </c>
      <c r="J121" s="26">
        <v>39.299999999999997</v>
      </c>
      <c r="K121" s="26">
        <v>29.35</v>
      </c>
      <c r="L121" s="26">
        <v>19.350000000000001</v>
      </c>
      <c r="M121" s="26">
        <v>9.4</v>
      </c>
    </row>
    <row r="122" spans="1:13" s="26" customFormat="1" x14ac:dyDescent="0.3">
      <c r="A122" s="26">
        <v>1302</v>
      </c>
      <c r="B122" s="26">
        <v>1318</v>
      </c>
      <c r="C122" s="26">
        <v>148.1</v>
      </c>
      <c r="D122" s="26">
        <v>95.95</v>
      </c>
      <c r="E122" s="26">
        <v>90.95</v>
      </c>
      <c r="F122" s="26">
        <v>81</v>
      </c>
      <c r="G122" s="26">
        <v>71.05</v>
      </c>
      <c r="H122" s="26">
        <v>61.1</v>
      </c>
      <c r="I122" s="26">
        <v>51.1</v>
      </c>
      <c r="J122" s="26">
        <v>41.15</v>
      </c>
      <c r="K122" s="26">
        <v>31.2</v>
      </c>
      <c r="L122" s="26">
        <v>21.25</v>
      </c>
      <c r="M122" s="26">
        <v>11.25</v>
      </c>
    </row>
    <row r="123" spans="1:13" s="26" customFormat="1" x14ac:dyDescent="0.3">
      <c r="A123" s="26">
        <v>1318</v>
      </c>
      <c r="B123" s="26">
        <v>1334</v>
      </c>
      <c r="C123" s="26">
        <v>149.94999999999999</v>
      </c>
      <c r="D123" s="26">
        <v>97.8</v>
      </c>
      <c r="E123" s="26">
        <v>92.8</v>
      </c>
      <c r="F123" s="26">
        <v>82.85</v>
      </c>
      <c r="G123" s="26">
        <v>72.900000000000006</v>
      </c>
      <c r="H123" s="26">
        <v>62.95</v>
      </c>
      <c r="I123" s="26">
        <v>53</v>
      </c>
      <c r="J123" s="26">
        <v>43</v>
      </c>
      <c r="K123" s="26">
        <v>33.049999999999997</v>
      </c>
      <c r="L123" s="26">
        <v>23.1</v>
      </c>
      <c r="M123" s="26">
        <v>13.15</v>
      </c>
    </row>
    <row r="124" spans="1:13" s="26" customFormat="1" x14ac:dyDescent="0.3">
      <c r="A124" s="26">
        <v>1334</v>
      </c>
      <c r="B124" s="26">
        <v>1350</v>
      </c>
      <c r="C124" s="26">
        <v>151.80000000000001</v>
      </c>
      <c r="D124" s="26">
        <v>99.65</v>
      </c>
      <c r="E124" s="26">
        <v>94.7</v>
      </c>
      <c r="F124" s="26">
        <v>84.7</v>
      </c>
      <c r="G124" s="26">
        <v>74.75</v>
      </c>
      <c r="H124" s="26">
        <v>64.8</v>
      </c>
      <c r="I124" s="26">
        <v>54.85</v>
      </c>
      <c r="J124" s="26">
        <v>44.9</v>
      </c>
      <c r="K124" s="26">
        <v>34.9</v>
      </c>
      <c r="L124" s="26">
        <v>24.95</v>
      </c>
      <c r="M124" s="26">
        <v>15</v>
      </c>
    </row>
    <row r="125" spans="1:13" s="26" customFormat="1" x14ac:dyDescent="0.3">
      <c r="A125" s="26">
        <v>1350</v>
      </c>
      <c r="B125" s="26">
        <v>1366</v>
      </c>
      <c r="C125" s="26">
        <v>153.65</v>
      </c>
      <c r="D125" s="26">
        <v>101.55</v>
      </c>
      <c r="E125" s="26">
        <v>96.55</v>
      </c>
      <c r="F125" s="26">
        <v>86.6</v>
      </c>
      <c r="G125" s="26">
        <v>76.650000000000006</v>
      </c>
      <c r="H125" s="26">
        <v>66.650000000000006</v>
      </c>
      <c r="I125" s="26">
        <v>56.7</v>
      </c>
      <c r="J125" s="26">
        <v>46.75</v>
      </c>
      <c r="K125" s="26">
        <v>36.799999999999997</v>
      </c>
      <c r="L125" s="26">
        <v>26.8</v>
      </c>
      <c r="M125" s="26">
        <v>16.850000000000001</v>
      </c>
    </row>
    <row r="126" spans="1:13" s="26" customFormat="1" x14ac:dyDescent="0.3">
      <c r="A126" s="26">
        <v>1366</v>
      </c>
      <c r="B126" s="26">
        <v>1382</v>
      </c>
      <c r="C126" s="26">
        <v>155.55000000000001</v>
      </c>
      <c r="D126" s="26">
        <v>103.4</v>
      </c>
      <c r="E126" s="26">
        <v>98.4</v>
      </c>
      <c r="F126" s="26">
        <v>88.45</v>
      </c>
      <c r="G126" s="26">
        <v>78.5</v>
      </c>
      <c r="H126" s="26">
        <v>68.55</v>
      </c>
      <c r="I126" s="26">
        <v>58.55</v>
      </c>
      <c r="J126" s="26">
        <v>48.6</v>
      </c>
      <c r="K126" s="26">
        <v>38.65</v>
      </c>
      <c r="L126" s="26">
        <v>28.7</v>
      </c>
      <c r="M126" s="26">
        <v>18.7</v>
      </c>
    </row>
    <row r="127" spans="1:13" s="26" customFormat="1" x14ac:dyDescent="0.3">
      <c r="A127" s="26">
        <v>1382</v>
      </c>
      <c r="B127" s="26">
        <v>1398</v>
      </c>
      <c r="C127" s="26">
        <v>157.4</v>
      </c>
      <c r="D127" s="26">
        <v>105.25</v>
      </c>
      <c r="E127" s="26">
        <v>100.3</v>
      </c>
      <c r="F127" s="26">
        <v>90.3</v>
      </c>
      <c r="G127" s="26">
        <v>80.349999999999994</v>
      </c>
      <c r="H127" s="26">
        <v>70.400000000000006</v>
      </c>
      <c r="I127" s="26">
        <v>60.45</v>
      </c>
      <c r="J127" s="26">
        <v>50.45</v>
      </c>
      <c r="K127" s="26">
        <v>40.5</v>
      </c>
      <c r="L127" s="26">
        <v>30.55</v>
      </c>
      <c r="M127" s="26">
        <v>20.6</v>
      </c>
    </row>
    <row r="128" spans="1:13" s="26" customFormat="1" x14ac:dyDescent="0.3">
      <c r="A128" s="26">
        <v>1398</v>
      </c>
      <c r="B128" s="26">
        <v>1414</v>
      </c>
      <c r="C128" s="26">
        <v>159.25</v>
      </c>
      <c r="D128" s="26">
        <v>107.1</v>
      </c>
      <c r="E128" s="26">
        <v>102.15</v>
      </c>
      <c r="F128" s="26">
        <v>92.2</v>
      </c>
      <c r="G128" s="26">
        <v>82.2</v>
      </c>
      <c r="H128" s="26">
        <v>72.25</v>
      </c>
      <c r="I128" s="26">
        <v>62.3</v>
      </c>
      <c r="J128" s="26">
        <v>52.35</v>
      </c>
      <c r="K128" s="26">
        <v>42.35</v>
      </c>
      <c r="L128" s="26">
        <v>32.4</v>
      </c>
      <c r="M128" s="26">
        <v>22.45</v>
      </c>
    </row>
    <row r="129" spans="1:13" s="26" customFormat="1" x14ac:dyDescent="0.3">
      <c r="A129" s="26">
        <v>1414</v>
      </c>
      <c r="B129" s="26">
        <v>1430</v>
      </c>
      <c r="C129" s="26">
        <v>161.1</v>
      </c>
      <c r="D129" s="26">
        <v>109</v>
      </c>
      <c r="E129" s="26">
        <v>104</v>
      </c>
      <c r="F129" s="26">
        <v>94.05</v>
      </c>
      <c r="G129" s="26">
        <v>84.1</v>
      </c>
      <c r="H129" s="26">
        <v>74.099999999999994</v>
      </c>
      <c r="I129" s="26">
        <v>64.150000000000006</v>
      </c>
      <c r="J129" s="26">
        <v>54.2</v>
      </c>
      <c r="K129" s="26">
        <v>44.25</v>
      </c>
      <c r="L129" s="26">
        <v>34.25</v>
      </c>
      <c r="M129" s="26">
        <v>24.3</v>
      </c>
    </row>
    <row r="130" spans="1:13" s="26" customFormat="1" x14ac:dyDescent="0.3">
      <c r="A130" s="26">
        <v>1430</v>
      </c>
      <c r="B130" s="26">
        <v>1446</v>
      </c>
      <c r="C130" s="26">
        <v>163</v>
      </c>
      <c r="D130" s="26">
        <v>110.85</v>
      </c>
      <c r="E130" s="26">
        <v>105.85</v>
      </c>
      <c r="F130" s="26">
        <v>95.9</v>
      </c>
      <c r="G130" s="26">
        <v>85.95</v>
      </c>
      <c r="H130" s="26">
        <v>76</v>
      </c>
      <c r="I130" s="26">
        <v>66</v>
      </c>
      <c r="J130" s="26">
        <v>56.05</v>
      </c>
      <c r="K130" s="26">
        <v>46.1</v>
      </c>
      <c r="L130" s="26">
        <v>36.15</v>
      </c>
      <c r="M130" s="26">
        <v>26.15</v>
      </c>
    </row>
    <row r="131" spans="1:13" s="26" customFormat="1" x14ac:dyDescent="0.3">
      <c r="A131" s="26">
        <v>1446</v>
      </c>
      <c r="B131" s="26">
        <v>1462</v>
      </c>
      <c r="C131" s="26">
        <v>164.85</v>
      </c>
      <c r="D131" s="26">
        <v>112.7</v>
      </c>
      <c r="E131" s="26">
        <v>107.75</v>
      </c>
      <c r="F131" s="26">
        <v>97.75</v>
      </c>
      <c r="G131" s="26">
        <v>87.8</v>
      </c>
      <c r="H131" s="26">
        <v>77.849999999999994</v>
      </c>
      <c r="I131" s="26">
        <v>67.900000000000006</v>
      </c>
      <c r="J131" s="26">
        <v>57.9</v>
      </c>
      <c r="K131" s="26">
        <v>47.95</v>
      </c>
      <c r="L131" s="26">
        <v>38</v>
      </c>
      <c r="M131" s="26">
        <v>28.05</v>
      </c>
    </row>
    <row r="132" spans="1:13" s="26" customFormat="1" x14ac:dyDescent="0.3">
      <c r="A132" s="26">
        <v>1462</v>
      </c>
      <c r="B132" s="26">
        <v>1478</v>
      </c>
      <c r="C132" s="26">
        <v>166.7</v>
      </c>
      <c r="D132" s="26">
        <v>114.55</v>
      </c>
      <c r="E132" s="26">
        <v>109.6</v>
      </c>
      <c r="F132" s="26">
        <v>99.65</v>
      </c>
      <c r="G132" s="26">
        <v>89.65</v>
      </c>
      <c r="H132" s="26">
        <v>79.7</v>
      </c>
      <c r="I132" s="26">
        <v>69.75</v>
      </c>
      <c r="J132" s="26">
        <v>59.8</v>
      </c>
      <c r="K132" s="26">
        <v>49.8</v>
      </c>
      <c r="L132" s="26">
        <v>39.85</v>
      </c>
      <c r="M132" s="26">
        <v>29.9</v>
      </c>
    </row>
    <row r="133" spans="1:13" s="26" customFormat="1" x14ac:dyDescent="0.3">
      <c r="A133" s="26">
        <v>1478</v>
      </c>
      <c r="B133" s="26">
        <v>1494</v>
      </c>
      <c r="C133" s="26">
        <v>168.55</v>
      </c>
      <c r="D133" s="26">
        <v>116.45</v>
      </c>
      <c r="E133" s="26">
        <v>111.45</v>
      </c>
      <c r="F133" s="26">
        <v>101.5</v>
      </c>
      <c r="G133" s="26">
        <v>91.55</v>
      </c>
      <c r="H133" s="26">
        <v>81.55</v>
      </c>
      <c r="I133" s="26">
        <v>71.599999999999994</v>
      </c>
      <c r="J133" s="26">
        <v>61.65</v>
      </c>
      <c r="K133" s="26">
        <v>51.7</v>
      </c>
      <c r="L133" s="26">
        <v>41.7</v>
      </c>
      <c r="M133" s="26">
        <v>31.75</v>
      </c>
    </row>
    <row r="134" spans="1:13" s="26" customFormat="1" x14ac:dyDescent="0.3">
      <c r="A134" s="26">
        <v>1494</v>
      </c>
      <c r="B134" s="26">
        <v>1510</v>
      </c>
      <c r="C134" s="26">
        <v>170.45</v>
      </c>
      <c r="D134" s="26">
        <v>118.3</v>
      </c>
      <c r="E134" s="26">
        <v>113.3</v>
      </c>
      <c r="F134" s="26">
        <v>103.35</v>
      </c>
      <c r="G134" s="26">
        <v>93.4</v>
      </c>
      <c r="H134" s="26">
        <v>83.45</v>
      </c>
      <c r="I134" s="26">
        <v>73.45</v>
      </c>
      <c r="J134" s="26">
        <v>63.5</v>
      </c>
      <c r="K134" s="26">
        <v>53.55</v>
      </c>
      <c r="L134" s="26">
        <v>43.6</v>
      </c>
      <c r="M134" s="26">
        <v>33.6</v>
      </c>
    </row>
    <row r="135" spans="1:13" s="26" customFormat="1" x14ac:dyDescent="0.3">
      <c r="A135" s="26">
        <v>1510</v>
      </c>
      <c r="B135" s="26">
        <v>1526</v>
      </c>
      <c r="C135" s="26">
        <v>172.3</v>
      </c>
      <c r="D135" s="26">
        <v>120.15</v>
      </c>
      <c r="E135" s="26">
        <v>115.2</v>
      </c>
      <c r="F135" s="26">
        <v>105.2</v>
      </c>
      <c r="G135" s="26">
        <v>95.25</v>
      </c>
      <c r="H135" s="26">
        <v>85.3</v>
      </c>
      <c r="I135" s="26">
        <v>75.349999999999994</v>
      </c>
      <c r="J135" s="26">
        <v>65.349999999999994</v>
      </c>
      <c r="K135" s="26">
        <v>55.4</v>
      </c>
      <c r="L135" s="26">
        <v>45.45</v>
      </c>
      <c r="M135" s="26">
        <v>35.5</v>
      </c>
    </row>
    <row r="136" spans="1:13" s="26" customFormat="1" x14ac:dyDescent="0.3">
      <c r="A136" s="26">
        <v>1526</v>
      </c>
      <c r="B136" s="26">
        <v>1542</v>
      </c>
      <c r="C136" s="26">
        <v>174.15</v>
      </c>
      <c r="D136" s="26">
        <v>122</v>
      </c>
      <c r="E136" s="26">
        <v>117.05</v>
      </c>
      <c r="F136" s="26">
        <v>107.1</v>
      </c>
      <c r="G136" s="26">
        <v>97.1</v>
      </c>
      <c r="H136" s="26">
        <v>87.15</v>
      </c>
      <c r="I136" s="26">
        <v>77.2</v>
      </c>
      <c r="J136" s="26">
        <v>67.25</v>
      </c>
      <c r="K136" s="26">
        <v>57.25</v>
      </c>
      <c r="L136" s="26">
        <v>47.3</v>
      </c>
      <c r="M136" s="26">
        <v>37.35</v>
      </c>
    </row>
    <row r="137" spans="1:13" s="26" customFormat="1" x14ac:dyDescent="0.3">
      <c r="A137" s="26">
        <v>1542</v>
      </c>
      <c r="B137" s="26">
        <v>1558</v>
      </c>
      <c r="C137" s="26">
        <v>176</v>
      </c>
      <c r="D137" s="26">
        <v>123.9</v>
      </c>
      <c r="E137" s="26">
        <v>118.9</v>
      </c>
      <c r="F137" s="26">
        <v>108.95</v>
      </c>
      <c r="G137" s="26">
        <v>99</v>
      </c>
      <c r="H137" s="26">
        <v>89</v>
      </c>
      <c r="I137" s="26">
        <v>79.05</v>
      </c>
      <c r="J137" s="26">
        <v>69.099999999999994</v>
      </c>
      <c r="K137" s="26">
        <v>59.15</v>
      </c>
      <c r="L137" s="26">
        <v>49.15</v>
      </c>
      <c r="M137" s="26">
        <v>39.200000000000003</v>
      </c>
    </row>
    <row r="138" spans="1:13" s="26" customFormat="1" x14ac:dyDescent="0.3">
      <c r="A138" s="26">
        <v>1558</v>
      </c>
      <c r="B138" s="26">
        <v>1574</v>
      </c>
      <c r="C138" s="26">
        <v>177.9</v>
      </c>
      <c r="D138" s="26">
        <v>125.75</v>
      </c>
      <c r="E138" s="26">
        <v>120.75</v>
      </c>
      <c r="F138" s="26">
        <v>110.8</v>
      </c>
      <c r="G138" s="26">
        <v>100.85</v>
      </c>
      <c r="H138" s="26">
        <v>90.9</v>
      </c>
      <c r="I138" s="26">
        <v>80.900000000000006</v>
      </c>
      <c r="J138" s="26">
        <v>70.95</v>
      </c>
      <c r="K138" s="26">
        <v>61</v>
      </c>
      <c r="L138" s="26">
        <v>51.05</v>
      </c>
      <c r="M138" s="26">
        <v>41.05</v>
      </c>
    </row>
    <row r="139" spans="1:13" s="26" customFormat="1" x14ac:dyDescent="0.3">
      <c r="A139" s="26">
        <v>1574</v>
      </c>
      <c r="B139" s="26">
        <v>1590</v>
      </c>
      <c r="C139" s="26">
        <v>179.75</v>
      </c>
      <c r="D139" s="26">
        <v>127.6</v>
      </c>
      <c r="E139" s="26">
        <v>122.65</v>
      </c>
      <c r="F139" s="26">
        <v>112.65</v>
      </c>
      <c r="G139" s="26">
        <v>102.7</v>
      </c>
      <c r="H139" s="26">
        <v>92.75</v>
      </c>
      <c r="I139" s="26">
        <v>82.8</v>
      </c>
      <c r="J139" s="26">
        <v>72.8</v>
      </c>
      <c r="K139" s="26">
        <v>62.85</v>
      </c>
      <c r="L139" s="26">
        <v>52.9</v>
      </c>
      <c r="M139" s="26">
        <v>42.95</v>
      </c>
    </row>
    <row r="140" spans="1:13" s="26" customFormat="1" x14ac:dyDescent="0.3">
      <c r="A140" s="26">
        <v>1590</v>
      </c>
      <c r="B140" s="26">
        <v>1606</v>
      </c>
      <c r="C140" s="26">
        <v>181.6</v>
      </c>
      <c r="D140" s="26">
        <v>129.44999999999999</v>
      </c>
      <c r="E140" s="26">
        <v>124.5</v>
      </c>
      <c r="F140" s="26">
        <v>114.55</v>
      </c>
      <c r="G140" s="26">
        <v>104.55</v>
      </c>
      <c r="H140" s="26">
        <v>94.6</v>
      </c>
      <c r="I140" s="26">
        <v>84.65</v>
      </c>
      <c r="J140" s="26">
        <v>74.7</v>
      </c>
      <c r="K140" s="26">
        <v>64.7</v>
      </c>
      <c r="L140" s="26">
        <v>54.75</v>
      </c>
      <c r="M140" s="26">
        <v>44.8</v>
      </c>
    </row>
    <row r="141" spans="1:13" s="26" customFormat="1" x14ac:dyDescent="0.3">
      <c r="A141" s="26">
        <v>1606</v>
      </c>
      <c r="B141" s="26">
        <v>1622</v>
      </c>
      <c r="C141" s="26">
        <v>183.45</v>
      </c>
      <c r="D141" s="26">
        <v>131.35</v>
      </c>
      <c r="E141" s="26">
        <v>126.35</v>
      </c>
      <c r="F141" s="26">
        <v>116.4</v>
      </c>
      <c r="G141" s="26">
        <v>106.45</v>
      </c>
      <c r="H141" s="26">
        <v>96.45</v>
      </c>
      <c r="I141" s="26">
        <v>86.5</v>
      </c>
      <c r="J141" s="26">
        <v>76.55</v>
      </c>
      <c r="K141" s="26">
        <v>66.599999999999994</v>
      </c>
      <c r="L141" s="26">
        <v>56.6</v>
      </c>
      <c r="M141" s="26">
        <v>46.65</v>
      </c>
    </row>
    <row r="142" spans="1:13" s="26" customFormat="1" x14ac:dyDescent="0.3">
      <c r="A142" s="26">
        <v>1622</v>
      </c>
      <c r="B142" s="26">
        <v>1638</v>
      </c>
      <c r="C142" s="26">
        <v>185.35</v>
      </c>
      <c r="D142" s="26">
        <v>133.19999999999999</v>
      </c>
      <c r="E142" s="26">
        <v>128.19999999999999</v>
      </c>
      <c r="F142" s="26">
        <v>118.25</v>
      </c>
      <c r="G142" s="26">
        <v>108.3</v>
      </c>
      <c r="H142" s="26">
        <v>98.35</v>
      </c>
      <c r="I142" s="26">
        <v>88.35</v>
      </c>
      <c r="J142" s="26">
        <v>78.400000000000006</v>
      </c>
      <c r="K142" s="26">
        <v>68.45</v>
      </c>
      <c r="L142" s="26">
        <v>58.5</v>
      </c>
      <c r="M142" s="26">
        <v>48.5</v>
      </c>
    </row>
    <row r="143" spans="1:13" s="26" customFormat="1" x14ac:dyDescent="0.3">
      <c r="A143" s="26">
        <v>1638</v>
      </c>
      <c r="B143" s="26">
        <v>1654</v>
      </c>
      <c r="C143" s="26">
        <v>187.4</v>
      </c>
      <c r="D143" s="26">
        <v>135.25</v>
      </c>
      <c r="E143" s="26">
        <v>130.30000000000001</v>
      </c>
      <c r="F143" s="26">
        <v>120.35</v>
      </c>
      <c r="G143" s="26">
        <v>110.35</v>
      </c>
      <c r="H143" s="26">
        <v>100.4</v>
      </c>
      <c r="I143" s="26">
        <v>90.45</v>
      </c>
      <c r="J143" s="26">
        <v>80.5</v>
      </c>
      <c r="K143" s="26">
        <v>70.5</v>
      </c>
      <c r="L143" s="26">
        <v>60.55</v>
      </c>
      <c r="M143" s="26">
        <v>50.6</v>
      </c>
    </row>
    <row r="144" spans="1:13" s="26" customFormat="1" x14ac:dyDescent="0.3">
      <c r="A144" s="26">
        <v>1654</v>
      </c>
      <c r="B144" s="26">
        <v>1670</v>
      </c>
      <c r="C144" s="26">
        <v>190.2</v>
      </c>
      <c r="D144" s="26">
        <v>138.05000000000001</v>
      </c>
      <c r="E144" s="26">
        <v>133.1</v>
      </c>
      <c r="F144" s="26">
        <v>123.15</v>
      </c>
      <c r="G144" s="26">
        <v>113.15</v>
      </c>
      <c r="H144" s="26">
        <v>103.2</v>
      </c>
      <c r="I144" s="26">
        <v>93.25</v>
      </c>
      <c r="J144" s="26">
        <v>83.3</v>
      </c>
      <c r="K144" s="26">
        <v>73.3</v>
      </c>
      <c r="L144" s="26">
        <v>63.35</v>
      </c>
      <c r="M144" s="26">
        <v>53.4</v>
      </c>
    </row>
    <row r="145" spans="1:13" s="26" customFormat="1" x14ac:dyDescent="0.3">
      <c r="A145" s="26">
        <v>1670</v>
      </c>
      <c r="B145" s="26">
        <v>1686</v>
      </c>
      <c r="C145" s="26">
        <v>193</v>
      </c>
      <c r="D145" s="26">
        <v>140.85</v>
      </c>
      <c r="E145" s="26">
        <v>135.9</v>
      </c>
      <c r="F145" s="26">
        <v>125.95</v>
      </c>
      <c r="G145" s="26">
        <v>115.95</v>
      </c>
      <c r="H145" s="26">
        <v>106</v>
      </c>
      <c r="I145" s="26">
        <v>96.05</v>
      </c>
      <c r="J145" s="26">
        <v>86.1</v>
      </c>
      <c r="K145" s="26">
        <v>76.099999999999994</v>
      </c>
      <c r="L145" s="26">
        <v>66.150000000000006</v>
      </c>
      <c r="M145" s="26">
        <v>56.2</v>
      </c>
    </row>
    <row r="146" spans="1:13" s="26" customFormat="1" x14ac:dyDescent="0.3">
      <c r="A146" s="26">
        <v>1686</v>
      </c>
      <c r="B146" s="26">
        <v>1702</v>
      </c>
      <c r="C146" s="26">
        <v>195.8</v>
      </c>
      <c r="D146" s="26">
        <v>143.65</v>
      </c>
      <c r="E146" s="26">
        <v>138.69999999999999</v>
      </c>
      <c r="F146" s="26">
        <v>128.69999999999999</v>
      </c>
      <c r="G146" s="26">
        <v>118.75</v>
      </c>
      <c r="H146" s="26">
        <v>108.8</v>
      </c>
      <c r="I146" s="26">
        <v>98.85</v>
      </c>
      <c r="J146" s="26">
        <v>88.9</v>
      </c>
      <c r="K146" s="26">
        <v>78.900000000000006</v>
      </c>
      <c r="L146" s="26">
        <v>68.95</v>
      </c>
      <c r="M146" s="26">
        <v>59</v>
      </c>
    </row>
    <row r="147" spans="1:13" s="26" customFormat="1" x14ac:dyDescent="0.3">
      <c r="A147" s="26">
        <v>1702</v>
      </c>
      <c r="B147" s="26">
        <v>1718</v>
      </c>
      <c r="C147" s="26">
        <v>198.6</v>
      </c>
      <c r="D147" s="26">
        <v>146.44999999999999</v>
      </c>
      <c r="E147" s="26">
        <v>141.5</v>
      </c>
      <c r="F147" s="26">
        <v>131.5</v>
      </c>
      <c r="G147" s="26">
        <v>121.55</v>
      </c>
      <c r="H147" s="26">
        <v>111.6</v>
      </c>
      <c r="I147" s="26">
        <v>101.65</v>
      </c>
      <c r="J147" s="26">
        <v>91.65</v>
      </c>
      <c r="K147" s="26">
        <v>81.7</v>
      </c>
      <c r="L147" s="26">
        <v>71.75</v>
      </c>
      <c r="M147" s="26">
        <v>61.8</v>
      </c>
    </row>
    <row r="148" spans="1:13" s="26" customFormat="1" x14ac:dyDescent="0.3">
      <c r="A148" s="26">
        <v>1718</v>
      </c>
      <c r="B148" s="26">
        <v>1734</v>
      </c>
      <c r="C148" s="26">
        <v>201.4</v>
      </c>
      <c r="D148" s="26">
        <v>149.25</v>
      </c>
      <c r="E148" s="26">
        <v>144.30000000000001</v>
      </c>
      <c r="F148" s="26">
        <v>134.30000000000001</v>
      </c>
      <c r="G148" s="26">
        <v>124.35</v>
      </c>
      <c r="H148" s="26">
        <v>114.4</v>
      </c>
      <c r="I148" s="26">
        <v>104.45</v>
      </c>
      <c r="J148" s="26">
        <v>94.45</v>
      </c>
      <c r="K148" s="26">
        <v>84.5</v>
      </c>
      <c r="L148" s="26">
        <v>74.55</v>
      </c>
      <c r="M148" s="26">
        <v>64.599999999999994</v>
      </c>
    </row>
    <row r="149" spans="1:13" s="26" customFormat="1" x14ac:dyDescent="0.3">
      <c r="A149" s="26">
        <v>1734</v>
      </c>
      <c r="B149" s="26">
        <v>1750</v>
      </c>
      <c r="C149" s="26">
        <v>204.2</v>
      </c>
      <c r="D149" s="26">
        <v>152.05000000000001</v>
      </c>
      <c r="E149" s="26">
        <v>147.1</v>
      </c>
      <c r="F149" s="26">
        <v>137.1</v>
      </c>
      <c r="G149" s="26">
        <v>127.15</v>
      </c>
      <c r="H149" s="26">
        <v>117.2</v>
      </c>
      <c r="I149" s="26">
        <v>107.25</v>
      </c>
      <c r="J149" s="26">
        <v>97.25</v>
      </c>
      <c r="K149" s="26">
        <v>87.3</v>
      </c>
      <c r="L149" s="26">
        <v>77.349999999999994</v>
      </c>
      <c r="M149" s="26">
        <v>67.400000000000006</v>
      </c>
    </row>
    <row r="150" spans="1:13" s="26" customFormat="1" x14ac:dyDescent="0.3">
      <c r="A150" s="26">
        <v>1750</v>
      </c>
      <c r="B150" s="26">
        <v>1766</v>
      </c>
      <c r="C150" s="26">
        <v>207</v>
      </c>
      <c r="D150" s="26">
        <v>154.85</v>
      </c>
      <c r="E150" s="26">
        <v>149.9</v>
      </c>
      <c r="F150" s="26">
        <v>139.9</v>
      </c>
      <c r="G150" s="26">
        <v>129.94999999999999</v>
      </c>
      <c r="H150" s="26">
        <v>120</v>
      </c>
      <c r="I150" s="26">
        <v>110.05</v>
      </c>
      <c r="J150" s="26">
        <v>100.05</v>
      </c>
      <c r="K150" s="26">
        <v>90.1</v>
      </c>
      <c r="L150" s="26">
        <v>80.150000000000006</v>
      </c>
      <c r="M150" s="26">
        <v>70.2</v>
      </c>
    </row>
    <row r="151" spans="1:13" s="26" customFormat="1" x14ac:dyDescent="0.3">
      <c r="A151" s="26">
        <v>1766</v>
      </c>
      <c r="B151" s="26">
        <v>1782</v>
      </c>
      <c r="C151" s="26">
        <v>209.8</v>
      </c>
      <c r="D151" s="26">
        <v>157.65</v>
      </c>
      <c r="E151" s="26">
        <v>152.69999999999999</v>
      </c>
      <c r="F151" s="26">
        <v>142.75</v>
      </c>
      <c r="G151" s="26">
        <v>132.75</v>
      </c>
      <c r="H151" s="26">
        <v>122.8</v>
      </c>
      <c r="I151" s="26">
        <v>112.85</v>
      </c>
      <c r="J151" s="26">
        <v>102.9</v>
      </c>
      <c r="K151" s="26">
        <v>92.9</v>
      </c>
      <c r="L151" s="26">
        <v>82.95</v>
      </c>
      <c r="M151" s="26">
        <v>73</v>
      </c>
    </row>
    <row r="152" spans="1:13" s="26" customFormat="1" x14ac:dyDescent="0.3">
      <c r="A152" s="26">
        <v>1782</v>
      </c>
      <c r="B152" s="26">
        <v>1798</v>
      </c>
      <c r="C152" s="26">
        <v>212.65</v>
      </c>
      <c r="D152" s="26">
        <v>160.5</v>
      </c>
      <c r="E152" s="26">
        <v>155.5</v>
      </c>
      <c r="F152" s="26">
        <v>145.55000000000001</v>
      </c>
      <c r="G152" s="26">
        <v>135.6</v>
      </c>
      <c r="H152" s="26">
        <v>125.65</v>
      </c>
      <c r="I152" s="26">
        <v>115.65</v>
      </c>
      <c r="J152" s="26">
        <v>105.7</v>
      </c>
      <c r="K152" s="26">
        <v>95.75</v>
      </c>
      <c r="L152" s="26">
        <v>85.8</v>
      </c>
      <c r="M152" s="26">
        <v>75.8</v>
      </c>
    </row>
    <row r="153" spans="1:13" s="26" customFormat="1" x14ac:dyDescent="0.3">
      <c r="A153" s="26">
        <v>1798</v>
      </c>
      <c r="B153" s="26">
        <v>1814</v>
      </c>
      <c r="C153" s="26">
        <v>215.45</v>
      </c>
      <c r="D153" s="26">
        <v>163.35</v>
      </c>
      <c r="E153" s="26">
        <v>158.35</v>
      </c>
      <c r="F153" s="26">
        <v>148.4</v>
      </c>
      <c r="G153" s="26">
        <v>138.4</v>
      </c>
      <c r="H153" s="26">
        <v>128.44999999999999</v>
      </c>
      <c r="I153" s="26">
        <v>118.5</v>
      </c>
      <c r="J153" s="26">
        <v>108.55</v>
      </c>
      <c r="K153" s="26">
        <v>98.55</v>
      </c>
      <c r="L153" s="26">
        <v>88.6</v>
      </c>
      <c r="M153" s="26">
        <v>78.650000000000006</v>
      </c>
    </row>
    <row r="154" spans="1:13" s="26" customFormat="1" x14ac:dyDescent="0.3">
      <c r="A154" s="26">
        <v>1814</v>
      </c>
      <c r="B154" s="26">
        <v>1830</v>
      </c>
      <c r="C154" s="26">
        <v>218.3</v>
      </c>
      <c r="D154" s="26">
        <v>166.15</v>
      </c>
      <c r="E154" s="26">
        <v>161.15</v>
      </c>
      <c r="F154" s="26">
        <v>151.19999999999999</v>
      </c>
      <c r="G154" s="26">
        <v>141.25</v>
      </c>
      <c r="H154" s="26">
        <v>131.30000000000001</v>
      </c>
      <c r="I154" s="26">
        <v>121.3</v>
      </c>
      <c r="J154" s="26">
        <v>111.35</v>
      </c>
      <c r="K154" s="26">
        <v>101.4</v>
      </c>
      <c r="L154" s="26">
        <v>91.45</v>
      </c>
      <c r="M154" s="26">
        <v>81.5</v>
      </c>
    </row>
    <row r="155" spans="1:13" s="26" customFormat="1" x14ac:dyDescent="0.3">
      <c r="A155" s="26">
        <v>1830</v>
      </c>
      <c r="B155" s="26">
        <v>1846</v>
      </c>
      <c r="C155" s="26">
        <v>221.1</v>
      </c>
      <c r="D155" s="26">
        <v>169</v>
      </c>
      <c r="E155" s="26">
        <v>164</v>
      </c>
      <c r="F155" s="26">
        <v>154.05000000000001</v>
      </c>
      <c r="G155" s="26">
        <v>144.1</v>
      </c>
      <c r="H155" s="26">
        <v>134.1</v>
      </c>
      <c r="I155" s="26">
        <v>124.15</v>
      </c>
      <c r="J155" s="26">
        <v>114.2</v>
      </c>
      <c r="K155" s="26">
        <v>104.25</v>
      </c>
      <c r="L155" s="26">
        <v>94.25</v>
      </c>
      <c r="M155" s="26">
        <v>84.3</v>
      </c>
    </row>
    <row r="156" spans="1:13" s="26" customFormat="1" x14ac:dyDescent="0.3">
      <c r="A156" s="26">
        <v>1846</v>
      </c>
      <c r="B156" s="26">
        <v>1862</v>
      </c>
      <c r="C156" s="26">
        <v>223.95</v>
      </c>
      <c r="D156" s="26">
        <v>171.8</v>
      </c>
      <c r="E156" s="26">
        <v>166.85</v>
      </c>
      <c r="F156" s="26">
        <v>156.85</v>
      </c>
      <c r="G156" s="26">
        <v>146.9</v>
      </c>
      <c r="H156" s="26">
        <v>136.94999999999999</v>
      </c>
      <c r="I156" s="26">
        <v>127</v>
      </c>
      <c r="J156" s="26">
        <v>117</v>
      </c>
      <c r="K156" s="26">
        <v>107.05</v>
      </c>
      <c r="L156" s="26">
        <v>97.1</v>
      </c>
      <c r="M156" s="26">
        <v>87.15</v>
      </c>
    </row>
    <row r="157" spans="1:13" s="26" customFormat="1" x14ac:dyDescent="0.3">
      <c r="A157" s="26">
        <v>1862</v>
      </c>
      <c r="B157" s="26">
        <v>1878</v>
      </c>
      <c r="C157" s="26">
        <v>226.75</v>
      </c>
      <c r="D157" s="26">
        <v>174.65</v>
      </c>
      <c r="E157" s="26">
        <v>169.65</v>
      </c>
      <c r="F157" s="26">
        <v>159.69999999999999</v>
      </c>
      <c r="G157" s="26">
        <v>149.75</v>
      </c>
      <c r="H157" s="26">
        <v>139.75</v>
      </c>
      <c r="I157" s="26">
        <v>129.80000000000001</v>
      </c>
      <c r="J157" s="26">
        <v>119.85</v>
      </c>
      <c r="K157" s="26">
        <v>109.9</v>
      </c>
      <c r="L157" s="26">
        <v>99.9</v>
      </c>
      <c r="M157" s="26">
        <v>89.95</v>
      </c>
    </row>
    <row r="158" spans="1:13" s="26" customFormat="1" x14ac:dyDescent="0.3">
      <c r="A158" s="26">
        <v>1878</v>
      </c>
      <c r="B158" s="26">
        <v>1894</v>
      </c>
      <c r="C158" s="26">
        <v>229.6</v>
      </c>
      <c r="D158" s="26">
        <v>177.45</v>
      </c>
      <c r="E158" s="26">
        <v>172.5</v>
      </c>
      <c r="F158" s="26">
        <v>162.5</v>
      </c>
      <c r="G158" s="26">
        <v>152.55000000000001</v>
      </c>
      <c r="H158" s="26">
        <v>142.6</v>
      </c>
      <c r="I158" s="26">
        <v>132.65</v>
      </c>
      <c r="J158" s="26">
        <v>122.65</v>
      </c>
      <c r="K158" s="26">
        <v>112.7</v>
      </c>
      <c r="L158" s="26">
        <v>102.75</v>
      </c>
      <c r="M158" s="26">
        <v>92.8</v>
      </c>
    </row>
    <row r="159" spans="1:13" s="26" customFormat="1" x14ac:dyDescent="0.3">
      <c r="A159" s="26">
        <v>1894</v>
      </c>
      <c r="B159" s="26">
        <v>1910</v>
      </c>
      <c r="C159" s="26">
        <v>232.4</v>
      </c>
      <c r="D159" s="26">
        <v>180.3</v>
      </c>
      <c r="E159" s="26">
        <v>175.3</v>
      </c>
      <c r="F159" s="26">
        <v>165.35</v>
      </c>
      <c r="G159" s="26">
        <v>155.4</v>
      </c>
      <c r="H159" s="26">
        <v>145.4</v>
      </c>
      <c r="I159" s="26">
        <v>135.44999999999999</v>
      </c>
      <c r="J159" s="26">
        <v>125.5</v>
      </c>
      <c r="K159" s="26">
        <v>115.55</v>
      </c>
      <c r="L159" s="26">
        <v>105.55</v>
      </c>
      <c r="M159" s="26">
        <v>95.6</v>
      </c>
    </row>
    <row r="160" spans="1:13" s="26" customFormat="1" x14ac:dyDescent="0.3">
      <c r="A160" s="26">
        <v>1910</v>
      </c>
      <c r="B160" s="26">
        <v>1926</v>
      </c>
      <c r="C160" s="26">
        <v>235.25</v>
      </c>
      <c r="D160" s="26">
        <v>183.1</v>
      </c>
      <c r="E160" s="26">
        <v>178.15</v>
      </c>
      <c r="F160" s="26">
        <v>168.2</v>
      </c>
      <c r="G160" s="26">
        <v>158.19999999999999</v>
      </c>
      <c r="H160" s="26">
        <v>148.25</v>
      </c>
      <c r="I160" s="26">
        <v>138.30000000000001</v>
      </c>
      <c r="J160" s="26">
        <v>128.35</v>
      </c>
      <c r="K160" s="26">
        <v>118.35</v>
      </c>
      <c r="L160" s="26">
        <v>108.4</v>
      </c>
      <c r="M160" s="26">
        <v>98.45</v>
      </c>
    </row>
    <row r="161" spans="1:13" s="26" customFormat="1" x14ac:dyDescent="0.3">
      <c r="A161" s="26">
        <v>1926</v>
      </c>
      <c r="B161" s="26">
        <v>1942</v>
      </c>
      <c r="C161" s="26">
        <v>238.1</v>
      </c>
      <c r="D161" s="26">
        <v>186</v>
      </c>
      <c r="E161" s="26">
        <v>181</v>
      </c>
      <c r="F161" s="26">
        <v>171.05</v>
      </c>
      <c r="G161" s="26">
        <v>161.1</v>
      </c>
      <c r="H161" s="26">
        <v>151.1</v>
      </c>
      <c r="I161" s="26">
        <v>141.15</v>
      </c>
      <c r="J161" s="26">
        <v>131.19999999999999</v>
      </c>
      <c r="K161" s="26">
        <v>121.25</v>
      </c>
      <c r="L161" s="26">
        <v>111.25</v>
      </c>
      <c r="M161" s="26">
        <v>101.3</v>
      </c>
    </row>
    <row r="162" spans="1:13" s="26" customFormat="1" x14ac:dyDescent="0.3">
      <c r="A162" s="26">
        <v>1942</v>
      </c>
      <c r="B162" s="26">
        <v>1958</v>
      </c>
      <c r="C162" s="26">
        <v>241.05</v>
      </c>
      <c r="D162" s="26">
        <v>188.9</v>
      </c>
      <c r="E162" s="26">
        <v>183.95</v>
      </c>
      <c r="F162" s="26">
        <v>174</v>
      </c>
      <c r="G162" s="26">
        <v>164</v>
      </c>
      <c r="H162" s="26">
        <v>154.05000000000001</v>
      </c>
      <c r="I162" s="26">
        <v>144.1</v>
      </c>
      <c r="J162" s="26">
        <v>134.15</v>
      </c>
      <c r="K162" s="26">
        <v>124.15</v>
      </c>
      <c r="L162" s="26">
        <v>114.2</v>
      </c>
      <c r="M162" s="26">
        <v>104.25</v>
      </c>
    </row>
    <row r="163" spans="1:13" s="26" customFormat="1" x14ac:dyDescent="0.3">
      <c r="A163" s="26">
        <v>1958</v>
      </c>
      <c r="B163" s="26">
        <v>1974</v>
      </c>
      <c r="C163" s="26">
        <v>244</v>
      </c>
      <c r="D163" s="26">
        <v>191.85</v>
      </c>
      <c r="E163" s="26">
        <v>186.85</v>
      </c>
      <c r="F163" s="26">
        <v>176.9</v>
      </c>
      <c r="G163" s="26">
        <v>166.95</v>
      </c>
      <c r="H163" s="26">
        <v>157</v>
      </c>
      <c r="I163" s="26">
        <v>147</v>
      </c>
      <c r="J163" s="26">
        <v>137.05000000000001</v>
      </c>
      <c r="K163" s="26">
        <v>127.1</v>
      </c>
      <c r="L163" s="26">
        <v>117.15</v>
      </c>
      <c r="M163" s="26">
        <v>107.15</v>
      </c>
    </row>
    <row r="164" spans="1:13" s="26" customFormat="1" x14ac:dyDescent="0.3">
      <c r="A164" s="26">
        <v>1974</v>
      </c>
      <c r="B164" s="26">
        <v>1990</v>
      </c>
      <c r="C164" s="26">
        <v>246.9</v>
      </c>
      <c r="D164" s="26">
        <v>194.75</v>
      </c>
      <c r="E164" s="26">
        <v>189.8</v>
      </c>
      <c r="F164" s="26">
        <v>179.85</v>
      </c>
      <c r="G164" s="26">
        <v>169.85</v>
      </c>
      <c r="H164" s="26">
        <v>159.9</v>
      </c>
      <c r="I164" s="26">
        <v>149.94999999999999</v>
      </c>
      <c r="J164" s="26">
        <v>140</v>
      </c>
      <c r="K164" s="26">
        <v>130</v>
      </c>
      <c r="L164" s="26">
        <v>120.05</v>
      </c>
      <c r="M164" s="26">
        <v>110.1</v>
      </c>
    </row>
    <row r="165" spans="1:13" s="26" customFormat="1" x14ac:dyDescent="0.3">
      <c r="A165" s="26">
        <v>1990</v>
      </c>
      <c r="B165" s="26">
        <v>2006</v>
      </c>
      <c r="C165" s="26">
        <v>249.85</v>
      </c>
      <c r="D165" s="26">
        <v>197.7</v>
      </c>
      <c r="E165" s="26">
        <v>192.7</v>
      </c>
      <c r="F165" s="26">
        <v>182.75</v>
      </c>
      <c r="G165" s="26">
        <v>172.8</v>
      </c>
      <c r="H165" s="26">
        <v>162.85</v>
      </c>
      <c r="I165" s="26">
        <v>152.85</v>
      </c>
      <c r="J165" s="26">
        <v>142.9</v>
      </c>
      <c r="K165" s="26">
        <v>132.94999999999999</v>
      </c>
      <c r="L165" s="26">
        <v>123</v>
      </c>
      <c r="M165" s="26">
        <v>113</v>
      </c>
    </row>
    <row r="166" spans="1:13" s="26" customFormat="1" x14ac:dyDescent="0.3">
      <c r="A166" s="26">
        <v>2006</v>
      </c>
      <c r="B166" s="26">
        <v>2022</v>
      </c>
      <c r="C166" s="26">
        <v>252.75</v>
      </c>
      <c r="D166" s="26">
        <v>200.65</v>
      </c>
      <c r="E166" s="26">
        <v>195.65</v>
      </c>
      <c r="F166" s="26">
        <v>185.7</v>
      </c>
      <c r="G166" s="26">
        <v>175.7</v>
      </c>
      <c r="H166" s="26">
        <v>165.75</v>
      </c>
      <c r="I166" s="26">
        <v>155.80000000000001</v>
      </c>
      <c r="J166" s="26">
        <v>145.85</v>
      </c>
      <c r="K166" s="26">
        <v>135.9</v>
      </c>
      <c r="L166" s="26">
        <v>125.9</v>
      </c>
      <c r="M166" s="26">
        <v>115.95</v>
      </c>
    </row>
    <row r="167" spans="1:13" s="26" customFormat="1" x14ac:dyDescent="0.3">
      <c r="A167" s="26">
        <v>2022</v>
      </c>
      <c r="B167" s="26">
        <v>2046</v>
      </c>
      <c r="C167" s="26">
        <v>256.39999999999998</v>
      </c>
      <c r="D167" s="26">
        <v>204.3</v>
      </c>
      <c r="E167" s="26">
        <v>199.3</v>
      </c>
      <c r="F167" s="26">
        <v>189.35</v>
      </c>
      <c r="G167" s="26">
        <v>179.4</v>
      </c>
      <c r="H167" s="26">
        <v>169.4</v>
      </c>
      <c r="I167" s="26">
        <v>159.44999999999999</v>
      </c>
      <c r="J167" s="26">
        <v>149.5</v>
      </c>
      <c r="K167" s="26">
        <v>139.55000000000001</v>
      </c>
      <c r="L167" s="26">
        <v>129.55000000000001</v>
      </c>
      <c r="M167" s="26">
        <v>119.6</v>
      </c>
    </row>
    <row r="168" spans="1:13" s="26" customFormat="1" x14ac:dyDescent="0.3">
      <c r="A168" s="26">
        <v>2046</v>
      </c>
      <c r="B168" s="26">
        <v>2070</v>
      </c>
      <c r="C168" s="26">
        <v>260.8</v>
      </c>
      <c r="D168" s="26">
        <v>208.7</v>
      </c>
      <c r="E168" s="26">
        <v>203.7</v>
      </c>
      <c r="F168" s="26">
        <v>193.75</v>
      </c>
      <c r="G168" s="26">
        <v>183.8</v>
      </c>
      <c r="H168" s="26">
        <v>173.8</v>
      </c>
      <c r="I168" s="26">
        <v>163.85</v>
      </c>
      <c r="J168" s="26">
        <v>153.9</v>
      </c>
      <c r="K168" s="26">
        <v>143.94999999999999</v>
      </c>
      <c r="L168" s="26">
        <v>133.94999999999999</v>
      </c>
      <c r="M168" s="26">
        <v>124</v>
      </c>
    </row>
    <row r="169" spans="1:13" s="26" customFormat="1" x14ac:dyDescent="0.3">
      <c r="A169" s="26">
        <v>2070</v>
      </c>
      <c r="B169" s="26">
        <v>2094</v>
      </c>
      <c r="C169" s="26">
        <v>265.2</v>
      </c>
      <c r="D169" s="26">
        <v>213.05</v>
      </c>
      <c r="E169" s="26">
        <v>208.1</v>
      </c>
      <c r="F169" s="26">
        <v>198.15</v>
      </c>
      <c r="G169" s="26">
        <v>188.15</v>
      </c>
      <c r="H169" s="26">
        <v>178.2</v>
      </c>
      <c r="I169" s="26">
        <v>168.25</v>
      </c>
      <c r="J169" s="26">
        <v>158.30000000000001</v>
      </c>
      <c r="K169" s="26">
        <v>148.30000000000001</v>
      </c>
      <c r="L169" s="26">
        <v>138.35</v>
      </c>
      <c r="M169" s="26">
        <v>128.4</v>
      </c>
    </row>
    <row r="170" spans="1:13" s="26" customFormat="1" x14ac:dyDescent="0.3">
      <c r="A170" s="26">
        <v>2094</v>
      </c>
      <c r="B170" s="26">
        <v>2118</v>
      </c>
      <c r="C170" s="26">
        <v>269.60000000000002</v>
      </c>
      <c r="D170" s="26">
        <v>217.45</v>
      </c>
      <c r="E170" s="26">
        <v>212.5</v>
      </c>
      <c r="F170" s="26">
        <v>202.5</v>
      </c>
      <c r="G170" s="26">
        <v>192.55</v>
      </c>
      <c r="H170" s="26">
        <v>182.6</v>
      </c>
      <c r="I170" s="26">
        <v>172.65</v>
      </c>
      <c r="J170" s="26">
        <v>162.65</v>
      </c>
      <c r="K170" s="26">
        <v>152.69999999999999</v>
      </c>
      <c r="L170" s="26">
        <v>142.75</v>
      </c>
      <c r="M170" s="26">
        <v>132.80000000000001</v>
      </c>
    </row>
    <row r="171" spans="1:13" s="26" customFormat="1" x14ac:dyDescent="0.3">
      <c r="A171" s="26">
        <v>2118</v>
      </c>
      <c r="B171" s="26">
        <v>2142</v>
      </c>
      <c r="C171" s="26">
        <v>274</v>
      </c>
      <c r="D171" s="26">
        <v>221.85</v>
      </c>
      <c r="E171" s="26">
        <v>216.9</v>
      </c>
      <c r="F171" s="26">
        <v>206.9</v>
      </c>
      <c r="G171" s="26">
        <v>196.95</v>
      </c>
      <c r="H171" s="26">
        <v>187</v>
      </c>
      <c r="I171" s="26">
        <v>177.05</v>
      </c>
      <c r="J171" s="26">
        <v>167.05</v>
      </c>
      <c r="K171" s="26">
        <v>157.1</v>
      </c>
      <c r="L171" s="26">
        <v>147.15</v>
      </c>
      <c r="M171" s="26">
        <v>137.19999999999999</v>
      </c>
    </row>
    <row r="172" spans="1:13" s="26" customFormat="1" x14ac:dyDescent="0.3">
      <c r="A172" s="26">
        <v>2142</v>
      </c>
      <c r="B172" s="26">
        <v>2166</v>
      </c>
      <c r="C172" s="26">
        <v>278.39999999999998</v>
      </c>
      <c r="D172" s="26">
        <v>226.25</v>
      </c>
      <c r="E172" s="26">
        <v>221.25</v>
      </c>
      <c r="F172" s="26">
        <v>211.3</v>
      </c>
      <c r="G172" s="26">
        <v>201.35</v>
      </c>
      <c r="H172" s="26">
        <v>191.4</v>
      </c>
      <c r="I172" s="26">
        <v>181.4</v>
      </c>
      <c r="J172" s="26">
        <v>171.45</v>
      </c>
      <c r="K172" s="26">
        <v>161.5</v>
      </c>
      <c r="L172" s="26">
        <v>151.55000000000001</v>
      </c>
      <c r="M172" s="26">
        <v>141.55000000000001</v>
      </c>
    </row>
    <row r="173" spans="1:13" s="26" customFormat="1" x14ac:dyDescent="0.3">
      <c r="A173" s="26">
        <v>2166</v>
      </c>
      <c r="B173" s="26">
        <v>2190</v>
      </c>
      <c r="C173" s="26">
        <v>282.8</v>
      </c>
      <c r="D173" s="26">
        <v>230.65</v>
      </c>
      <c r="E173" s="26">
        <v>225.65</v>
      </c>
      <c r="F173" s="26">
        <v>215.7</v>
      </c>
      <c r="G173" s="26">
        <v>205.75</v>
      </c>
      <c r="H173" s="26">
        <v>195.75</v>
      </c>
      <c r="I173" s="26">
        <v>185.8</v>
      </c>
      <c r="J173" s="26">
        <v>175.85</v>
      </c>
      <c r="K173" s="26">
        <v>165.9</v>
      </c>
      <c r="L173" s="26">
        <v>155.94999999999999</v>
      </c>
      <c r="M173" s="26">
        <v>145.94999999999999</v>
      </c>
    </row>
    <row r="174" spans="1:13" s="26" customFormat="1" x14ac:dyDescent="0.3">
      <c r="A174" s="26">
        <v>2190</v>
      </c>
      <c r="B174" s="26">
        <v>2214</v>
      </c>
      <c r="C174" s="26">
        <v>287.14999999999998</v>
      </c>
      <c r="D174" s="26">
        <v>235.05</v>
      </c>
      <c r="E174" s="26">
        <v>230.05</v>
      </c>
      <c r="F174" s="26">
        <v>220.1</v>
      </c>
      <c r="G174" s="26">
        <v>210.15</v>
      </c>
      <c r="H174" s="26">
        <v>200.15</v>
      </c>
      <c r="I174" s="26">
        <v>190.2</v>
      </c>
      <c r="J174" s="26">
        <v>180.25</v>
      </c>
      <c r="K174" s="26">
        <v>170.3</v>
      </c>
      <c r="L174" s="26">
        <v>160.30000000000001</v>
      </c>
      <c r="M174" s="26">
        <v>150.35</v>
      </c>
    </row>
    <row r="175" spans="1:13" s="26" customFormat="1" x14ac:dyDescent="0.3">
      <c r="A175" s="26">
        <v>2214</v>
      </c>
      <c r="B175" s="26">
        <v>2238</v>
      </c>
      <c r="C175" s="26">
        <v>291.55</v>
      </c>
      <c r="D175" s="26">
        <v>239.45</v>
      </c>
      <c r="E175" s="26">
        <v>234.45</v>
      </c>
      <c r="F175" s="26">
        <v>224.5</v>
      </c>
      <c r="G175" s="26">
        <v>214.5</v>
      </c>
      <c r="H175" s="26">
        <v>204.55</v>
      </c>
      <c r="I175" s="26">
        <v>194.6</v>
      </c>
      <c r="J175" s="26">
        <v>184.65</v>
      </c>
      <c r="K175" s="26">
        <v>174.65</v>
      </c>
      <c r="L175" s="26">
        <v>164.7</v>
      </c>
      <c r="M175" s="26">
        <v>154.75</v>
      </c>
    </row>
    <row r="176" spans="1:13" s="26" customFormat="1" x14ac:dyDescent="0.3">
      <c r="A176" s="26">
        <v>2238</v>
      </c>
      <c r="B176" s="26">
        <v>2262</v>
      </c>
      <c r="C176" s="26">
        <v>295.95</v>
      </c>
      <c r="D176" s="26">
        <v>243.8</v>
      </c>
      <c r="E176" s="26">
        <v>238.85</v>
      </c>
      <c r="F176" s="26">
        <v>228.85</v>
      </c>
      <c r="G176" s="26">
        <v>218.9</v>
      </c>
      <c r="H176" s="26">
        <v>208.95</v>
      </c>
      <c r="I176" s="26">
        <v>199</v>
      </c>
      <c r="J176" s="26">
        <v>189.05</v>
      </c>
      <c r="K176" s="26">
        <v>179.05</v>
      </c>
      <c r="L176" s="26">
        <v>169.1</v>
      </c>
      <c r="M176" s="26">
        <v>159.15</v>
      </c>
    </row>
    <row r="177" spans="1:13" s="26" customFormat="1" x14ac:dyDescent="0.3">
      <c r="A177" s="26">
        <v>2262</v>
      </c>
      <c r="B177" s="26">
        <v>2286</v>
      </c>
      <c r="C177" s="26">
        <v>300.35000000000002</v>
      </c>
      <c r="D177" s="26">
        <v>248.2</v>
      </c>
      <c r="E177" s="26">
        <v>243.25</v>
      </c>
      <c r="F177" s="26">
        <v>233.25</v>
      </c>
      <c r="G177" s="26">
        <v>223.3</v>
      </c>
      <c r="H177" s="26">
        <v>213.35</v>
      </c>
      <c r="I177" s="26">
        <v>203.4</v>
      </c>
      <c r="J177" s="26">
        <v>193.4</v>
      </c>
      <c r="K177" s="26">
        <v>183.45</v>
      </c>
      <c r="L177" s="26">
        <v>173.5</v>
      </c>
      <c r="M177" s="26">
        <v>163.55000000000001</v>
      </c>
    </row>
    <row r="178" spans="1:13" s="26" customFormat="1" x14ac:dyDescent="0.3">
      <c r="A178" s="26">
        <v>2286</v>
      </c>
      <c r="B178" s="26">
        <v>2310</v>
      </c>
      <c r="C178" s="26">
        <v>304.75</v>
      </c>
      <c r="D178" s="26">
        <v>252.6</v>
      </c>
      <c r="E178" s="26">
        <v>247.6</v>
      </c>
      <c r="F178" s="26">
        <v>237.65</v>
      </c>
      <c r="G178" s="26">
        <v>227.7</v>
      </c>
      <c r="H178" s="26">
        <v>217.75</v>
      </c>
      <c r="I178" s="26">
        <v>207.75</v>
      </c>
      <c r="J178" s="26">
        <v>197.8</v>
      </c>
      <c r="K178" s="26">
        <v>187.85</v>
      </c>
      <c r="L178" s="26">
        <v>177.9</v>
      </c>
      <c r="M178" s="26">
        <v>167.9</v>
      </c>
    </row>
    <row r="179" spans="1:13" s="26" customFormat="1" x14ac:dyDescent="0.3">
      <c r="A179" s="26">
        <v>2310</v>
      </c>
      <c r="B179" s="26">
        <v>2334</v>
      </c>
      <c r="C179" s="26">
        <v>309.14999999999998</v>
      </c>
      <c r="D179" s="26">
        <v>257</v>
      </c>
      <c r="E179" s="26">
        <v>252</v>
      </c>
      <c r="F179" s="26">
        <v>242.05</v>
      </c>
      <c r="G179" s="26">
        <v>232.1</v>
      </c>
      <c r="H179" s="26">
        <v>222.15</v>
      </c>
      <c r="I179" s="26">
        <v>212.15</v>
      </c>
      <c r="J179" s="26">
        <v>202.2</v>
      </c>
      <c r="K179" s="26">
        <v>192.25</v>
      </c>
      <c r="L179" s="26">
        <v>182.3</v>
      </c>
      <c r="M179" s="26">
        <v>172.3</v>
      </c>
    </row>
    <row r="180" spans="1:13" s="26" customFormat="1" x14ac:dyDescent="0.3">
      <c r="A180" s="26">
        <v>2334</v>
      </c>
      <c r="B180" s="26">
        <v>2358</v>
      </c>
      <c r="C180" s="26">
        <v>313.5</v>
      </c>
      <c r="D180" s="26">
        <v>261.39999999999998</v>
      </c>
      <c r="E180" s="26">
        <v>256.39999999999998</v>
      </c>
      <c r="F180" s="26">
        <v>246.45</v>
      </c>
      <c r="G180" s="26">
        <v>236.5</v>
      </c>
      <c r="H180" s="26">
        <v>226.5</v>
      </c>
      <c r="I180" s="26">
        <v>216.55</v>
      </c>
      <c r="J180" s="26">
        <v>206.6</v>
      </c>
      <c r="K180" s="26">
        <v>196.65</v>
      </c>
      <c r="L180" s="26">
        <v>186.65</v>
      </c>
      <c r="M180" s="26">
        <v>176.7</v>
      </c>
    </row>
    <row r="181" spans="1:13" s="26" customFormat="1" x14ac:dyDescent="0.3">
      <c r="A181" s="26">
        <v>2358</v>
      </c>
      <c r="B181" s="26">
        <v>2382</v>
      </c>
      <c r="C181" s="26">
        <v>317.89999999999998</v>
      </c>
      <c r="D181" s="26">
        <v>265.8</v>
      </c>
      <c r="E181" s="26">
        <v>260.8</v>
      </c>
      <c r="F181" s="26">
        <v>250.85</v>
      </c>
      <c r="G181" s="26">
        <v>240.85</v>
      </c>
      <c r="H181" s="26">
        <v>230.9</v>
      </c>
      <c r="I181" s="26">
        <v>220.95</v>
      </c>
      <c r="J181" s="26">
        <v>211</v>
      </c>
      <c r="K181" s="26">
        <v>201</v>
      </c>
      <c r="L181" s="26">
        <v>191.05</v>
      </c>
      <c r="M181" s="26">
        <v>181.1</v>
      </c>
    </row>
    <row r="182" spans="1:13" s="26" customFormat="1" x14ac:dyDescent="0.3">
      <c r="A182" s="26">
        <v>2382</v>
      </c>
      <c r="B182" s="26">
        <v>2406</v>
      </c>
      <c r="C182" s="26">
        <v>322.3</v>
      </c>
      <c r="D182" s="26">
        <v>270.14999999999998</v>
      </c>
      <c r="E182" s="26">
        <v>265.2</v>
      </c>
      <c r="F182" s="26">
        <v>255.25</v>
      </c>
      <c r="G182" s="26">
        <v>245.25</v>
      </c>
      <c r="H182" s="26">
        <v>235.3</v>
      </c>
      <c r="I182" s="26">
        <v>225.35</v>
      </c>
      <c r="J182" s="26">
        <v>215.4</v>
      </c>
      <c r="K182" s="26">
        <v>205.4</v>
      </c>
      <c r="L182" s="26">
        <v>195.45</v>
      </c>
      <c r="M182" s="26">
        <v>185.5</v>
      </c>
    </row>
    <row r="183" spans="1:13" s="26" customFormat="1" x14ac:dyDescent="0.3">
      <c r="A183" s="26">
        <v>2406</v>
      </c>
      <c r="B183" s="26">
        <v>2430</v>
      </c>
      <c r="C183" s="26">
        <v>326.7</v>
      </c>
      <c r="D183" s="26">
        <v>274.55</v>
      </c>
      <c r="E183" s="26">
        <v>269.60000000000002</v>
      </c>
      <c r="F183" s="26">
        <v>259.60000000000002</v>
      </c>
      <c r="G183" s="26">
        <v>249.65</v>
      </c>
      <c r="H183" s="26">
        <v>239.7</v>
      </c>
      <c r="I183" s="26">
        <v>229.75</v>
      </c>
      <c r="J183" s="26">
        <v>219.75</v>
      </c>
      <c r="K183" s="26">
        <v>209.8</v>
      </c>
      <c r="L183" s="26">
        <v>199.85</v>
      </c>
      <c r="M183" s="26">
        <v>189.9</v>
      </c>
    </row>
    <row r="184" spans="1:13" s="26" customFormat="1" x14ac:dyDescent="0.3">
      <c r="A184" s="26">
        <v>2430</v>
      </c>
      <c r="B184" s="26">
        <v>2454</v>
      </c>
      <c r="C184" s="26">
        <v>331.1</v>
      </c>
      <c r="D184" s="26">
        <v>278.95</v>
      </c>
      <c r="E184" s="26">
        <v>273.95</v>
      </c>
      <c r="F184" s="26">
        <v>264</v>
      </c>
      <c r="G184" s="26">
        <v>254.05</v>
      </c>
      <c r="H184" s="26">
        <v>244.1</v>
      </c>
      <c r="I184" s="26">
        <v>234.1</v>
      </c>
      <c r="J184" s="26">
        <v>224.15</v>
      </c>
      <c r="K184" s="26">
        <v>214.2</v>
      </c>
      <c r="L184" s="26">
        <v>204.25</v>
      </c>
      <c r="M184" s="26">
        <v>194.3</v>
      </c>
    </row>
    <row r="185" spans="1:13" s="26" customFormat="1" x14ac:dyDescent="0.3">
      <c r="A185" s="26">
        <v>2454</v>
      </c>
      <c r="B185" s="26">
        <v>2478</v>
      </c>
      <c r="C185" s="26">
        <v>335.5</v>
      </c>
      <c r="D185" s="26">
        <v>283.35000000000002</v>
      </c>
      <c r="E185" s="26">
        <v>278.35000000000002</v>
      </c>
      <c r="F185" s="26">
        <v>268.39999999999998</v>
      </c>
      <c r="G185" s="26">
        <v>258.45</v>
      </c>
      <c r="H185" s="26">
        <v>248.5</v>
      </c>
      <c r="I185" s="26">
        <v>238.5</v>
      </c>
      <c r="J185" s="26">
        <v>228.55</v>
      </c>
      <c r="K185" s="26">
        <v>218.6</v>
      </c>
      <c r="L185" s="26">
        <v>208.65</v>
      </c>
      <c r="M185" s="26">
        <v>198.65</v>
      </c>
    </row>
    <row r="186" spans="1:13" s="26" customFormat="1" x14ac:dyDescent="0.3">
      <c r="A186" s="26">
        <v>2478</v>
      </c>
      <c r="B186" s="26">
        <v>2502</v>
      </c>
      <c r="C186" s="26">
        <v>339.85</v>
      </c>
      <c r="D186" s="26">
        <v>287.75</v>
      </c>
      <c r="E186" s="26">
        <v>282.75</v>
      </c>
      <c r="F186" s="26">
        <v>272.8</v>
      </c>
      <c r="G186" s="26">
        <v>262.85000000000002</v>
      </c>
      <c r="H186" s="26">
        <v>252.85</v>
      </c>
      <c r="I186" s="26">
        <v>242.9</v>
      </c>
      <c r="J186" s="26">
        <v>232.95</v>
      </c>
      <c r="K186" s="26">
        <v>223</v>
      </c>
      <c r="L186" s="26">
        <v>213</v>
      </c>
      <c r="M186" s="26">
        <v>203.05</v>
      </c>
    </row>
    <row r="187" spans="1:13" s="26" customFormat="1" x14ac:dyDescent="0.3">
      <c r="A187" s="26">
        <v>2502</v>
      </c>
      <c r="B187" s="26">
        <v>2526</v>
      </c>
      <c r="C187" s="26">
        <v>344.25</v>
      </c>
      <c r="D187" s="26">
        <v>292.14999999999998</v>
      </c>
      <c r="E187" s="26">
        <v>287.14999999999998</v>
      </c>
      <c r="F187" s="26">
        <v>277.2</v>
      </c>
      <c r="G187" s="26">
        <v>267.2</v>
      </c>
      <c r="H187" s="26">
        <v>257.25</v>
      </c>
      <c r="I187" s="26">
        <v>247.3</v>
      </c>
      <c r="J187" s="26">
        <v>237.35</v>
      </c>
      <c r="K187" s="26">
        <v>227.4</v>
      </c>
      <c r="L187" s="26">
        <v>217.4</v>
      </c>
      <c r="M187" s="26">
        <v>207.45</v>
      </c>
    </row>
    <row r="188" spans="1:13" s="26" customFormat="1" x14ac:dyDescent="0.3">
      <c r="A188" s="26">
        <v>2526</v>
      </c>
      <c r="B188" s="26">
        <v>2550</v>
      </c>
      <c r="C188" s="26">
        <v>348.65</v>
      </c>
      <c r="D188" s="26">
        <v>296.5</v>
      </c>
      <c r="E188" s="26">
        <v>291.55</v>
      </c>
      <c r="F188" s="26">
        <v>281.60000000000002</v>
      </c>
      <c r="G188" s="26">
        <v>271.60000000000002</v>
      </c>
      <c r="H188" s="26">
        <v>261.64999999999998</v>
      </c>
      <c r="I188" s="26">
        <v>251.7</v>
      </c>
      <c r="J188" s="26">
        <v>241.75</v>
      </c>
      <c r="K188" s="26">
        <v>231.75</v>
      </c>
      <c r="L188" s="26">
        <v>221.8</v>
      </c>
      <c r="M188" s="26">
        <v>211.85</v>
      </c>
    </row>
    <row r="189" spans="1:13" s="26" customFormat="1" x14ac:dyDescent="0.3">
      <c r="A189" s="26">
        <v>2550</v>
      </c>
      <c r="B189" s="26">
        <v>2574</v>
      </c>
      <c r="C189" s="26">
        <v>353.05</v>
      </c>
      <c r="D189" s="26">
        <v>300.95</v>
      </c>
      <c r="E189" s="26">
        <v>295.95</v>
      </c>
      <c r="F189" s="26">
        <v>286</v>
      </c>
      <c r="G189" s="26">
        <v>276.05</v>
      </c>
      <c r="H189" s="26">
        <v>266.05</v>
      </c>
      <c r="I189" s="26">
        <v>256.10000000000002</v>
      </c>
      <c r="J189" s="26">
        <v>246.15</v>
      </c>
      <c r="K189" s="26">
        <v>236.2</v>
      </c>
      <c r="L189" s="26">
        <v>226.2</v>
      </c>
      <c r="M189" s="26">
        <v>216.25</v>
      </c>
    </row>
    <row r="190" spans="1:13" s="26" customFormat="1" x14ac:dyDescent="0.3">
      <c r="A190" s="26">
        <v>2574</v>
      </c>
      <c r="B190" s="26">
        <v>2598</v>
      </c>
      <c r="C190" s="26">
        <v>357.45</v>
      </c>
      <c r="D190" s="26">
        <v>305.35000000000002</v>
      </c>
      <c r="E190" s="26">
        <v>300.35000000000002</v>
      </c>
      <c r="F190" s="26">
        <v>290.39999999999998</v>
      </c>
      <c r="G190" s="26">
        <v>280.45</v>
      </c>
      <c r="H190" s="26">
        <v>270.45</v>
      </c>
      <c r="I190" s="26">
        <v>260.5</v>
      </c>
      <c r="J190" s="26">
        <v>250.55</v>
      </c>
      <c r="K190" s="26">
        <v>240.6</v>
      </c>
      <c r="L190" s="26">
        <v>230.6</v>
      </c>
      <c r="M190" s="26">
        <v>220.65</v>
      </c>
    </row>
    <row r="191" spans="1:13" s="26" customFormat="1" x14ac:dyDescent="0.3">
      <c r="A191" s="26">
        <v>2598</v>
      </c>
      <c r="B191" s="26">
        <v>2622</v>
      </c>
      <c r="C191" s="26">
        <v>361.9</v>
      </c>
      <c r="D191" s="26">
        <v>309.75</v>
      </c>
      <c r="E191" s="26">
        <v>304.75</v>
      </c>
      <c r="F191" s="26">
        <v>294.8</v>
      </c>
      <c r="G191" s="26">
        <v>284.85000000000002</v>
      </c>
      <c r="H191" s="26">
        <v>274.89999999999998</v>
      </c>
      <c r="I191" s="26">
        <v>264.89999999999998</v>
      </c>
      <c r="J191" s="26">
        <v>254.95</v>
      </c>
      <c r="K191" s="26">
        <v>245</v>
      </c>
      <c r="L191" s="26">
        <v>235.05</v>
      </c>
      <c r="M191" s="26">
        <v>225.05</v>
      </c>
    </row>
    <row r="192" spans="1:13" s="26" customFormat="1" x14ac:dyDescent="0.3">
      <c r="A192" s="26">
        <v>2622</v>
      </c>
      <c r="B192" s="26">
        <v>2646</v>
      </c>
      <c r="C192" s="26">
        <v>366.3</v>
      </c>
      <c r="D192" s="26">
        <v>314.14999999999998</v>
      </c>
      <c r="E192" s="26">
        <v>309.2</v>
      </c>
      <c r="F192" s="26">
        <v>299.2</v>
      </c>
      <c r="G192" s="26">
        <v>289.25</v>
      </c>
      <c r="H192" s="26">
        <v>279.3</v>
      </c>
      <c r="I192" s="26">
        <v>269.35000000000002</v>
      </c>
      <c r="J192" s="26">
        <v>259.35000000000002</v>
      </c>
      <c r="K192" s="26">
        <v>249.4</v>
      </c>
      <c r="L192" s="26">
        <v>239.45</v>
      </c>
      <c r="M192" s="26">
        <v>229.5</v>
      </c>
    </row>
    <row r="193" spans="1:13" s="26" customFormat="1" x14ac:dyDescent="0.3">
      <c r="A193" s="26">
        <v>2646</v>
      </c>
      <c r="B193" s="26">
        <v>2670</v>
      </c>
      <c r="C193" s="26">
        <v>370.7</v>
      </c>
      <c r="D193" s="26">
        <v>318.55</v>
      </c>
      <c r="E193" s="26">
        <v>313.60000000000002</v>
      </c>
      <c r="F193" s="26">
        <v>303.60000000000002</v>
      </c>
      <c r="G193" s="26">
        <v>293.64999999999998</v>
      </c>
      <c r="H193" s="26">
        <v>283.7</v>
      </c>
      <c r="I193" s="26">
        <v>273.75</v>
      </c>
      <c r="J193" s="26">
        <v>263.75</v>
      </c>
      <c r="K193" s="26">
        <v>253.8</v>
      </c>
      <c r="L193" s="26">
        <v>243.85</v>
      </c>
      <c r="M193" s="26">
        <v>233.9</v>
      </c>
    </row>
    <row r="194" spans="1:13" s="26" customFormat="1" x14ac:dyDescent="0.3">
      <c r="A194" s="26">
        <v>2670</v>
      </c>
      <c r="B194" s="26">
        <v>2694</v>
      </c>
      <c r="C194" s="26">
        <v>375.1</v>
      </c>
      <c r="D194" s="26">
        <v>322.95</v>
      </c>
      <c r="E194" s="26">
        <v>318</v>
      </c>
      <c r="F194" s="26">
        <v>308.05</v>
      </c>
      <c r="G194" s="26">
        <v>298.05</v>
      </c>
      <c r="H194" s="26">
        <v>288.10000000000002</v>
      </c>
      <c r="I194" s="26">
        <v>278.14999999999998</v>
      </c>
      <c r="J194" s="26">
        <v>268.2</v>
      </c>
      <c r="K194" s="26">
        <v>258.2</v>
      </c>
      <c r="L194" s="26">
        <v>248.25</v>
      </c>
      <c r="M194" s="26">
        <v>238.3</v>
      </c>
    </row>
    <row r="195" spans="1:13" s="26" customFormat="1" x14ac:dyDescent="0.3">
      <c r="A195" s="26">
        <v>2694</v>
      </c>
      <c r="B195" s="26">
        <v>2718</v>
      </c>
      <c r="C195" s="26">
        <v>379.5</v>
      </c>
      <c r="D195" s="26">
        <v>327.39999999999998</v>
      </c>
      <c r="E195" s="26">
        <v>322.39999999999998</v>
      </c>
      <c r="F195" s="26">
        <v>312.45</v>
      </c>
      <c r="G195" s="26">
        <v>302.5</v>
      </c>
      <c r="H195" s="26">
        <v>292.5</v>
      </c>
      <c r="I195" s="26">
        <v>282.55</v>
      </c>
      <c r="J195" s="26">
        <v>272.60000000000002</v>
      </c>
      <c r="K195" s="26">
        <v>262.64999999999998</v>
      </c>
      <c r="L195" s="26">
        <v>252.65</v>
      </c>
      <c r="M195" s="26">
        <v>242.7</v>
      </c>
    </row>
    <row r="196" spans="1:13" s="26" customFormat="1" x14ac:dyDescent="0.3">
      <c r="A196" s="26">
        <v>2718</v>
      </c>
      <c r="B196" s="26">
        <v>2742</v>
      </c>
      <c r="C196" s="26">
        <v>383.95</v>
      </c>
      <c r="D196" s="26">
        <v>331.8</v>
      </c>
      <c r="E196" s="26">
        <v>326.8</v>
      </c>
      <c r="F196" s="26">
        <v>316.85000000000002</v>
      </c>
      <c r="G196" s="26">
        <v>306.89999999999998</v>
      </c>
      <c r="H196" s="26">
        <v>296.89999999999998</v>
      </c>
      <c r="I196" s="26">
        <v>286.95</v>
      </c>
      <c r="J196" s="26">
        <v>277</v>
      </c>
      <c r="K196" s="26">
        <v>267.05</v>
      </c>
      <c r="L196" s="26">
        <v>257.10000000000002</v>
      </c>
      <c r="M196" s="26">
        <v>247.1</v>
      </c>
    </row>
    <row r="197" spans="1:13" s="26" customFormat="1" x14ac:dyDescent="0.3">
      <c r="A197" s="26">
        <v>2742</v>
      </c>
      <c r="B197" s="26">
        <v>2766</v>
      </c>
      <c r="C197" s="26">
        <v>388.35</v>
      </c>
      <c r="D197" s="26">
        <v>336.2</v>
      </c>
      <c r="E197" s="26">
        <v>331.2</v>
      </c>
      <c r="F197" s="26">
        <v>321.25</v>
      </c>
      <c r="G197" s="26">
        <v>311.3</v>
      </c>
      <c r="H197" s="26">
        <v>301.35000000000002</v>
      </c>
      <c r="I197" s="26">
        <v>291.35000000000002</v>
      </c>
      <c r="J197" s="26">
        <v>281.39999999999998</v>
      </c>
      <c r="K197" s="26">
        <v>271.45</v>
      </c>
      <c r="L197" s="26">
        <v>261.5</v>
      </c>
      <c r="M197" s="26">
        <v>251.5</v>
      </c>
    </row>
    <row r="198" spans="1:13" s="26" customFormat="1" x14ac:dyDescent="0.3">
      <c r="A198" s="26">
        <v>2766</v>
      </c>
      <c r="B198" s="26">
        <v>2790</v>
      </c>
      <c r="C198" s="26">
        <v>392.75</v>
      </c>
      <c r="D198" s="26">
        <v>340.6</v>
      </c>
      <c r="E198" s="26">
        <v>335.65</v>
      </c>
      <c r="F198" s="26">
        <v>325.64999999999998</v>
      </c>
      <c r="G198" s="26">
        <v>315.7</v>
      </c>
      <c r="H198" s="26">
        <v>305.75</v>
      </c>
      <c r="I198" s="26">
        <v>295.8</v>
      </c>
      <c r="J198" s="26">
        <v>285.8</v>
      </c>
      <c r="K198" s="26">
        <v>275.85000000000002</v>
      </c>
      <c r="L198" s="26">
        <v>265.89999999999998</v>
      </c>
      <c r="M198" s="26">
        <v>255.95</v>
      </c>
    </row>
    <row r="199" spans="1:13" s="26" customFormat="1" x14ac:dyDescent="0.3">
      <c r="A199" s="26">
        <v>2790</v>
      </c>
      <c r="B199" s="26">
        <v>2814</v>
      </c>
      <c r="C199" s="26">
        <v>397.15</v>
      </c>
      <c r="D199" s="26">
        <v>345</v>
      </c>
      <c r="E199" s="26">
        <v>340.05</v>
      </c>
      <c r="F199" s="26">
        <v>330.1</v>
      </c>
      <c r="G199" s="26">
        <v>320.10000000000002</v>
      </c>
      <c r="H199" s="26">
        <v>310.14999999999998</v>
      </c>
      <c r="I199" s="26">
        <v>300.2</v>
      </c>
      <c r="J199" s="26">
        <v>290.25</v>
      </c>
      <c r="K199" s="26">
        <v>280.25</v>
      </c>
      <c r="L199" s="26">
        <v>270.3</v>
      </c>
      <c r="M199" s="26">
        <v>260.35000000000002</v>
      </c>
    </row>
    <row r="200" spans="1:13" s="26" customFormat="1" x14ac:dyDescent="0.3">
      <c r="A200" s="26">
        <v>2814</v>
      </c>
      <c r="B200" s="26">
        <v>2838</v>
      </c>
      <c r="C200" s="26">
        <v>401.55</v>
      </c>
      <c r="D200" s="26">
        <v>349.45</v>
      </c>
      <c r="E200" s="26">
        <v>344.45</v>
      </c>
      <c r="F200" s="26">
        <v>334.5</v>
      </c>
      <c r="G200" s="26">
        <v>324.5</v>
      </c>
      <c r="H200" s="26">
        <v>314.55</v>
      </c>
      <c r="I200" s="26">
        <v>304.60000000000002</v>
      </c>
      <c r="J200" s="26">
        <v>294.64999999999998</v>
      </c>
      <c r="K200" s="26">
        <v>284.64999999999998</v>
      </c>
      <c r="L200" s="26">
        <v>274.7</v>
      </c>
      <c r="M200" s="26">
        <v>264.75</v>
      </c>
    </row>
    <row r="201" spans="1:13" s="26" customFormat="1" x14ac:dyDescent="0.3">
      <c r="A201" s="26">
        <v>2838</v>
      </c>
      <c r="B201" s="26">
        <v>2862</v>
      </c>
      <c r="C201" s="26">
        <v>405.95</v>
      </c>
      <c r="D201" s="26">
        <v>353.85</v>
      </c>
      <c r="E201" s="26">
        <v>348.85</v>
      </c>
      <c r="F201" s="26">
        <v>338.9</v>
      </c>
      <c r="G201" s="26">
        <v>328.95</v>
      </c>
      <c r="H201" s="26">
        <v>318.95</v>
      </c>
      <c r="I201" s="26">
        <v>309</v>
      </c>
      <c r="J201" s="26">
        <v>299.05</v>
      </c>
      <c r="K201" s="26">
        <v>289.10000000000002</v>
      </c>
      <c r="L201" s="26">
        <v>279.10000000000002</v>
      </c>
      <c r="M201" s="26">
        <v>269.14999999999998</v>
      </c>
    </row>
    <row r="202" spans="1:13" s="26" customFormat="1" x14ac:dyDescent="0.3">
      <c r="A202" s="26">
        <v>2862</v>
      </c>
      <c r="B202" s="26">
        <v>2886</v>
      </c>
      <c r="C202" s="26">
        <v>410.4</v>
      </c>
      <c r="D202" s="26">
        <v>358.25</v>
      </c>
      <c r="E202" s="26">
        <v>353.25</v>
      </c>
      <c r="F202" s="26">
        <v>343.3</v>
      </c>
      <c r="G202" s="26">
        <v>333.35</v>
      </c>
      <c r="H202" s="26">
        <v>323.39999999999998</v>
      </c>
      <c r="I202" s="26">
        <v>313.39999999999998</v>
      </c>
      <c r="J202" s="26">
        <v>303.45</v>
      </c>
      <c r="K202" s="26">
        <v>293.5</v>
      </c>
      <c r="L202" s="26">
        <v>283.55</v>
      </c>
      <c r="M202" s="26">
        <v>273.55</v>
      </c>
    </row>
    <row r="203" spans="1:13" s="26" customFormat="1" x14ac:dyDescent="0.3">
      <c r="A203" s="26">
        <v>2886</v>
      </c>
      <c r="B203" s="26">
        <v>2910</v>
      </c>
      <c r="C203" s="26">
        <v>414.8</v>
      </c>
      <c r="D203" s="26">
        <v>362.65</v>
      </c>
      <c r="E203" s="26">
        <v>357.65</v>
      </c>
      <c r="F203" s="26">
        <v>347.7</v>
      </c>
      <c r="G203" s="26">
        <v>337.75</v>
      </c>
      <c r="H203" s="26">
        <v>327.8</v>
      </c>
      <c r="I203" s="26">
        <v>317.8</v>
      </c>
      <c r="J203" s="26">
        <v>307.85000000000002</v>
      </c>
      <c r="K203" s="26">
        <v>297.89999999999998</v>
      </c>
      <c r="L203" s="26">
        <v>287.95</v>
      </c>
      <c r="M203" s="26">
        <v>278</v>
      </c>
    </row>
    <row r="204" spans="1:13" s="26" customFormat="1" x14ac:dyDescent="0.3">
      <c r="A204" s="26">
        <v>2910</v>
      </c>
      <c r="B204" s="26">
        <v>2934</v>
      </c>
      <c r="C204" s="26">
        <v>419.2</v>
      </c>
      <c r="D204" s="26">
        <v>367.05</v>
      </c>
      <c r="E204" s="26">
        <v>362.1</v>
      </c>
      <c r="F204" s="26">
        <v>352.1</v>
      </c>
      <c r="G204" s="26">
        <v>342.15</v>
      </c>
      <c r="H204" s="26">
        <v>332.2</v>
      </c>
      <c r="I204" s="26">
        <v>322.25</v>
      </c>
      <c r="J204" s="26">
        <v>312.25</v>
      </c>
      <c r="K204" s="26">
        <v>302.3</v>
      </c>
      <c r="L204" s="26">
        <v>292.35000000000002</v>
      </c>
      <c r="M204" s="26">
        <v>282.39999999999998</v>
      </c>
    </row>
    <row r="205" spans="1:13" s="26" customFormat="1" x14ac:dyDescent="0.3">
      <c r="A205" s="26">
        <v>2934</v>
      </c>
      <c r="B205" s="26">
        <v>2958</v>
      </c>
      <c r="C205" s="26">
        <v>423.6</v>
      </c>
      <c r="D205" s="26">
        <v>371.45</v>
      </c>
      <c r="E205" s="26">
        <v>366.5</v>
      </c>
      <c r="F205" s="26">
        <v>356.55</v>
      </c>
      <c r="G205" s="26">
        <v>346.55</v>
      </c>
      <c r="H205" s="26">
        <v>336.6</v>
      </c>
      <c r="I205" s="26">
        <v>326.64999999999998</v>
      </c>
      <c r="J205" s="26">
        <v>316.7</v>
      </c>
      <c r="K205" s="26">
        <v>306.7</v>
      </c>
      <c r="L205" s="26">
        <v>296.75</v>
      </c>
      <c r="M205" s="26">
        <v>286.8</v>
      </c>
    </row>
    <row r="206" spans="1:13" s="26" customFormat="1" x14ac:dyDescent="0.3">
      <c r="A206" s="26">
        <v>2958</v>
      </c>
      <c r="B206" s="26">
        <v>2982</v>
      </c>
      <c r="C206" s="26">
        <v>428</v>
      </c>
      <c r="D206" s="26">
        <v>375.9</v>
      </c>
      <c r="E206" s="26">
        <v>370.9</v>
      </c>
      <c r="F206" s="26">
        <v>360.95</v>
      </c>
      <c r="G206" s="26">
        <v>350.95</v>
      </c>
      <c r="H206" s="26">
        <v>341</v>
      </c>
      <c r="I206" s="26">
        <v>331.05</v>
      </c>
      <c r="J206" s="26">
        <v>321.10000000000002</v>
      </c>
      <c r="K206" s="26">
        <v>311.14999999999998</v>
      </c>
      <c r="L206" s="26">
        <v>301.14999999999998</v>
      </c>
      <c r="M206" s="26">
        <v>291.2</v>
      </c>
    </row>
    <row r="207" spans="1:13" s="26" customFormat="1" x14ac:dyDescent="0.3">
      <c r="A207" s="26">
        <v>2982</v>
      </c>
      <c r="B207" s="26">
        <v>3006</v>
      </c>
      <c r="C207" s="26">
        <v>432.4</v>
      </c>
      <c r="D207" s="26">
        <v>380.3</v>
      </c>
      <c r="E207" s="26">
        <v>375.3</v>
      </c>
      <c r="F207" s="26">
        <v>365.35</v>
      </c>
      <c r="G207" s="26">
        <v>355.4</v>
      </c>
      <c r="H207" s="26">
        <v>345.4</v>
      </c>
      <c r="I207" s="26">
        <v>335.45</v>
      </c>
      <c r="J207" s="26">
        <v>325.5</v>
      </c>
      <c r="K207" s="26">
        <v>315.55</v>
      </c>
      <c r="L207" s="26">
        <v>305.55</v>
      </c>
      <c r="M207" s="26">
        <v>295.60000000000002</v>
      </c>
    </row>
    <row r="208" spans="1:13" s="26" customFormat="1" x14ac:dyDescent="0.3">
      <c r="A208" s="26">
        <v>3006</v>
      </c>
      <c r="B208" s="26">
        <v>3030</v>
      </c>
      <c r="C208" s="26">
        <v>436.85</v>
      </c>
      <c r="D208" s="26">
        <v>384.7</v>
      </c>
      <c r="E208" s="26">
        <v>379.7</v>
      </c>
      <c r="F208" s="26">
        <v>369.75</v>
      </c>
      <c r="G208" s="26">
        <v>359.8</v>
      </c>
      <c r="H208" s="26">
        <v>349.85</v>
      </c>
      <c r="I208" s="26">
        <v>339.85</v>
      </c>
      <c r="J208" s="26">
        <v>329.9</v>
      </c>
      <c r="K208" s="26">
        <v>319.95</v>
      </c>
      <c r="L208" s="26">
        <v>310</v>
      </c>
      <c r="M208" s="26">
        <v>300</v>
      </c>
    </row>
    <row r="209" spans="1:13" s="26" customFormat="1" x14ac:dyDescent="0.3">
      <c r="A209" s="26">
        <v>3030</v>
      </c>
      <c r="B209" s="26">
        <v>3054</v>
      </c>
      <c r="C209" s="26">
        <v>441.25</v>
      </c>
      <c r="D209" s="26">
        <v>389.1</v>
      </c>
      <c r="E209" s="26">
        <v>384.15</v>
      </c>
      <c r="F209" s="26">
        <v>374.15</v>
      </c>
      <c r="G209" s="26">
        <v>364.2</v>
      </c>
      <c r="H209" s="26">
        <v>354.25</v>
      </c>
      <c r="I209" s="26">
        <v>344.3</v>
      </c>
      <c r="J209" s="26">
        <v>334.3</v>
      </c>
      <c r="K209" s="26">
        <v>324.35000000000002</v>
      </c>
      <c r="L209" s="26">
        <v>314.39999999999998</v>
      </c>
      <c r="M209" s="26">
        <v>304.45</v>
      </c>
    </row>
    <row r="210" spans="1:13" s="26" customFormat="1" x14ac:dyDescent="0.3">
      <c r="A210" s="26">
        <v>3054</v>
      </c>
      <c r="B210" s="26">
        <v>3078</v>
      </c>
      <c r="C210" s="26">
        <v>445.65</v>
      </c>
      <c r="D210" s="26">
        <v>393.5</v>
      </c>
      <c r="E210" s="26">
        <v>388.55</v>
      </c>
      <c r="F210" s="26">
        <v>378.55</v>
      </c>
      <c r="G210" s="26">
        <v>368.6</v>
      </c>
      <c r="H210" s="26">
        <v>358.65</v>
      </c>
      <c r="I210" s="26">
        <v>348.7</v>
      </c>
      <c r="J210" s="26">
        <v>338.7</v>
      </c>
      <c r="K210" s="26">
        <v>328.75</v>
      </c>
      <c r="L210" s="26">
        <v>318.8</v>
      </c>
      <c r="M210" s="26">
        <v>308.85000000000002</v>
      </c>
    </row>
    <row r="211" spans="1:13" s="26" customFormat="1" x14ac:dyDescent="0.3">
      <c r="A211" s="26">
        <v>3078</v>
      </c>
      <c r="B211" s="26">
        <v>3102</v>
      </c>
      <c r="C211" s="26">
        <v>450.05</v>
      </c>
      <c r="D211" s="26">
        <v>397.9</v>
      </c>
      <c r="E211" s="26">
        <v>392.95</v>
      </c>
      <c r="F211" s="26">
        <v>383</v>
      </c>
      <c r="G211" s="26">
        <v>373</v>
      </c>
      <c r="H211" s="26">
        <v>363.05</v>
      </c>
      <c r="I211" s="26">
        <v>353.1</v>
      </c>
      <c r="J211" s="26">
        <v>343.15</v>
      </c>
      <c r="K211" s="26">
        <v>333.15</v>
      </c>
      <c r="L211" s="26">
        <v>323.2</v>
      </c>
      <c r="M211" s="26">
        <v>313.25</v>
      </c>
    </row>
    <row r="212" spans="1:13" s="26" customFormat="1" x14ac:dyDescent="0.3">
      <c r="A212" s="26">
        <v>3102</v>
      </c>
      <c r="B212" s="26">
        <v>3126</v>
      </c>
      <c r="C212" s="26">
        <v>454.45</v>
      </c>
      <c r="D212" s="26">
        <v>402.35</v>
      </c>
      <c r="E212" s="26">
        <v>397.35</v>
      </c>
      <c r="F212" s="26">
        <v>387.4</v>
      </c>
      <c r="G212" s="26">
        <v>377.45</v>
      </c>
      <c r="H212" s="26">
        <v>367.45</v>
      </c>
      <c r="I212" s="26">
        <v>357.5</v>
      </c>
      <c r="J212" s="26">
        <v>347.55</v>
      </c>
      <c r="K212" s="26">
        <v>337.6</v>
      </c>
      <c r="L212" s="26">
        <v>327.60000000000002</v>
      </c>
      <c r="M212" s="26">
        <v>317.64999999999998</v>
      </c>
    </row>
    <row r="213" spans="1:13" s="26" customFormat="1" x14ac:dyDescent="0.3">
      <c r="A213" s="26">
        <v>3126</v>
      </c>
      <c r="B213" s="26">
        <v>3150</v>
      </c>
      <c r="C213" s="26">
        <v>458.85</v>
      </c>
      <c r="D213" s="26">
        <v>406.75</v>
      </c>
      <c r="E213" s="26">
        <v>401.75</v>
      </c>
      <c r="F213" s="26">
        <v>391.8</v>
      </c>
      <c r="G213" s="26">
        <v>381.85</v>
      </c>
      <c r="H213" s="26">
        <v>371.85</v>
      </c>
      <c r="I213" s="26">
        <v>361.9</v>
      </c>
      <c r="J213" s="26">
        <v>351.95</v>
      </c>
      <c r="K213" s="26">
        <v>342</v>
      </c>
      <c r="L213" s="26">
        <v>332.05</v>
      </c>
      <c r="M213" s="26">
        <v>322.05</v>
      </c>
    </row>
    <row r="214" spans="1:13" s="26" customFormat="1" x14ac:dyDescent="0.3">
      <c r="A214" s="26">
        <v>3150</v>
      </c>
      <c r="B214" s="26">
        <v>3174</v>
      </c>
      <c r="C214" s="26">
        <v>463.3</v>
      </c>
      <c r="D214" s="26">
        <v>411.15</v>
      </c>
      <c r="E214" s="26">
        <v>406.15</v>
      </c>
      <c r="F214" s="26">
        <v>396.2</v>
      </c>
      <c r="G214" s="26">
        <v>386.25</v>
      </c>
      <c r="H214" s="26">
        <v>376.3</v>
      </c>
      <c r="I214" s="26">
        <v>366.3</v>
      </c>
      <c r="J214" s="26">
        <v>356.35</v>
      </c>
      <c r="K214" s="26">
        <v>346.4</v>
      </c>
      <c r="L214" s="26">
        <v>336.45</v>
      </c>
      <c r="M214" s="26">
        <v>326.45</v>
      </c>
    </row>
    <row r="215" spans="1:13" s="26" customFormat="1" x14ac:dyDescent="0.3">
      <c r="A215" s="26">
        <v>3174</v>
      </c>
      <c r="B215" s="26">
        <v>3198</v>
      </c>
      <c r="C215" s="26">
        <v>467.7</v>
      </c>
      <c r="D215" s="26">
        <v>415.55</v>
      </c>
      <c r="E215" s="26">
        <v>410.6</v>
      </c>
      <c r="F215" s="26">
        <v>400.6</v>
      </c>
      <c r="G215" s="26">
        <v>390.65</v>
      </c>
      <c r="H215" s="26">
        <v>380.7</v>
      </c>
      <c r="I215" s="26">
        <v>370.75</v>
      </c>
      <c r="J215" s="26">
        <v>360.75</v>
      </c>
      <c r="K215" s="26">
        <v>350.8</v>
      </c>
      <c r="L215" s="26">
        <v>340.85</v>
      </c>
      <c r="M215" s="26">
        <v>330.9</v>
      </c>
    </row>
    <row r="216" spans="1:13" s="26" customFormat="1" x14ac:dyDescent="0.3">
      <c r="A216" s="26">
        <v>3198</v>
      </c>
      <c r="B216" s="26">
        <v>3222</v>
      </c>
      <c r="C216" s="26">
        <v>472.1</v>
      </c>
      <c r="D216" s="26">
        <v>419.95</v>
      </c>
      <c r="E216" s="26">
        <v>415</v>
      </c>
      <c r="F216" s="26">
        <v>405</v>
      </c>
      <c r="G216" s="26">
        <v>395.05</v>
      </c>
      <c r="H216" s="26">
        <v>385.1</v>
      </c>
      <c r="I216" s="26">
        <v>375.15</v>
      </c>
      <c r="J216" s="26">
        <v>365.2</v>
      </c>
      <c r="K216" s="26">
        <v>355.2</v>
      </c>
      <c r="L216" s="26">
        <v>345.25</v>
      </c>
      <c r="M216" s="26">
        <v>335.3</v>
      </c>
    </row>
    <row r="217" spans="1:13" s="26" customFormat="1" x14ac:dyDescent="0.3">
      <c r="A217" s="26">
        <v>3222</v>
      </c>
      <c r="B217" s="26">
        <v>3246</v>
      </c>
      <c r="C217" s="26">
        <v>476.5</v>
      </c>
      <c r="D217" s="26">
        <v>424.4</v>
      </c>
      <c r="E217" s="26">
        <v>419.4</v>
      </c>
      <c r="F217" s="26">
        <v>409.45</v>
      </c>
      <c r="G217" s="26">
        <v>399.45</v>
      </c>
      <c r="H217" s="26">
        <v>389.5</v>
      </c>
      <c r="I217" s="26">
        <v>379.55</v>
      </c>
      <c r="J217" s="26">
        <v>369.6</v>
      </c>
      <c r="K217" s="26">
        <v>359.6</v>
      </c>
      <c r="L217" s="26">
        <v>349.65</v>
      </c>
      <c r="M217" s="26">
        <v>339.7</v>
      </c>
    </row>
    <row r="218" spans="1:13" s="26" customFormat="1" x14ac:dyDescent="0.3">
      <c r="A218" s="26">
        <v>3246</v>
      </c>
      <c r="B218" s="26">
        <v>3270</v>
      </c>
      <c r="C218" s="26">
        <v>480.9</v>
      </c>
      <c r="D218" s="26">
        <v>428.8</v>
      </c>
      <c r="E218" s="26">
        <v>423.8</v>
      </c>
      <c r="F218" s="26">
        <v>413.85</v>
      </c>
      <c r="G218" s="26">
        <v>403.9</v>
      </c>
      <c r="H218" s="26">
        <v>393.9</v>
      </c>
      <c r="I218" s="26">
        <v>383.95</v>
      </c>
      <c r="J218" s="26">
        <v>374</v>
      </c>
      <c r="K218" s="26">
        <v>364.05</v>
      </c>
      <c r="L218" s="26">
        <v>354.05</v>
      </c>
      <c r="M218" s="26">
        <v>344.1</v>
      </c>
    </row>
    <row r="219" spans="1:13" s="26" customFormat="1" x14ac:dyDescent="0.3">
      <c r="A219" s="26">
        <v>3270</v>
      </c>
      <c r="B219" s="26">
        <v>3294</v>
      </c>
      <c r="C219" s="26">
        <v>485.35</v>
      </c>
      <c r="D219" s="26">
        <v>433.2</v>
      </c>
      <c r="E219" s="26">
        <v>428.2</v>
      </c>
      <c r="F219" s="26">
        <v>418.25</v>
      </c>
      <c r="G219" s="26">
        <v>408.3</v>
      </c>
      <c r="H219" s="26">
        <v>398.35</v>
      </c>
      <c r="I219" s="26">
        <v>388.35</v>
      </c>
      <c r="J219" s="26">
        <v>378.4</v>
      </c>
      <c r="K219" s="26">
        <v>368.45</v>
      </c>
      <c r="L219" s="26">
        <v>358.5</v>
      </c>
      <c r="M219" s="26">
        <v>348.5</v>
      </c>
    </row>
    <row r="220" spans="1:13" s="26" customFormat="1" x14ac:dyDescent="0.3">
      <c r="A220" s="26">
        <v>3294</v>
      </c>
      <c r="B220" s="26">
        <v>3318</v>
      </c>
      <c r="C220" s="26">
        <v>490.4</v>
      </c>
      <c r="D220" s="26">
        <v>438.3</v>
      </c>
      <c r="E220" s="26">
        <v>433.3</v>
      </c>
      <c r="F220" s="26">
        <v>423.35</v>
      </c>
      <c r="G220" s="26">
        <v>413.4</v>
      </c>
      <c r="H220" s="26">
        <v>403.4</v>
      </c>
      <c r="I220" s="26">
        <v>393.45</v>
      </c>
      <c r="J220" s="26">
        <v>383.5</v>
      </c>
      <c r="K220" s="26">
        <v>373.55</v>
      </c>
      <c r="L220" s="26">
        <v>363.55</v>
      </c>
      <c r="M220" s="26">
        <v>353.6</v>
      </c>
    </row>
    <row r="221" spans="1:13" s="26" customFormat="1" x14ac:dyDescent="0.3">
      <c r="A221" s="26">
        <v>3318</v>
      </c>
      <c r="B221" s="26">
        <v>3342</v>
      </c>
      <c r="C221" s="26">
        <v>495.65</v>
      </c>
      <c r="D221" s="26">
        <v>443.5</v>
      </c>
      <c r="E221" s="26">
        <v>438.5</v>
      </c>
      <c r="F221" s="26">
        <v>428.55</v>
      </c>
      <c r="G221" s="26">
        <v>418.6</v>
      </c>
      <c r="H221" s="26">
        <v>408.65</v>
      </c>
      <c r="I221" s="26">
        <v>398.65</v>
      </c>
      <c r="J221" s="26">
        <v>388.7</v>
      </c>
      <c r="K221" s="26">
        <v>378.75</v>
      </c>
      <c r="L221" s="26">
        <v>368.8</v>
      </c>
      <c r="M221" s="26">
        <v>358.8</v>
      </c>
    </row>
    <row r="222" spans="1:13" s="26" customFormat="1" x14ac:dyDescent="0.3">
      <c r="A222" s="26">
        <v>3342</v>
      </c>
      <c r="B222" s="26">
        <v>3374</v>
      </c>
      <c r="C222" s="26">
        <v>501.7</v>
      </c>
      <c r="D222" s="26">
        <v>449.55</v>
      </c>
      <c r="E222" s="26">
        <v>444.6</v>
      </c>
      <c r="F222" s="26">
        <v>434.65</v>
      </c>
      <c r="G222" s="26">
        <v>424.65</v>
      </c>
      <c r="H222" s="26">
        <v>414.7</v>
      </c>
      <c r="I222" s="26">
        <v>404.75</v>
      </c>
      <c r="J222" s="26">
        <v>394.8</v>
      </c>
      <c r="K222" s="26">
        <v>384.8</v>
      </c>
      <c r="L222" s="26">
        <v>374.85</v>
      </c>
      <c r="M222" s="26">
        <v>364.9</v>
      </c>
    </row>
    <row r="223" spans="1:13" s="26" customFormat="1" x14ac:dyDescent="0.3">
      <c r="A223" s="26">
        <v>3374</v>
      </c>
      <c r="B223" s="26">
        <v>3406</v>
      </c>
      <c r="C223" s="26">
        <v>508.65</v>
      </c>
      <c r="D223" s="26">
        <v>456.5</v>
      </c>
      <c r="E223" s="26">
        <v>451.55</v>
      </c>
      <c r="F223" s="26">
        <v>441.6</v>
      </c>
      <c r="G223" s="26">
        <v>431.6</v>
      </c>
      <c r="H223" s="26">
        <v>421.65</v>
      </c>
      <c r="I223" s="26">
        <v>411.7</v>
      </c>
      <c r="J223" s="26">
        <v>401.75</v>
      </c>
      <c r="K223" s="26">
        <v>391.75</v>
      </c>
      <c r="L223" s="26">
        <v>381.8</v>
      </c>
      <c r="M223" s="26">
        <v>371.85</v>
      </c>
    </row>
    <row r="224" spans="1:13" s="26" customFormat="1" x14ac:dyDescent="0.3">
      <c r="A224" s="26">
        <v>3406</v>
      </c>
      <c r="B224" s="26">
        <v>3438</v>
      </c>
      <c r="C224" s="26">
        <v>515.6</v>
      </c>
      <c r="D224" s="26">
        <v>463.45</v>
      </c>
      <c r="E224" s="26">
        <v>458.5</v>
      </c>
      <c r="F224" s="26">
        <v>448.55</v>
      </c>
      <c r="G224" s="26">
        <v>438.55</v>
      </c>
      <c r="H224" s="26">
        <v>428.6</v>
      </c>
      <c r="I224" s="26">
        <v>418.65</v>
      </c>
      <c r="J224" s="26">
        <v>408.7</v>
      </c>
      <c r="K224" s="26">
        <v>398.7</v>
      </c>
      <c r="L224" s="26">
        <v>388.75</v>
      </c>
      <c r="M224" s="26">
        <v>378.8</v>
      </c>
    </row>
    <row r="225" spans="1:13" s="26" customFormat="1" x14ac:dyDescent="0.3">
      <c r="A225" s="26">
        <v>3438</v>
      </c>
      <c r="B225" s="26">
        <v>3470</v>
      </c>
      <c r="C225" s="26">
        <v>522.54999999999995</v>
      </c>
      <c r="D225" s="26">
        <v>470.4</v>
      </c>
      <c r="E225" s="26">
        <v>465.45</v>
      </c>
      <c r="F225" s="26">
        <v>455.45</v>
      </c>
      <c r="G225" s="26">
        <v>445.5</v>
      </c>
      <c r="H225" s="26">
        <v>435.55</v>
      </c>
      <c r="I225" s="26">
        <v>425.6</v>
      </c>
      <c r="J225" s="26">
        <v>415.6</v>
      </c>
      <c r="K225" s="26">
        <v>405.65</v>
      </c>
      <c r="L225" s="26">
        <v>395.7</v>
      </c>
      <c r="M225" s="26">
        <v>385.75</v>
      </c>
    </row>
    <row r="226" spans="1:13" s="26" customFormat="1" x14ac:dyDescent="0.3">
      <c r="A226" s="26">
        <v>3470</v>
      </c>
      <c r="B226" s="26">
        <v>3502</v>
      </c>
      <c r="C226" s="26">
        <v>529.5</v>
      </c>
      <c r="D226" s="26">
        <v>477.35</v>
      </c>
      <c r="E226" s="26">
        <v>472.4</v>
      </c>
      <c r="F226" s="26">
        <v>462.4</v>
      </c>
      <c r="G226" s="26">
        <v>452.45</v>
      </c>
      <c r="H226" s="26">
        <v>442.5</v>
      </c>
      <c r="I226" s="26">
        <v>432.55</v>
      </c>
      <c r="J226" s="26">
        <v>422.55</v>
      </c>
      <c r="K226" s="26">
        <v>412.6</v>
      </c>
      <c r="L226" s="26">
        <v>402.65</v>
      </c>
      <c r="M226" s="26">
        <v>392.7</v>
      </c>
    </row>
    <row r="227" spans="1:13" s="26" customFormat="1" x14ac:dyDescent="0.3">
      <c r="A227" s="26">
        <v>3502</v>
      </c>
      <c r="B227" s="26">
        <v>3534</v>
      </c>
      <c r="C227" s="26">
        <v>536.45000000000005</v>
      </c>
      <c r="D227" s="26">
        <v>484.3</v>
      </c>
      <c r="E227" s="26">
        <v>479.35</v>
      </c>
      <c r="F227" s="26">
        <v>469.35</v>
      </c>
      <c r="G227" s="26">
        <v>459.4</v>
      </c>
      <c r="H227" s="26">
        <v>449.45</v>
      </c>
      <c r="I227" s="26">
        <v>439.5</v>
      </c>
      <c r="J227" s="26">
        <v>429.5</v>
      </c>
      <c r="K227" s="26">
        <v>419.55</v>
      </c>
      <c r="L227" s="26">
        <v>409.6</v>
      </c>
      <c r="M227" s="26">
        <v>399.65</v>
      </c>
    </row>
    <row r="228" spans="1:13" s="26" customFormat="1" x14ac:dyDescent="0.3">
      <c r="A228" s="26">
        <v>3534</v>
      </c>
      <c r="B228" s="26">
        <v>3566</v>
      </c>
      <c r="C228" s="26">
        <v>543.4</v>
      </c>
      <c r="D228" s="26">
        <v>491.25</v>
      </c>
      <c r="E228" s="26">
        <v>486.3</v>
      </c>
      <c r="F228" s="26">
        <v>476.3</v>
      </c>
      <c r="G228" s="26">
        <v>466.35</v>
      </c>
      <c r="H228" s="26">
        <v>456.4</v>
      </c>
      <c r="I228" s="26">
        <v>446.45</v>
      </c>
      <c r="J228" s="26">
        <v>436.45</v>
      </c>
      <c r="K228" s="26">
        <v>426.5</v>
      </c>
      <c r="L228" s="26">
        <v>416.55</v>
      </c>
      <c r="M228" s="26">
        <v>406.6</v>
      </c>
    </row>
    <row r="229" spans="1:13" s="26" customFormat="1" x14ac:dyDescent="0.3">
      <c r="A229" s="26">
        <v>3566</v>
      </c>
      <c r="B229" s="26">
        <v>3598</v>
      </c>
      <c r="C229" s="26">
        <v>550.35</v>
      </c>
      <c r="D229" s="26">
        <v>498.2</v>
      </c>
      <c r="E229" s="26">
        <v>493.2</v>
      </c>
      <c r="F229" s="26">
        <v>483.25</v>
      </c>
      <c r="G229" s="26">
        <v>473.3</v>
      </c>
      <c r="H229" s="26">
        <v>463.35</v>
      </c>
      <c r="I229" s="26">
        <v>453.4</v>
      </c>
      <c r="J229" s="26">
        <v>443.4</v>
      </c>
      <c r="K229" s="26">
        <v>433.45</v>
      </c>
      <c r="L229" s="26">
        <v>423.5</v>
      </c>
      <c r="M229" s="26">
        <v>413.55</v>
      </c>
    </row>
    <row r="230" spans="1:13" s="26" customFormat="1" x14ac:dyDescent="0.3">
      <c r="A230" s="26">
        <v>3598</v>
      </c>
      <c r="B230" s="26">
        <v>3630</v>
      </c>
      <c r="C230" s="26">
        <v>557.29999999999995</v>
      </c>
      <c r="D230" s="26">
        <v>505.15</v>
      </c>
      <c r="E230" s="26">
        <v>500.15</v>
      </c>
      <c r="F230" s="26">
        <v>490.2</v>
      </c>
      <c r="G230" s="26">
        <v>480.25</v>
      </c>
      <c r="H230" s="26">
        <v>470.3</v>
      </c>
      <c r="I230" s="26">
        <v>460.3</v>
      </c>
      <c r="J230" s="26">
        <v>450.35</v>
      </c>
      <c r="K230" s="26">
        <v>440.4</v>
      </c>
      <c r="L230" s="26">
        <v>430.45</v>
      </c>
      <c r="M230" s="26">
        <v>420.45</v>
      </c>
    </row>
    <row r="231" spans="1:13" s="26" customFormat="1" x14ac:dyDescent="0.3">
      <c r="A231" s="26">
        <v>3630</v>
      </c>
      <c r="B231" s="26">
        <v>3662</v>
      </c>
      <c r="C231" s="26">
        <v>564.25</v>
      </c>
      <c r="D231" s="26">
        <v>512.1</v>
      </c>
      <c r="E231" s="26">
        <v>507.1</v>
      </c>
      <c r="F231" s="26">
        <v>497.15</v>
      </c>
      <c r="G231" s="26">
        <v>487.2</v>
      </c>
      <c r="H231" s="26">
        <v>477.25</v>
      </c>
      <c r="I231" s="26">
        <v>467.25</v>
      </c>
      <c r="J231" s="26">
        <v>457.3</v>
      </c>
      <c r="K231" s="26">
        <v>447.35</v>
      </c>
      <c r="L231" s="26">
        <v>437.4</v>
      </c>
      <c r="M231" s="26">
        <v>427.4</v>
      </c>
    </row>
    <row r="232" spans="1:13" s="26" customFormat="1" x14ac:dyDescent="0.3">
      <c r="A232" s="26">
        <v>3662</v>
      </c>
      <c r="B232" s="26">
        <v>3694</v>
      </c>
      <c r="C232" s="26">
        <v>571.20000000000005</v>
      </c>
      <c r="D232" s="26">
        <v>519.04999999999995</v>
      </c>
      <c r="E232" s="26">
        <v>514.04999999999995</v>
      </c>
      <c r="F232" s="26">
        <v>504.1</v>
      </c>
      <c r="G232" s="26">
        <v>494.15</v>
      </c>
      <c r="H232" s="26">
        <v>484.2</v>
      </c>
      <c r="I232" s="26">
        <v>474.2</v>
      </c>
      <c r="J232" s="26">
        <v>464.25</v>
      </c>
      <c r="K232" s="26">
        <v>454.3</v>
      </c>
      <c r="L232" s="26">
        <v>444.35</v>
      </c>
      <c r="M232" s="26">
        <v>434.35</v>
      </c>
    </row>
    <row r="233" spans="1:13" s="26" customFormat="1" x14ac:dyDescent="0.3">
      <c r="A233" s="26">
        <v>3694</v>
      </c>
      <c r="B233" s="26">
        <v>3726</v>
      </c>
      <c r="C233" s="26">
        <v>578.15</v>
      </c>
      <c r="D233" s="26">
        <v>526</v>
      </c>
      <c r="E233" s="26">
        <v>521</v>
      </c>
      <c r="F233" s="26">
        <v>511.05</v>
      </c>
      <c r="G233" s="26">
        <v>501.1</v>
      </c>
      <c r="H233" s="26">
        <v>491.15</v>
      </c>
      <c r="I233" s="26">
        <v>481.15</v>
      </c>
      <c r="J233" s="26">
        <v>471.2</v>
      </c>
      <c r="K233" s="26">
        <v>461.25</v>
      </c>
      <c r="L233" s="26">
        <v>451.3</v>
      </c>
      <c r="M233" s="26">
        <v>441.3</v>
      </c>
    </row>
    <row r="234" spans="1:13" s="26" customFormat="1" x14ac:dyDescent="0.3">
      <c r="A234" s="26">
        <v>3726</v>
      </c>
      <c r="B234" s="26">
        <v>3758</v>
      </c>
      <c r="C234" s="26">
        <v>585.04999999999995</v>
      </c>
      <c r="D234" s="26">
        <v>532.95000000000005</v>
      </c>
      <c r="E234" s="26">
        <v>527.95000000000005</v>
      </c>
      <c r="F234" s="26">
        <v>518</v>
      </c>
      <c r="G234" s="26">
        <v>508.05</v>
      </c>
      <c r="H234" s="26">
        <v>498.05</v>
      </c>
      <c r="I234" s="26">
        <v>488.1</v>
      </c>
      <c r="J234" s="26">
        <v>478.15</v>
      </c>
      <c r="K234" s="26">
        <v>468.2</v>
      </c>
      <c r="L234" s="26">
        <v>458.2</v>
      </c>
      <c r="M234" s="26">
        <v>448.25</v>
      </c>
    </row>
    <row r="235" spans="1:13" s="26" customFormat="1" x14ac:dyDescent="0.3">
      <c r="A235" s="26">
        <v>3758</v>
      </c>
      <c r="B235" s="26">
        <v>3790</v>
      </c>
      <c r="C235" s="26">
        <v>592</v>
      </c>
      <c r="D235" s="26">
        <v>539.9</v>
      </c>
      <c r="E235" s="26">
        <v>534.9</v>
      </c>
      <c r="F235" s="26">
        <v>524.95000000000005</v>
      </c>
      <c r="G235" s="26">
        <v>515</v>
      </c>
      <c r="H235" s="26">
        <v>505</v>
      </c>
      <c r="I235" s="26">
        <v>495.05</v>
      </c>
      <c r="J235" s="26">
        <v>485.1</v>
      </c>
      <c r="K235" s="26">
        <v>475.15</v>
      </c>
      <c r="L235" s="26">
        <v>465.15</v>
      </c>
      <c r="M235" s="26">
        <v>455.2</v>
      </c>
    </row>
    <row r="236" spans="1:13" s="26" customFormat="1" x14ac:dyDescent="0.3">
      <c r="A236" s="26">
        <v>3790</v>
      </c>
      <c r="B236" s="26">
        <v>3822</v>
      </c>
      <c r="C236" s="26">
        <v>598.95000000000005</v>
      </c>
      <c r="D236" s="26">
        <v>546.85</v>
      </c>
      <c r="E236" s="26">
        <v>541.85</v>
      </c>
      <c r="F236" s="26">
        <v>531.9</v>
      </c>
      <c r="G236" s="26">
        <v>521.95000000000005</v>
      </c>
      <c r="H236" s="26">
        <v>511.95</v>
      </c>
      <c r="I236" s="26">
        <v>502</v>
      </c>
      <c r="J236" s="26">
        <v>492.05</v>
      </c>
      <c r="K236" s="26">
        <v>482.1</v>
      </c>
      <c r="L236" s="26">
        <v>472.1</v>
      </c>
      <c r="M236" s="26">
        <v>462.15</v>
      </c>
    </row>
    <row r="237" spans="1:13" s="26" customFormat="1" x14ac:dyDescent="0.3">
      <c r="A237" s="26">
        <v>3822</v>
      </c>
      <c r="B237" s="26">
        <v>3854</v>
      </c>
      <c r="C237" s="26">
        <v>605.9</v>
      </c>
      <c r="D237" s="26">
        <v>553.79999999999995</v>
      </c>
      <c r="E237" s="26">
        <v>548.79999999999995</v>
      </c>
      <c r="F237" s="26">
        <v>538.85</v>
      </c>
      <c r="G237" s="26">
        <v>528.9</v>
      </c>
      <c r="H237" s="26">
        <v>518.9</v>
      </c>
      <c r="I237" s="26">
        <v>508.95</v>
      </c>
      <c r="J237" s="26">
        <v>499</v>
      </c>
      <c r="K237" s="26">
        <v>489.05</v>
      </c>
      <c r="L237" s="26">
        <v>479.05</v>
      </c>
      <c r="M237" s="26">
        <v>469.1</v>
      </c>
    </row>
    <row r="238" spans="1:13" s="26" customFormat="1" x14ac:dyDescent="0.3">
      <c r="A238" s="26">
        <v>3854</v>
      </c>
      <c r="B238" s="26">
        <v>3886</v>
      </c>
      <c r="C238" s="26">
        <v>612.85</v>
      </c>
      <c r="D238" s="26">
        <v>560.75</v>
      </c>
      <c r="E238" s="26">
        <v>555.75</v>
      </c>
      <c r="F238" s="26">
        <v>545.79999999999995</v>
      </c>
      <c r="G238" s="26">
        <v>535.79999999999995</v>
      </c>
      <c r="H238" s="26">
        <v>525.85</v>
      </c>
      <c r="I238" s="26">
        <v>515.9</v>
      </c>
      <c r="J238" s="26">
        <v>505.95</v>
      </c>
      <c r="K238" s="26">
        <v>496</v>
      </c>
      <c r="L238" s="26">
        <v>486</v>
      </c>
      <c r="M238" s="26">
        <v>476.05</v>
      </c>
    </row>
    <row r="239" spans="1:13" s="26" customFormat="1" x14ac:dyDescent="0.3">
      <c r="A239" s="26">
        <v>3886</v>
      </c>
      <c r="B239" s="26">
        <v>3918</v>
      </c>
      <c r="C239" s="26">
        <v>619.79999999999995</v>
      </c>
      <c r="D239" s="26">
        <v>567.70000000000005</v>
      </c>
      <c r="E239" s="26">
        <v>562.70000000000005</v>
      </c>
      <c r="F239" s="26">
        <v>552.75</v>
      </c>
      <c r="G239" s="26">
        <v>542.75</v>
      </c>
      <c r="H239" s="26">
        <v>532.79999999999995</v>
      </c>
      <c r="I239" s="26">
        <v>522.85</v>
      </c>
      <c r="J239" s="26">
        <v>512.9</v>
      </c>
      <c r="K239" s="26">
        <v>502.9</v>
      </c>
      <c r="L239" s="26">
        <v>492.95</v>
      </c>
      <c r="M239" s="26">
        <v>483</v>
      </c>
    </row>
    <row r="240" spans="1:13" s="26" customFormat="1" x14ac:dyDescent="0.3">
      <c r="A240" s="26">
        <v>3918</v>
      </c>
      <c r="B240" s="26">
        <v>3950</v>
      </c>
      <c r="C240" s="26">
        <v>626.75</v>
      </c>
      <c r="D240" s="26">
        <v>574.6</v>
      </c>
      <c r="E240" s="26">
        <v>569.65</v>
      </c>
      <c r="F240" s="26">
        <v>559.70000000000005</v>
      </c>
      <c r="G240" s="26">
        <v>549.70000000000005</v>
      </c>
      <c r="H240" s="26">
        <v>539.75</v>
      </c>
      <c r="I240" s="26">
        <v>529.79999999999995</v>
      </c>
      <c r="J240" s="26">
        <v>519.85</v>
      </c>
      <c r="K240" s="26">
        <v>509.85</v>
      </c>
      <c r="L240" s="26">
        <v>499.9</v>
      </c>
      <c r="M240" s="26">
        <v>489.95</v>
      </c>
    </row>
    <row r="241" spans="1:13" s="26" customFormat="1" x14ac:dyDescent="0.3">
      <c r="A241" s="26">
        <v>3950</v>
      </c>
      <c r="B241" s="26">
        <v>3982</v>
      </c>
      <c r="C241" s="26">
        <v>633.70000000000005</v>
      </c>
      <c r="D241" s="26">
        <v>581.54999999999995</v>
      </c>
      <c r="E241" s="26">
        <v>576.6</v>
      </c>
      <c r="F241" s="26">
        <v>566.65</v>
      </c>
      <c r="G241" s="26">
        <v>556.65</v>
      </c>
      <c r="H241" s="26">
        <v>546.70000000000005</v>
      </c>
      <c r="I241" s="26">
        <v>536.75</v>
      </c>
      <c r="J241" s="26">
        <v>526.79999999999995</v>
      </c>
      <c r="K241" s="26">
        <v>516.79999999999995</v>
      </c>
      <c r="L241" s="26">
        <v>506.85</v>
      </c>
      <c r="M241" s="26">
        <v>496.9</v>
      </c>
    </row>
    <row r="242" spans="1:13" s="26" customFormat="1" x14ac:dyDescent="0.3">
      <c r="A242" s="26">
        <v>3982</v>
      </c>
      <c r="B242" s="26">
        <v>4014</v>
      </c>
      <c r="C242" s="26">
        <v>640.65</v>
      </c>
      <c r="D242" s="26">
        <v>588.5</v>
      </c>
      <c r="E242" s="26">
        <v>583.54999999999995</v>
      </c>
      <c r="F242" s="26">
        <v>573.6</v>
      </c>
      <c r="G242" s="26">
        <v>563.6</v>
      </c>
      <c r="H242" s="26">
        <v>553.65</v>
      </c>
      <c r="I242" s="26">
        <v>543.70000000000005</v>
      </c>
      <c r="J242" s="26">
        <v>533.75</v>
      </c>
      <c r="K242" s="26">
        <v>523.75</v>
      </c>
      <c r="L242" s="26">
        <v>513.79999999999995</v>
      </c>
      <c r="M242" s="26">
        <v>503.85</v>
      </c>
    </row>
    <row r="243" spans="1:13" s="26" customFormat="1" x14ac:dyDescent="0.3">
      <c r="A243" s="26">
        <v>4014</v>
      </c>
      <c r="B243" s="26">
        <v>4046</v>
      </c>
      <c r="C243" s="26">
        <v>647.6</v>
      </c>
      <c r="D243" s="26">
        <v>595.45000000000005</v>
      </c>
      <c r="E243" s="26">
        <v>590.5</v>
      </c>
      <c r="F243" s="26">
        <v>580.5</v>
      </c>
      <c r="G243" s="26">
        <v>570.54999999999995</v>
      </c>
      <c r="H243" s="26">
        <v>560.6</v>
      </c>
      <c r="I243" s="26">
        <v>550.65</v>
      </c>
      <c r="J243" s="26">
        <v>540.65</v>
      </c>
      <c r="K243" s="26">
        <v>530.70000000000005</v>
      </c>
      <c r="L243" s="26">
        <v>520.75</v>
      </c>
      <c r="M243" s="26">
        <v>510.8</v>
      </c>
    </row>
    <row r="244" spans="1:13" s="26" customFormat="1" x14ac:dyDescent="0.3">
      <c r="A244" s="26">
        <v>4046</v>
      </c>
      <c r="B244" s="26">
        <v>4078</v>
      </c>
      <c r="C244" s="26">
        <v>654.54999999999995</v>
      </c>
      <c r="D244" s="26">
        <v>602.4</v>
      </c>
      <c r="E244" s="26">
        <v>597.45000000000005</v>
      </c>
      <c r="F244" s="26">
        <v>587.45000000000005</v>
      </c>
      <c r="G244" s="26">
        <v>577.5</v>
      </c>
      <c r="H244" s="26">
        <v>567.54999999999995</v>
      </c>
      <c r="I244" s="26">
        <v>557.6</v>
      </c>
      <c r="J244" s="26">
        <v>547.6</v>
      </c>
      <c r="K244" s="26">
        <v>537.65</v>
      </c>
      <c r="L244" s="26">
        <v>527.70000000000005</v>
      </c>
      <c r="M244" s="26">
        <v>517.75</v>
      </c>
    </row>
    <row r="245" spans="1:13" s="26" customFormat="1" x14ac:dyDescent="0.3">
      <c r="A245" s="26">
        <v>4078</v>
      </c>
      <c r="B245" s="26">
        <v>4110</v>
      </c>
      <c r="C245" s="26">
        <v>661.5</v>
      </c>
      <c r="D245" s="26">
        <v>609.35</v>
      </c>
      <c r="E245" s="26">
        <v>604.4</v>
      </c>
      <c r="F245" s="26">
        <v>594.4</v>
      </c>
      <c r="G245" s="26">
        <v>584.45000000000005</v>
      </c>
      <c r="H245" s="26">
        <v>574.5</v>
      </c>
      <c r="I245" s="26">
        <v>564.54999999999995</v>
      </c>
      <c r="J245" s="26">
        <v>554.54999999999995</v>
      </c>
      <c r="K245" s="26">
        <v>544.6</v>
      </c>
      <c r="L245" s="26">
        <v>534.65</v>
      </c>
      <c r="M245" s="26">
        <v>524.70000000000005</v>
      </c>
    </row>
    <row r="246" spans="1:13" s="26" customFormat="1" x14ac:dyDescent="0.3">
      <c r="A246" s="26">
        <v>4110</v>
      </c>
      <c r="B246" s="26">
        <v>4142</v>
      </c>
      <c r="C246" s="26">
        <v>668.45</v>
      </c>
      <c r="D246" s="26">
        <v>616.29999999999995</v>
      </c>
      <c r="E246" s="26">
        <v>611.35</v>
      </c>
      <c r="F246" s="26">
        <v>601.35</v>
      </c>
      <c r="G246" s="26">
        <v>591.4</v>
      </c>
      <c r="H246" s="26">
        <v>581.45000000000005</v>
      </c>
      <c r="I246" s="26">
        <v>571.5</v>
      </c>
      <c r="J246" s="26">
        <v>561.5</v>
      </c>
      <c r="K246" s="26">
        <v>551.54999999999995</v>
      </c>
      <c r="L246" s="26">
        <v>541.6</v>
      </c>
      <c r="M246" s="26">
        <v>531.65</v>
      </c>
    </row>
    <row r="247" spans="1:13" s="26" customFormat="1" x14ac:dyDescent="0.3">
      <c r="A247" s="26">
        <v>4142</v>
      </c>
      <c r="B247" s="26">
        <v>4174</v>
      </c>
      <c r="C247" s="26">
        <v>675.4</v>
      </c>
      <c r="D247" s="26">
        <v>623.25</v>
      </c>
      <c r="E247" s="26">
        <v>618.25</v>
      </c>
      <c r="F247" s="26">
        <v>608.29999999999995</v>
      </c>
      <c r="G247" s="26">
        <v>598.35</v>
      </c>
      <c r="H247" s="26">
        <v>588.4</v>
      </c>
      <c r="I247" s="26">
        <v>578.4</v>
      </c>
      <c r="J247" s="26">
        <v>568.45000000000005</v>
      </c>
      <c r="K247" s="26">
        <v>558.5</v>
      </c>
      <c r="L247" s="26">
        <v>548.54999999999995</v>
      </c>
      <c r="M247" s="26">
        <v>538.6</v>
      </c>
    </row>
    <row r="248" spans="1:13" s="26" customFormat="1" x14ac:dyDescent="0.3">
      <c r="A248" s="26">
        <v>4174</v>
      </c>
      <c r="B248" s="26">
        <v>4206</v>
      </c>
      <c r="C248" s="26">
        <v>682.35</v>
      </c>
      <c r="D248" s="26">
        <v>630.20000000000005</v>
      </c>
      <c r="E248" s="26">
        <v>625.20000000000005</v>
      </c>
      <c r="F248" s="26">
        <v>615.25</v>
      </c>
      <c r="G248" s="26">
        <v>605.29999999999995</v>
      </c>
      <c r="H248" s="26">
        <v>595.35</v>
      </c>
      <c r="I248" s="26">
        <v>585.35</v>
      </c>
      <c r="J248" s="26">
        <v>575.4</v>
      </c>
      <c r="K248" s="26">
        <v>565.45000000000005</v>
      </c>
      <c r="L248" s="26">
        <v>555.5</v>
      </c>
      <c r="M248" s="26">
        <v>545.5</v>
      </c>
    </row>
    <row r="249" spans="1:13" s="26" customFormat="1" x14ac:dyDescent="0.3">
      <c r="A249" s="26">
        <v>4206</v>
      </c>
      <c r="B249" s="26">
        <v>4238</v>
      </c>
      <c r="C249" s="26">
        <v>689.3</v>
      </c>
      <c r="D249" s="26">
        <v>637.15</v>
      </c>
      <c r="E249" s="26">
        <v>632.15</v>
      </c>
      <c r="F249" s="26">
        <v>622.20000000000005</v>
      </c>
      <c r="G249" s="26">
        <v>612.25</v>
      </c>
      <c r="H249" s="26">
        <v>602.29999999999995</v>
      </c>
      <c r="I249" s="26">
        <v>592.29999999999995</v>
      </c>
      <c r="J249" s="26">
        <v>582.35</v>
      </c>
      <c r="K249" s="26">
        <v>572.4</v>
      </c>
      <c r="L249" s="26">
        <v>562.45000000000005</v>
      </c>
      <c r="M249" s="26">
        <v>552.45000000000005</v>
      </c>
    </row>
    <row r="250" spans="1:13" s="26" customFormat="1" x14ac:dyDescent="0.3">
      <c r="A250" s="26">
        <v>4238</v>
      </c>
      <c r="B250" s="26">
        <v>4270</v>
      </c>
      <c r="C250" s="26">
        <v>696.25</v>
      </c>
      <c r="D250" s="26">
        <v>644.1</v>
      </c>
      <c r="E250" s="26">
        <v>639.1</v>
      </c>
      <c r="F250" s="26">
        <v>629.15</v>
      </c>
      <c r="G250" s="26">
        <v>619.20000000000005</v>
      </c>
      <c r="H250" s="26">
        <v>609.25</v>
      </c>
      <c r="I250" s="26">
        <v>599.25</v>
      </c>
      <c r="J250" s="26">
        <v>589.29999999999995</v>
      </c>
      <c r="K250" s="26">
        <v>579.35</v>
      </c>
      <c r="L250" s="26">
        <v>569.4</v>
      </c>
      <c r="M250" s="26">
        <v>559.4</v>
      </c>
    </row>
    <row r="251" spans="1:13" s="26" customFormat="1" x14ac:dyDescent="0.3">
      <c r="A251" s="26">
        <v>4270</v>
      </c>
      <c r="B251" s="26">
        <v>4302</v>
      </c>
      <c r="C251" s="26">
        <v>703.2</v>
      </c>
      <c r="D251" s="26">
        <v>651.04999999999995</v>
      </c>
      <c r="E251" s="26">
        <v>646.04999999999995</v>
      </c>
      <c r="F251" s="26">
        <v>636.1</v>
      </c>
      <c r="G251" s="26">
        <v>626.15</v>
      </c>
      <c r="H251" s="26">
        <v>616.20000000000005</v>
      </c>
      <c r="I251" s="26">
        <v>606.20000000000005</v>
      </c>
      <c r="J251" s="26">
        <v>596.25</v>
      </c>
      <c r="K251" s="26">
        <v>586.29999999999995</v>
      </c>
      <c r="L251" s="26">
        <v>576.35</v>
      </c>
      <c r="M251" s="26">
        <v>566.35</v>
      </c>
    </row>
    <row r="252" spans="1:13" s="26" customFormat="1" x14ac:dyDescent="0.3">
      <c r="A252" s="26">
        <v>4302</v>
      </c>
      <c r="B252" s="26">
        <v>4334</v>
      </c>
      <c r="C252" s="26">
        <v>710.1</v>
      </c>
      <c r="D252" s="26">
        <v>658</v>
      </c>
      <c r="E252" s="26">
        <v>653</v>
      </c>
      <c r="F252" s="26">
        <v>643.04999999999995</v>
      </c>
      <c r="G252" s="26">
        <v>633.1</v>
      </c>
      <c r="H252" s="26">
        <v>623.1</v>
      </c>
      <c r="I252" s="26">
        <v>613.15</v>
      </c>
      <c r="J252" s="26">
        <v>603.20000000000005</v>
      </c>
      <c r="K252" s="26">
        <v>593.25</v>
      </c>
      <c r="L252" s="26">
        <v>583.25</v>
      </c>
      <c r="M252" s="26">
        <v>573.29999999999995</v>
      </c>
    </row>
    <row r="253" spans="1:13" s="26" customFormat="1" x14ac:dyDescent="0.3">
      <c r="A253" s="26">
        <v>4334</v>
      </c>
      <c r="B253" s="26">
        <v>4366</v>
      </c>
      <c r="C253" s="26">
        <v>717.05</v>
      </c>
      <c r="D253" s="26">
        <v>664.95</v>
      </c>
      <c r="E253" s="26">
        <v>659.95</v>
      </c>
      <c r="F253" s="26">
        <v>650</v>
      </c>
      <c r="G253" s="26">
        <v>640.04999999999995</v>
      </c>
      <c r="H253" s="26">
        <v>630.04999999999995</v>
      </c>
      <c r="I253" s="26">
        <v>620.1</v>
      </c>
      <c r="J253" s="26">
        <v>610.15</v>
      </c>
      <c r="K253" s="26">
        <v>600.20000000000005</v>
      </c>
      <c r="L253" s="26">
        <v>590.20000000000005</v>
      </c>
      <c r="M253" s="26">
        <v>580.25</v>
      </c>
    </row>
    <row r="254" spans="1:13" s="26" customFormat="1" x14ac:dyDescent="0.3">
      <c r="A254" s="26">
        <v>4366</v>
      </c>
      <c r="B254" s="26">
        <v>4398</v>
      </c>
      <c r="C254" s="26">
        <v>724</v>
      </c>
      <c r="D254" s="26">
        <v>671.9</v>
      </c>
      <c r="E254" s="26">
        <v>666.9</v>
      </c>
      <c r="F254" s="26">
        <v>656.95</v>
      </c>
      <c r="G254" s="26">
        <v>647</v>
      </c>
      <c r="H254" s="26">
        <v>637</v>
      </c>
      <c r="I254" s="26">
        <v>627.04999999999995</v>
      </c>
      <c r="J254" s="26">
        <v>617.1</v>
      </c>
      <c r="K254" s="26">
        <v>607.15</v>
      </c>
      <c r="L254" s="26">
        <v>597.15</v>
      </c>
      <c r="M254" s="26">
        <v>587.20000000000005</v>
      </c>
    </row>
    <row r="255" spans="1:13" s="26" customFormat="1" x14ac:dyDescent="0.3">
      <c r="A255" s="26">
        <v>4398</v>
      </c>
      <c r="B255" s="26">
        <v>4430</v>
      </c>
      <c r="C255" s="26">
        <v>730.95</v>
      </c>
      <c r="D255" s="26">
        <v>678.85</v>
      </c>
      <c r="E255" s="26">
        <v>673.85</v>
      </c>
      <c r="F255" s="26">
        <v>663.9</v>
      </c>
      <c r="G255" s="26">
        <v>653.95000000000005</v>
      </c>
      <c r="H255" s="26">
        <v>643.95000000000005</v>
      </c>
      <c r="I255" s="26">
        <v>634</v>
      </c>
      <c r="J255" s="26">
        <v>624.04999999999995</v>
      </c>
      <c r="K255" s="26">
        <v>614.1</v>
      </c>
      <c r="L255" s="26">
        <v>604.1</v>
      </c>
      <c r="M255" s="26">
        <v>594.15</v>
      </c>
    </row>
    <row r="256" spans="1:13" s="26" customFormat="1" x14ac:dyDescent="0.3">
      <c r="A256" s="26">
        <v>4430</v>
      </c>
      <c r="B256" s="26">
        <v>4462</v>
      </c>
      <c r="C256" s="26">
        <v>737.9</v>
      </c>
      <c r="D256" s="26">
        <v>685.8</v>
      </c>
      <c r="E256" s="26">
        <v>680.8</v>
      </c>
      <c r="F256" s="26">
        <v>670.85</v>
      </c>
      <c r="G256" s="26">
        <v>660.85</v>
      </c>
      <c r="H256" s="26">
        <v>650.9</v>
      </c>
      <c r="I256" s="26">
        <v>640.95000000000005</v>
      </c>
      <c r="J256" s="26">
        <v>631</v>
      </c>
      <c r="K256" s="26">
        <v>621.04999999999995</v>
      </c>
      <c r="L256" s="26">
        <v>611.04999999999995</v>
      </c>
      <c r="M256" s="26">
        <v>601.1</v>
      </c>
    </row>
    <row r="257" spans="1:13" s="26" customFormat="1" x14ac:dyDescent="0.3">
      <c r="A257" s="26">
        <v>4462</v>
      </c>
      <c r="B257" s="26">
        <v>4494</v>
      </c>
      <c r="C257" s="26">
        <v>744.85</v>
      </c>
      <c r="D257" s="26">
        <v>692.75</v>
      </c>
      <c r="E257" s="26">
        <v>687.75</v>
      </c>
      <c r="F257" s="26">
        <v>677.8</v>
      </c>
      <c r="G257" s="26">
        <v>667.8</v>
      </c>
      <c r="H257" s="26">
        <v>657.85</v>
      </c>
      <c r="I257" s="26">
        <v>647.9</v>
      </c>
      <c r="J257" s="26">
        <v>637.95000000000005</v>
      </c>
      <c r="K257" s="26">
        <v>627.95000000000005</v>
      </c>
      <c r="L257" s="26">
        <v>618</v>
      </c>
      <c r="M257" s="26">
        <v>608.04999999999995</v>
      </c>
    </row>
    <row r="258" spans="1:13" s="26" customFormat="1" x14ac:dyDescent="0.3">
      <c r="A258" s="26">
        <v>4494</v>
      </c>
      <c r="B258" s="26">
        <v>4526</v>
      </c>
      <c r="C258" s="26">
        <v>751.8</v>
      </c>
      <c r="D258" s="26">
        <v>699.65</v>
      </c>
      <c r="E258" s="26">
        <v>694.7</v>
      </c>
      <c r="F258" s="26">
        <v>684.75</v>
      </c>
      <c r="G258" s="26">
        <v>674.75</v>
      </c>
      <c r="H258" s="26">
        <v>664.8</v>
      </c>
      <c r="I258" s="26">
        <v>654.85</v>
      </c>
      <c r="J258" s="26">
        <v>644.9</v>
      </c>
      <c r="K258" s="26">
        <v>634.9</v>
      </c>
      <c r="L258" s="26">
        <v>624.95000000000005</v>
      </c>
      <c r="M258" s="26">
        <v>615</v>
      </c>
    </row>
    <row r="259" spans="1:13" s="26" customFormat="1" x14ac:dyDescent="0.3">
      <c r="A259" s="26">
        <v>4526</v>
      </c>
      <c r="B259" s="26">
        <v>4558</v>
      </c>
      <c r="C259" s="26">
        <v>758.75</v>
      </c>
      <c r="D259" s="26">
        <v>706.6</v>
      </c>
      <c r="E259" s="26">
        <v>701.65</v>
      </c>
      <c r="F259" s="26">
        <v>691.7</v>
      </c>
      <c r="G259" s="26">
        <v>681.7</v>
      </c>
      <c r="H259" s="26">
        <v>671.75</v>
      </c>
      <c r="I259" s="26">
        <v>661.8</v>
      </c>
      <c r="J259" s="26">
        <v>651.85</v>
      </c>
      <c r="K259" s="26">
        <v>641.85</v>
      </c>
      <c r="L259" s="26">
        <v>631.9</v>
      </c>
      <c r="M259" s="26">
        <v>621.95000000000005</v>
      </c>
    </row>
    <row r="260" spans="1:13" s="26" customFormat="1" x14ac:dyDescent="0.3">
      <c r="A260" s="26">
        <v>4558</v>
      </c>
      <c r="B260" s="26">
        <v>4590</v>
      </c>
      <c r="C260" s="26">
        <v>765.7</v>
      </c>
      <c r="D260" s="26">
        <v>713.55</v>
      </c>
      <c r="E260" s="26">
        <v>708.6</v>
      </c>
      <c r="F260" s="26">
        <v>698.65</v>
      </c>
      <c r="G260" s="26">
        <v>688.65</v>
      </c>
      <c r="H260" s="26">
        <v>678.7</v>
      </c>
      <c r="I260" s="26">
        <v>668.75</v>
      </c>
      <c r="J260" s="26">
        <v>658.8</v>
      </c>
      <c r="K260" s="26">
        <v>648.79999999999995</v>
      </c>
      <c r="L260" s="26">
        <v>638.85</v>
      </c>
      <c r="M260" s="26">
        <v>628.9</v>
      </c>
    </row>
    <row r="261" spans="1:13" s="26" customFormat="1" x14ac:dyDescent="0.3">
      <c r="A261" s="26">
        <v>4590</v>
      </c>
      <c r="B261" s="26">
        <v>4622</v>
      </c>
      <c r="C261" s="26">
        <v>772.65</v>
      </c>
      <c r="D261" s="26">
        <v>720.5</v>
      </c>
      <c r="E261" s="26">
        <v>715.55</v>
      </c>
      <c r="F261" s="26">
        <v>705.55</v>
      </c>
      <c r="G261" s="26">
        <v>695.6</v>
      </c>
      <c r="H261" s="26">
        <v>685.65</v>
      </c>
      <c r="I261" s="26">
        <v>675.7</v>
      </c>
      <c r="J261" s="26">
        <v>665.7</v>
      </c>
      <c r="K261" s="26">
        <v>655.75</v>
      </c>
      <c r="L261" s="26">
        <v>645.79999999999995</v>
      </c>
      <c r="M261" s="26">
        <v>635.85</v>
      </c>
    </row>
    <row r="262" spans="1:13" s="26" customFormat="1" x14ac:dyDescent="0.3">
      <c r="A262" s="26">
        <v>4622</v>
      </c>
      <c r="B262" s="26">
        <v>4654</v>
      </c>
      <c r="C262" s="26">
        <v>779.6</v>
      </c>
      <c r="D262" s="26">
        <v>727.45</v>
      </c>
      <c r="E262" s="26">
        <v>722.5</v>
      </c>
      <c r="F262" s="26">
        <v>712.5</v>
      </c>
      <c r="G262" s="26">
        <v>702.55</v>
      </c>
      <c r="H262" s="26">
        <v>692.6</v>
      </c>
      <c r="I262" s="26">
        <v>682.65</v>
      </c>
      <c r="J262" s="26">
        <v>672.65</v>
      </c>
      <c r="K262" s="26">
        <v>662.7</v>
      </c>
      <c r="L262" s="26">
        <v>652.75</v>
      </c>
      <c r="M262" s="26">
        <v>642.79999999999995</v>
      </c>
    </row>
    <row r="263" spans="1:13" s="26" customFormat="1" x14ac:dyDescent="0.3">
      <c r="A263" s="26">
        <v>4654</v>
      </c>
      <c r="B263" s="26">
        <v>4686</v>
      </c>
      <c r="C263" s="26">
        <v>786.55</v>
      </c>
      <c r="D263" s="26">
        <v>734.4</v>
      </c>
      <c r="E263" s="26">
        <v>729.45</v>
      </c>
      <c r="F263" s="26">
        <v>719.45</v>
      </c>
      <c r="G263" s="26">
        <v>709.5</v>
      </c>
      <c r="H263" s="26">
        <v>699.55</v>
      </c>
      <c r="I263" s="26">
        <v>689.6</v>
      </c>
      <c r="J263" s="26">
        <v>679.6</v>
      </c>
      <c r="K263" s="26">
        <v>669.65</v>
      </c>
      <c r="L263" s="26">
        <v>659.7</v>
      </c>
      <c r="M263" s="26">
        <v>649.75</v>
      </c>
    </row>
    <row r="264" spans="1:13" s="26" customFormat="1" x14ac:dyDescent="0.3">
      <c r="A264" s="26">
        <v>4686</v>
      </c>
      <c r="B264" s="26">
        <v>4718</v>
      </c>
      <c r="C264" s="26">
        <v>793.5</v>
      </c>
      <c r="D264" s="26">
        <v>741.35</v>
      </c>
      <c r="E264" s="26">
        <v>736.4</v>
      </c>
      <c r="F264" s="26">
        <v>726.4</v>
      </c>
      <c r="G264" s="26">
        <v>716.45</v>
      </c>
      <c r="H264" s="26">
        <v>706.5</v>
      </c>
      <c r="I264" s="26">
        <v>696.55</v>
      </c>
      <c r="J264" s="26">
        <v>686.55</v>
      </c>
      <c r="K264" s="26">
        <v>676.6</v>
      </c>
      <c r="L264" s="26">
        <v>666.65</v>
      </c>
      <c r="M264" s="26">
        <v>656.7</v>
      </c>
    </row>
    <row r="265" spans="1:13" s="26" customFormat="1" x14ac:dyDescent="0.3">
      <c r="A265" s="26">
        <v>4718</v>
      </c>
      <c r="B265" s="26">
        <v>4750</v>
      </c>
      <c r="C265" s="26">
        <v>800.45</v>
      </c>
      <c r="D265" s="26">
        <v>748.3</v>
      </c>
      <c r="E265" s="26">
        <v>743.3</v>
      </c>
      <c r="F265" s="26">
        <v>733.35</v>
      </c>
      <c r="G265" s="26">
        <v>723.4</v>
      </c>
      <c r="H265" s="26">
        <v>713.45</v>
      </c>
      <c r="I265" s="26">
        <v>703.45</v>
      </c>
      <c r="J265" s="26">
        <v>693.5</v>
      </c>
      <c r="K265" s="26">
        <v>683.55</v>
      </c>
      <c r="L265" s="26">
        <v>673.6</v>
      </c>
      <c r="M265" s="26">
        <v>663.65</v>
      </c>
    </row>
    <row r="266" spans="1:13" s="26" customFormat="1" x14ac:dyDescent="0.3">
      <c r="A266" s="26">
        <v>4750</v>
      </c>
      <c r="B266" s="26">
        <v>4782</v>
      </c>
      <c r="C266" s="26">
        <v>807.4</v>
      </c>
      <c r="D266" s="26">
        <v>755.25</v>
      </c>
      <c r="E266" s="26">
        <v>750.25</v>
      </c>
      <c r="F266" s="26">
        <v>740.3</v>
      </c>
      <c r="G266" s="26">
        <v>730.35</v>
      </c>
      <c r="H266" s="26">
        <v>720.4</v>
      </c>
      <c r="I266" s="26">
        <v>710.4</v>
      </c>
      <c r="J266" s="26">
        <v>700.45</v>
      </c>
      <c r="K266" s="26">
        <v>690.5</v>
      </c>
      <c r="L266" s="26">
        <v>680.55</v>
      </c>
      <c r="M266" s="26">
        <v>670.55</v>
      </c>
    </row>
    <row r="267" spans="1:13" s="26" customFormat="1" x14ac:dyDescent="0.3">
      <c r="A267" s="26">
        <v>4782</v>
      </c>
      <c r="B267" s="26">
        <v>4814</v>
      </c>
      <c r="C267" s="26">
        <v>814.35</v>
      </c>
      <c r="D267" s="26">
        <v>762.2</v>
      </c>
      <c r="E267" s="26">
        <v>757.2</v>
      </c>
      <c r="F267" s="26">
        <v>747.25</v>
      </c>
      <c r="G267" s="26">
        <v>737.3</v>
      </c>
      <c r="H267" s="26">
        <v>727.35</v>
      </c>
      <c r="I267" s="26">
        <v>717.35</v>
      </c>
      <c r="J267" s="26">
        <v>707.4</v>
      </c>
      <c r="K267" s="26">
        <v>697.45</v>
      </c>
      <c r="L267" s="26">
        <v>687.5</v>
      </c>
      <c r="M267" s="26">
        <v>677.5</v>
      </c>
    </row>
    <row r="268" spans="1:13" s="26" customFormat="1" x14ac:dyDescent="0.3">
      <c r="A268" s="26">
        <v>4814</v>
      </c>
      <c r="B268" s="26">
        <v>4846</v>
      </c>
      <c r="C268" s="26">
        <v>821.3</v>
      </c>
      <c r="D268" s="26">
        <v>769.15</v>
      </c>
      <c r="E268" s="26">
        <v>764.15</v>
      </c>
      <c r="F268" s="26">
        <v>754.2</v>
      </c>
      <c r="G268" s="26">
        <v>744.25</v>
      </c>
      <c r="H268" s="26">
        <v>734.3</v>
      </c>
      <c r="I268" s="26">
        <v>724.3</v>
      </c>
      <c r="J268" s="26">
        <v>714.35</v>
      </c>
      <c r="K268" s="26">
        <v>704.4</v>
      </c>
      <c r="L268" s="26">
        <v>694.45</v>
      </c>
      <c r="M268" s="26">
        <v>684.45</v>
      </c>
    </row>
    <row r="269" spans="1:13" s="26" customFormat="1" x14ac:dyDescent="0.3">
      <c r="A269" s="26">
        <v>4846</v>
      </c>
      <c r="B269" s="26">
        <v>4878</v>
      </c>
      <c r="C269" s="26">
        <v>828.25</v>
      </c>
      <c r="D269" s="26">
        <v>776.1</v>
      </c>
      <c r="E269" s="26">
        <v>771.1</v>
      </c>
      <c r="F269" s="26">
        <v>761.15</v>
      </c>
      <c r="G269" s="26">
        <v>751.2</v>
      </c>
      <c r="H269" s="26">
        <v>741.25</v>
      </c>
      <c r="I269" s="26">
        <v>731.25</v>
      </c>
      <c r="J269" s="26">
        <v>721.3</v>
      </c>
      <c r="K269" s="26">
        <v>711.35</v>
      </c>
      <c r="L269" s="26">
        <v>701.4</v>
      </c>
      <c r="M269" s="26">
        <v>691.4</v>
      </c>
    </row>
    <row r="270" spans="1:13" s="26" customFormat="1" x14ac:dyDescent="0.3">
      <c r="A270" s="26">
        <v>4878</v>
      </c>
      <c r="B270" s="26">
        <v>4910</v>
      </c>
      <c r="C270" s="26">
        <v>835.15</v>
      </c>
      <c r="D270" s="26">
        <v>783.05</v>
      </c>
      <c r="E270" s="26">
        <v>778.05</v>
      </c>
      <c r="F270" s="26">
        <v>768.1</v>
      </c>
      <c r="G270" s="26">
        <v>758.15</v>
      </c>
      <c r="H270" s="26">
        <v>748.15</v>
      </c>
      <c r="I270" s="26">
        <v>738.2</v>
      </c>
      <c r="J270" s="26">
        <v>728.25</v>
      </c>
      <c r="K270" s="26">
        <v>718.3</v>
      </c>
      <c r="L270" s="26">
        <v>708.3</v>
      </c>
      <c r="M270" s="26">
        <v>698.35</v>
      </c>
    </row>
    <row r="271" spans="1:13" s="26" customFormat="1" x14ac:dyDescent="0.3">
      <c r="A271" s="26">
        <v>4910</v>
      </c>
      <c r="B271" s="26">
        <v>4942</v>
      </c>
      <c r="C271" s="26">
        <v>842.1</v>
      </c>
      <c r="D271" s="26">
        <v>790</v>
      </c>
      <c r="E271" s="26">
        <v>785</v>
      </c>
      <c r="F271" s="26">
        <v>775.05</v>
      </c>
      <c r="G271" s="26">
        <v>765.1</v>
      </c>
      <c r="H271" s="26">
        <v>755.1</v>
      </c>
      <c r="I271" s="26">
        <v>745.15</v>
      </c>
      <c r="J271" s="26">
        <v>735.2</v>
      </c>
      <c r="K271" s="26">
        <v>725.25</v>
      </c>
      <c r="L271" s="26">
        <v>715.25</v>
      </c>
      <c r="M271" s="26">
        <v>705.3</v>
      </c>
    </row>
    <row r="272" spans="1:13" s="26" customFormat="1" x14ac:dyDescent="0.3">
      <c r="A272" s="26">
        <v>4942</v>
      </c>
      <c r="B272" s="26">
        <v>4974</v>
      </c>
      <c r="C272" s="26">
        <v>849.05</v>
      </c>
      <c r="D272" s="26">
        <v>796.95</v>
      </c>
      <c r="E272" s="26">
        <v>791.95</v>
      </c>
      <c r="F272" s="26">
        <v>782</v>
      </c>
      <c r="G272" s="26">
        <v>772.05</v>
      </c>
      <c r="H272" s="26">
        <v>762.05</v>
      </c>
      <c r="I272" s="26">
        <v>752.1</v>
      </c>
      <c r="J272" s="26">
        <v>742.15</v>
      </c>
      <c r="K272" s="26">
        <v>732.2</v>
      </c>
      <c r="L272" s="26">
        <v>722.2</v>
      </c>
      <c r="M272" s="26">
        <v>712.25</v>
      </c>
    </row>
    <row r="273" spans="1:13" s="26" customFormat="1" x14ac:dyDescent="0.3">
      <c r="A273" s="26">
        <v>4974</v>
      </c>
      <c r="B273" s="26">
        <v>5006</v>
      </c>
      <c r="C273" s="26">
        <v>856</v>
      </c>
      <c r="D273" s="26">
        <v>803.9</v>
      </c>
      <c r="E273" s="26">
        <v>798.9</v>
      </c>
      <c r="F273" s="26">
        <v>788.95</v>
      </c>
      <c r="G273" s="26">
        <v>779</v>
      </c>
      <c r="H273" s="26">
        <v>769</v>
      </c>
      <c r="I273" s="26">
        <v>759.05</v>
      </c>
      <c r="J273" s="26">
        <v>749.1</v>
      </c>
      <c r="K273" s="26">
        <v>739.15</v>
      </c>
      <c r="L273" s="26">
        <v>729.15</v>
      </c>
      <c r="M273" s="26">
        <v>719.2</v>
      </c>
    </row>
    <row r="274" spans="1:13" s="26" customFormat="1" x14ac:dyDescent="0.3">
      <c r="A274" s="26">
        <v>5006</v>
      </c>
      <c r="B274" s="26">
        <v>5038</v>
      </c>
      <c r="C274" s="26">
        <v>862.95</v>
      </c>
      <c r="D274" s="26">
        <v>810.85</v>
      </c>
      <c r="E274" s="26">
        <v>805.85</v>
      </c>
      <c r="F274" s="26">
        <v>795.9</v>
      </c>
      <c r="G274" s="26">
        <v>785.9</v>
      </c>
      <c r="H274" s="26">
        <v>775.95</v>
      </c>
      <c r="I274" s="26">
        <v>766</v>
      </c>
      <c r="J274" s="26">
        <v>756.05</v>
      </c>
      <c r="K274" s="26">
        <v>746.05</v>
      </c>
      <c r="L274" s="26">
        <v>736.1</v>
      </c>
      <c r="M274" s="26">
        <v>726.15</v>
      </c>
    </row>
    <row r="275" spans="1:13" s="26" customFormat="1" x14ac:dyDescent="0.3">
      <c r="A275" s="26">
        <v>5038</v>
      </c>
      <c r="B275" s="26">
        <v>5070</v>
      </c>
      <c r="C275" s="26">
        <v>869.9</v>
      </c>
      <c r="D275" s="26">
        <v>817.8</v>
      </c>
      <c r="E275" s="26">
        <v>812.8</v>
      </c>
      <c r="F275" s="26">
        <v>802.85</v>
      </c>
      <c r="G275" s="26">
        <v>792.85</v>
      </c>
      <c r="H275" s="26">
        <v>782.9</v>
      </c>
      <c r="I275" s="26">
        <v>772.95</v>
      </c>
      <c r="J275" s="26">
        <v>763</v>
      </c>
      <c r="K275" s="26">
        <v>753</v>
      </c>
      <c r="L275" s="26">
        <v>743.05</v>
      </c>
      <c r="M275" s="26">
        <v>733.1</v>
      </c>
    </row>
    <row r="276" spans="1:13" s="26" customFormat="1" x14ac:dyDescent="0.3">
      <c r="A276" s="26">
        <v>5070</v>
      </c>
      <c r="B276" s="26">
        <v>5102</v>
      </c>
      <c r="C276" s="26">
        <v>876.85</v>
      </c>
      <c r="D276" s="26">
        <v>824.7</v>
      </c>
      <c r="E276" s="26">
        <v>819.75</v>
      </c>
      <c r="F276" s="26">
        <v>809.8</v>
      </c>
      <c r="G276" s="26">
        <v>799.8</v>
      </c>
      <c r="H276" s="26">
        <v>789.85</v>
      </c>
      <c r="I276" s="26">
        <v>779.9</v>
      </c>
      <c r="J276" s="26">
        <v>769.95</v>
      </c>
      <c r="K276" s="26">
        <v>759.95</v>
      </c>
      <c r="L276" s="26">
        <v>750</v>
      </c>
      <c r="M276" s="26">
        <v>740.05</v>
      </c>
    </row>
    <row r="277" spans="1:13" s="26" customFormat="1" x14ac:dyDescent="0.3">
      <c r="A277" s="26">
        <v>5102</v>
      </c>
      <c r="B277" s="26">
        <v>5142</v>
      </c>
      <c r="C277" s="26">
        <v>885.4</v>
      </c>
      <c r="D277" s="26">
        <v>833.3</v>
      </c>
      <c r="E277" s="26">
        <v>828.3</v>
      </c>
      <c r="F277" s="26">
        <v>818.35</v>
      </c>
      <c r="G277" s="26">
        <v>808.4</v>
      </c>
      <c r="H277" s="26">
        <v>798.4</v>
      </c>
      <c r="I277" s="26">
        <v>788.45</v>
      </c>
      <c r="J277" s="26">
        <v>778.5</v>
      </c>
      <c r="K277" s="26">
        <v>768.55</v>
      </c>
      <c r="L277" s="26">
        <v>758.55</v>
      </c>
      <c r="M277" s="26">
        <v>748.6</v>
      </c>
    </row>
    <row r="278" spans="1:13" s="26" customFormat="1" x14ac:dyDescent="0.3">
      <c r="A278" s="26">
        <v>5142</v>
      </c>
      <c r="B278" s="26">
        <v>5182</v>
      </c>
      <c r="C278" s="26">
        <v>895.1</v>
      </c>
      <c r="D278" s="26">
        <v>842.95</v>
      </c>
      <c r="E278" s="26">
        <v>838</v>
      </c>
      <c r="F278" s="26">
        <v>828.05</v>
      </c>
      <c r="G278" s="26">
        <v>818.05</v>
      </c>
      <c r="H278" s="26">
        <v>808.1</v>
      </c>
      <c r="I278" s="26">
        <v>798.15</v>
      </c>
      <c r="J278" s="26">
        <v>788.2</v>
      </c>
      <c r="K278" s="26">
        <v>778.2</v>
      </c>
      <c r="L278" s="26">
        <v>768.25</v>
      </c>
      <c r="M278" s="26">
        <v>758.3</v>
      </c>
    </row>
    <row r="279" spans="1:13" s="26" customFormat="1" x14ac:dyDescent="0.3">
      <c r="A279" s="26">
        <v>5182</v>
      </c>
      <c r="B279" s="26">
        <v>5222</v>
      </c>
      <c r="C279" s="26">
        <v>904.8</v>
      </c>
      <c r="D279" s="26">
        <v>852.65</v>
      </c>
      <c r="E279" s="26">
        <v>847.65</v>
      </c>
      <c r="F279" s="26">
        <v>837.7</v>
      </c>
      <c r="G279" s="26">
        <v>827.75</v>
      </c>
      <c r="H279" s="26">
        <v>817.8</v>
      </c>
      <c r="I279" s="26">
        <v>807.85</v>
      </c>
      <c r="J279" s="26">
        <v>797.85</v>
      </c>
      <c r="K279" s="26">
        <v>787.9</v>
      </c>
      <c r="L279" s="26">
        <v>777.95</v>
      </c>
      <c r="M279" s="26">
        <v>768</v>
      </c>
    </row>
    <row r="280" spans="1:13" s="26" customFormat="1" x14ac:dyDescent="0.3">
      <c r="A280" s="26">
        <v>5222</v>
      </c>
      <c r="B280" s="26">
        <v>5262</v>
      </c>
      <c r="C280" s="26">
        <v>914.45</v>
      </c>
      <c r="D280" s="26">
        <v>862.35</v>
      </c>
      <c r="E280" s="26">
        <v>857.35</v>
      </c>
      <c r="F280" s="26">
        <v>847.4</v>
      </c>
      <c r="G280" s="26">
        <v>837.45</v>
      </c>
      <c r="H280" s="26">
        <v>827.45</v>
      </c>
      <c r="I280" s="26">
        <v>817.5</v>
      </c>
      <c r="J280" s="26">
        <v>807.55</v>
      </c>
      <c r="K280" s="26">
        <v>797.6</v>
      </c>
      <c r="L280" s="26">
        <v>787.6</v>
      </c>
      <c r="M280" s="26">
        <v>777.65</v>
      </c>
    </row>
    <row r="281" spans="1:13" s="26" customFormat="1" x14ac:dyDescent="0.3">
      <c r="A281" s="26">
        <v>5262</v>
      </c>
      <c r="B281" s="26">
        <v>5302</v>
      </c>
      <c r="C281" s="26">
        <v>924.15</v>
      </c>
      <c r="D281" s="26">
        <v>872.05</v>
      </c>
      <c r="E281" s="26">
        <v>867.05</v>
      </c>
      <c r="F281" s="26">
        <v>857.1</v>
      </c>
      <c r="G281" s="26">
        <v>847.1</v>
      </c>
      <c r="H281" s="26">
        <v>837.15</v>
      </c>
      <c r="I281" s="26">
        <v>827.2</v>
      </c>
      <c r="J281" s="26">
        <v>817.25</v>
      </c>
      <c r="K281" s="26">
        <v>807.25</v>
      </c>
      <c r="L281" s="26">
        <v>797.3</v>
      </c>
      <c r="M281" s="26">
        <v>787.35</v>
      </c>
    </row>
    <row r="282" spans="1:13" s="26" customFormat="1" x14ac:dyDescent="0.3">
      <c r="A282" s="26">
        <v>5302</v>
      </c>
      <c r="B282" s="26">
        <v>5342</v>
      </c>
      <c r="C282" s="26">
        <v>933.85</v>
      </c>
      <c r="D282" s="26">
        <v>881.7</v>
      </c>
      <c r="E282" s="26">
        <v>876.75</v>
      </c>
      <c r="F282" s="26">
        <v>866.75</v>
      </c>
      <c r="G282" s="26">
        <v>856.8</v>
      </c>
      <c r="H282" s="26">
        <v>846.85</v>
      </c>
      <c r="I282" s="26">
        <v>836.9</v>
      </c>
      <c r="J282" s="26">
        <v>826.9</v>
      </c>
      <c r="K282" s="26">
        <v>816.95</v>
      </c>
      <c r="L282" s="26">
        <v>807</v>
      </c>
      <c r="M282" s="26">
        <v>797.05</v>
      </c>
    </row>
    <row r="283" spans="1:13" s="26" customFormat="1" x14ac:dyDescent="0.3">
      <c r="A283" s="26">
        <v>5342</v>
      </c>
      <c r="B283" s="26">
        <v>5382</v>
      </c>
      <c r="C283" s="26">
        <v>943.55</v>
      </c>
      <c r="D283" s="26">
        <v>891.4</v>
      </c>
      <c r="E283" s="26">
        <v>886.4</v>
      </c>
      <c r="F283" s="26">
        <v>876.45</v>
      </c>
      <c r="G283" s="26">
        <v>866.5</v>
      </c>
      <c r="H283" s="26">
        <v>856.55</v>
      </c>
      <c r="I283" s="26">
        <v>846.55</v>
      </c>
      <c r="J283" s="26">
        <v>836.6</v>
      </c>
      <c r="K283" s="26">
        <v>826.65</v>
      </c>
      <c r="L283" s="26">
        <v>816.7</v>
      </c>
      <c r="M283" s="26">
        <v>806.7</v>
      </c>
    </row>
    <row r="284" spans="1:13" s="26" customFormat="1" x14ac:dyDescent="0.3">
      <c r="A284" s="26">
        <v>5382</v>
      </c>
      <c r="B284" s="26">
        <v>5422</v>
      </c>
      <c r="C284" s="26">
        <v>953.2</v>
      </c>
      <c r="D284" s="26">
        <v>901.1</v>
      </c>
      <c r="E284" s="26">
        <v>896.1</v>
      </c>
      <c r="F284" s="26">
        <v>886.15</v>
      </c>
      <c r="G284" s="26">
        <v>876.2</v>
      </c>
      <c r="H284" s="26">
        <v>866.2</v>
      </c>
      <c r="I284" s="26">
        <v>856.25</v>
      </c>
      <c r="J284" s="26">
        <v>846.3</v>
      </c>
      <c r="K284" s="26">
        <v>836.35</v>
      </c>
      <c r="L284" s="26">
        <v>826.35</v>
      </c>
      <c r="M284" s="26">
        <v>816.4</v>
      </c>
    </row>
    <row r="285" spans="1:13" s="26" customFormat="1" x14ac:dyDescent="0.3">
      <c r="A285" s="26">
        <v>5422</v>
      </c>
      <c r="B285" s="26">
        <v>5462</v>
      </c>
      <c r="C285" s="26">
        <v>962.9</v>
      </c>
      <c r="D285" s="26">
        <v>910.75</v>
      </c>
      <c r="E285" s="26">
        <v>905.8</v>
      </c>
      <c r="F285" s="26">
        <v>895.85</v>
      </c>
      <c r="G285" s="26">
        <v>885.85</v>
      </c>
      <c r="H285" s="26">
        <v>875.9</v>
      </c>
      <c r="I285" s="26">
        <v>865.95</v>
      </c>
      <c r="J285" s="26">
        <v>856</v>
      </c>
      <c r="K285" s="26">
        <v>846</v>
      </c>
      <c r="L285" s="26">
        <v>836.05</v>
      </c>
      <c r="M285" s="26">
        <v>826.1</v>
      </c>
    </row>
    <row r="286" spans="1:13" s="26" customFormat="1" x14ac:dyDescent="0.3">
      <c r="A286" s="26">
        <v>5462</v>
      </c>
      <c r="B286" s="26">
        <v>5502</v>
      </c>
      <c r="C286" s="26">
        <v>972.6</v>
      </c>
      <c r="D286" s="26">
        <v>920.45</v>
      </c>
      <c r="E286" s="26">
        <v>915.5</v>
      </c>
      <c r="F286" s="26">
        <v>905.5</v>
      </c>
      <c r="G286" s="26">
        <v>895.55</v>
      </c>
      <c r="H286" s="26">
        <v>885.6</v>
      </c>
      <c r="I286" s="26">
        <v>875.65</v>
      </c>
      <c r="J286" s="26">
        <v>865.65</v>
      </c>
      <c r="K286" s="26">
        <v>855.7</v>
      </c>
      <c r="L286" s="26">
        <v>845.75</v>
      </c>
      <c r="M286" s="26">
        <v>835.8</v>
      </c>
    </row>
    <row r="287" spans="1:13" s="26" customFormat="1" x14ac:dyDescent="0.3">
      <c r="A287" s="26">
        <v>5502</v>
      </c>
      <c r="B287" s="26">
        <v>5542</v>
      </c>
      <c r="C287" s="26">
        <v>982.3</v>
      </c>
      <c r="D287" s="26">
        <v>930.15</v>
      </c>
      <c r="E287" s="26">
        <v>925.15</v>
      </c>
      <c r="F287" s="26">
        <v>915.2</v>
      </c>
      <c r="G287" s="26">
        <v>905.25</v>
      </c>
      <c r="H287" s="26">
        <v>895.3</v>
      </c>
      <c r="I287" s="26">
        <v>885.3</v>
      </c>
      <c r="J287" s="26">
        <v>875.35</v>
      </c>
      <c r="K287" s="26">
        <v>865.4</v>
      </c>
      <c r="L287" s="26">
        <v>855.45</v>
      </c>
      <c r="M287" s="26">
        <v>845.45</v>
      </c>
    </row>
    <row r="288" spans="1:13" s="26" customFormat="1" x14ac:dyDescent="0.3">
      <c r="A288" s="26">
        <v>5542</v>
      </c>
      <c r="B288" s="26">
        <v>5582</v>
      </c>
      <c r="C288" s="26">
        <v>991.95</v>
      </c>
      <c r="D288" s="26">
        <v>939.85</v>
      </c>
      <c r="E288" s="26">
        <v>934.85</v>
      </c>
      <c r="F288" s="26">
        <v>924.9</v>
      </c>
      <c r="G288" s="26">
        <v>914.9</v>
      </c>
      <c r="H288" s="26">
        <v>904.95</v>
      </c>
      <c r="I288" s="26">
        <v>895</v>
      </c>
      <c r="J288" s="26">
        <v>885.05</v>
      </c>
      <c r="K288" s="26">
        <v>875.05</v>
      </c>
      <c r="L288" s="26">
        <v>865.1</v>
      </c>
      <c r="M288" s="26">
        <v>855.15</v>
      </c>
    </row>
    <row r="289" spans="1:13" s="26" customFormat="1" x14ac:dyDescent="0.3">
      <c r="A289" s="26">
        <v>5582</v>
      </c>
      <c r="B289" s="26">
        <v>5622</v>
      </c>
      <c r="C289" s="26">
        <v>1001.65</v>
      </c>
      <c r="D289" s="26">
        <v>949.5</v>
      </c>
      <c r="E289" s="26">
        <v>944.55</v>
      </c>
      <c r="F289" s="26">
        <v>934.55</v>
      </c>
      <c r="G289" s="26">
        <v>924.6</v>
      </c>
      <c r="H289" s="26">
        <v>914.65</v>
      </c>
      <c r="I289" s="26">
        <v>904.7</v>
      </c>
      <c r="J289" s="26">
        <v>894.7</v>
      </c>
      <c r="K289" s="26">
        <v>884.75</v>
      </c>
      <c r="L289" s="26">
        <v>874.8</v>
      </c>
      <c r="M289" s="26">
        <v>864.85</v>
      </c>
    </row>
    <row r="290" spans="1:13" s="26" customFormat="1" x14ac:dyDescent="0.3">
      <c r="A290" s="26">
        <v>5622</v>
      </c>
      <c r="B290" s="26">
        <v>5662</v>
      </c>
      <c r="C290" s="26">
        <v>1011.35</v>
      </c>
      <c r="D290" s="26">
        <v>959.2</v>
      </c>
      <c r="E290" s="26">
        <v>954.2</v>
      </c>
      <c r="F290" s="26">
        <v>944.25</v>
      </c>
      <c r="G290" s="26">
        <v>934.3</v>
      </c>
      <c r="H290" s="26">
        <v>924.35</v>
      </c>
      <c r="I290" s="26">
        <v>914.35</v>
      </c>
      <c r="J290" s="26">
        <v>904.4</v>
      </c>
      <c r="K290" s="26">
        <v>894.45</v>
      </c>
      <c r="L290" s="26">
        <v>884.5</v>
      </c>
      <c r="M290" s="26">
        <v>874.5</v>
      </c>
    </row>
    <row r="291" spans="1:13" s="26" customFormat="1" x14ac:dyDescent="0.3">
      <c r="A291" s="26">
        <v>5662</v>
      </c>
      <c r="B291" s="26">
        <v>5702</v>
      </c>
      <c r="C291" s="26">
        <v>1021</v>
      </c>
      <c r="D291" s="26">
        <v>968.9</v>
      </c>
      <c r="E291" s="26">
        <v>963.9</v>
      </c>
      <c r="F291" s="26">
        <v>953.95</v>
      </c>
      <c r="G291" s="26">
        <v>944</v>
      </c>
      <c r="H291" s="26">
        <v>934</v>
      </c>
      <c r="I291" s="26">
        <v>924.05</v>
      </c>
      <c r="J291" s="26">
        <v>914.1</v>
      </c>
      <c r="K291" s="26">
        <v>904.15</v>
      </c>
      <c r="L291" s="26">
        <v>894.15</v>
      </c>
      <c r="M291" s="26">
        <v>884.2</v>
      </c>
    </row>
    <row r="292" spans="1:13" s="26" customFormat="1" x14ac:dyDescent="0.3">
      <c r="A292" s="26">
        <v>5702</v>
      </c>
      <c r="B292" s="26">
        <v>5742</v>
      </c>
      <c r="C292" s="26">
        <v>1030.7</v>
      </c>
      <c r="D292" s="26">
        <v>978.55</v>
      </c>
      <c r="E292" s="26">
        <v>973.6</v>
      </c>
      <c r="F292" s="26">
        <v>963.65</v>
      </c>
      <c r="G292" s="26">
        <v>953.65</v>
      </c>
      <c r="H292" s="26">
        <v>943.7</v>
      </c>
      <c r="I292" s="26">
        <v>933.75</v>
      </c>
      <c r="J292" s="26">
        <v>923.8</v>
      </c>
      <c r="K292" s="26">
        <v>913.8</v>
      </c>
      <c r="L292" s="26">
        <v>903.85</v>
      </c>
      <c r="M292" s="26">
        <v>893.9</v>
      </c>
    </row>
    <row r="293" spans="1:13" s="26" customFormat="1" x14ac:dyDescent="0.3">
      <c r="A293" s="26">
        <v>5742</v>
      </c>
      <c r="B293" s="26">
        <v>5782</v>
      </c>
      <c r="C293" s="26">
        <v>1040.4000000000001</v>
      </c>
      <c r="D293" s="26">
        <v>988.25</v>
      </c>
      <c r="E293" s="26">
        <v>983.3</v>
      </c>
      <c r="F293" s="26">
        <v>973.3</v>
      </c>
      <c r="G293" s="26">
        <v>963.35</v>
      </c>
      <c r="H293" s="26">
        <v>953.4</v>
      </c>
      <c r="I293" s="26">
        <v>943.45</v>
      </c>
      <c r="J293" s="26">
        <v>933.45</v>
      </c>
      <c r="K293" s="26">
        <v>923.5</v>
      </c>
      <c r="L293" s="26">
        <v>913.55</v>
      </c>
      <c r="M293" s="26">
        <v>903.6</v>
      </c>
    </row>
    <row r="294" spans="1:13" s="26" customFormat="1" x14ac:dyDescent="0.3">
      <c r="A294" s="26">
        <v>5782</v>
      </c>
      <c r="B294" s="26">
        <v>5822</v>
      </c>
      <c r="C294" s="26">
        <v>1050.0999999999999</v>
      </c>
      <c r="D294" s="26">
        <v>997.95</v>
      </c>
      <c r="E294" s="26">
        <v>992.95</v>
      </c>
      <c r="F294" s="26">
        <v>983</v>
      </c>
      <c r="G294" s="26">
        <v>973.05</v>
      </c>
      <c r="H294" s="26">
        <v>963.1</v>
      </c>
      <c r="I294" s="26">
        <v>953.1</v>
      </c>
      <c r="J294" s="26">
        <v>943.15</v>
      </c>
      <c r="K294" s="26">
        <v>933.2</v>
      </c>
      <c r="L294" s="26">
        <v>923.25</v>
      </c>
      <c r="M294" s="26">
        <v>913.25</v>
      </c>
    </row>
    <row r="295" spans="1:13" s="26" customFormat="1" x14ac:dyDescent="0.3">
      <c r="A295" s="26">
        <v>5822</v>
      </c>
      <c r="B295" s="26">
        <v>5862</v>
      </c>
      <c r="C295" s="26">
        <v>1059.75</v>
      </c>
      <c r="D295" s="26">
        <v>1007.65</v>
      </c>
      <c r="E295" s="26">
        <v>1002.65</v>
      </c>
      <c r="F295" s="26">
        <v>992.7</v>
      </c>
      <c r="G295" s="26">
        <v>982.75</v>
      </c>
      <c r="H295" s="26">
        <v>972.75</v>
      </c>
      <c r="I295" s="26">
        <v>962.8</v>
      </c>
      <c r="J295" s="26">
        <v>952.85</v>
      </c>
      <c r="K295" s="26">
        <v>942.9</v>
      </c>
      <c r="L295" s="26">
        <v>932.9</v>
      </c>
      <c r="M295" s="26">
        <v>922.95</v>
      </c>
    </row>
    <row r="296" spans="1:13" s="26" customFormat="1" x14ac:dyDescent="0.3">
      <c r="A296" s="26">
        <v>5862</v>
      </c>
      <c r="B296" s="26">
        <v>5902</v>
      </c>
      <c r="C296" s="26">
        <v>1069.45</v>
      </c>
      <c r="D296" s="26">
        <v>1017.3</v>
      </c>
      <c r="E296" s="26">
        <v>1012.35</v>
      </c>
      <c r="F296" s="26">
        <v>1002.35</v>
      </c>
      <c r="G296" s="26">
        <v>992.4</v>
      </c>
      <c r="H296" s="26">
        <v>982.45</v>
      </c>
      <c r="I296" s="26">
        <v>972.5</v>
      </c>
      <c r="J296" s="26">
        <v>962.5</v>
      </c>
      <c r="K296" s="26">
        <v>952.55</v>
      </c>
      <c r="L296" s="26">
        <v>942.6</v>
      </c>
      <c r="M296" s="26">
        <v>932.65</v>
      </c>
    </row>
    <row r="297" spans="1:13" s="26" customFormat="1" x14ac:dyDescent="0.3">
      <c r="A297" s="26">
        <v>5902</v>
      </c>
      <c r="B297" s="26">
        <v>5942</v>
      </c>
      <c r="C297" s="26">
        <v>1079.1500000000001</v>
      </c>
      <c r="D297" s="26">
        <v>1027</v>
      </c>
      <c r="E297" s="26">
        <v>1022</v>
      </c>
      <c r="F297" s="26">
        <v>1012.05</v>
      </c>
      <c r="G297" s="26">
        <v>1002.1</v>
      </c>
      <c r="H297" s="26">
        <v>992.15</v>
      </c>
      <c r="I297" s="26">
        <v>982.15</v>
      </c>
      <c r="J297" s="26">
        <v>972.2</v>
      </c>
      <c r="K297" s="26">
        <v>962.25</v>
      </c>
      <c r="L297" s="26">
        <v>952.3</v>
      </c>
      <c r="M297" s="26">
        <v>942.3</v>
      </c>
    </row>
    <row r="298" spans="1:13" s="26" customFormat="1" x14ac:dyDescent="0.3">
      <c r="A298" s="26">
        <v>5942</v>
      </c>
      <c r="B298" s="26">
        <v>5982</v>
      </c>
      <c r="C298" s="26">
        <v>1088.8</v>
      </c>
      <c r="D298" s="26">
        <v>1036.7</v>
      </c>
      <c r="E298" s="26">
        <v>1031.7</v>
      </c>
      <c r="F298" s="26">
        <v>1021.75</v>
      </c>
      <c r="G298" s="26">
        <v>1011.8</v>
      </c>
      <c r="H298" s="26">
        <v>1001.8</v>
      </c>
      <c r="I298" s="26">
        <v>991.85</v>
      </c>
      <c r="J298" s="26">
        <v>981.9</v>
      </c>
      <c r="K298" s="26">
        <v>971.95</v>
      </c>
      <c r="L298" s="26">
        <v>961.95</v>
      </c>
      <c r="M298" s="26">
        <v>952</v>
      </c>
    </row>
    <row r="299" spans="1:13" s="26" customFormat="1" x14ac:dyDescent="0.3">
      <c r="A299" s="26">
        <v>5982</v>
      </c>
      <c r="B299" s="26">
        <v>6022</v>
      </c>
      <c r="C299" s="26">
        <v>1098.5</v>
      </c>
      <c r="D299" s="26">
        <v>1046.3499999999999</v>
      </c>
      <c r="E299" s="26">
        <v>1041.4000000000001</v>
      </c>
      <c r="F299" s="26">
        <v>1031.45</v>
      </c>
      <c r="G299" s="26">
        <v>1021.45</v>
      </c>
      <c r="H299" s="26">
        <v>1011.5</v>
      </c>
      <c r="I299" s="26">
        <v>1001.55</v>
      </c>
      <c r="J299" s="26">
        <v>991.6</v>
      </c>
      <c r="K299" s="26">
        <v>981.6</v>
      </c>
      <c r="L299" s="26">
        <v>971.65</v>
      </c>
      <c r="M299" s="26">
        <v>961.7</v>
      </c>
    </row>
    <row r="300" spans="1:13" s="26" customFormat="1" x14ac:dyDescent="0.3">
      <c r="A300" s="26">
        <v>6022</v>
      </c>
      <c r="B300" s="26">
        <v>6062</v>
      </c>
      <c r="C300" s="26">
        <v>1108.2</v>
      </c>
      <c r="D300" s="26">
        <v>1056.05</v>
      </c>
      <c r="E300" s="26">
        <v>1051.0999999999999</v>
      </c>
      <c r="F300" s="26">
        <v>1041.0999999999999</v>
      </c>
      <c r="G300" s="26">
        <v>1031.1500000000001</v>
      </c>
      <c r="H300" s="26">
        <v>1021.2</v>
      </c>
      <c r="I300" s="26">
        <v>1011.25</v>
      </c>
      <c r="J300" s="26">
        <v>1001.25</v>
      </c>
      <c r="K300" s="26">
        <v>991.3</v>
      </c>
      <c r="L300" s="26">
        <v>981.35</v>
      </c>
      <c r="M300" s="26">
        <v>971.4</v>
      </c>
    </row>
    <row r="301" spans="1:13" s="26" customFormat="1" x14ac:dyDescent="0.3">
      <c r="A301" s="26">
        <v>6062</v>
      </c>
      <c r="B301" s="26">
        <v>6102</v>
      </c>
      <c r="C301" s="26">
        <v>1117.9000000000001</v>
      </c>
      <c r="D301" s="26">
        <v>1065.75</v>
      </c>
      <c r="E301" s="26">
        <v>1060.75</v>
      </c>
      <c r="F301" s="26">
        <v>1050.8</v>
      </c>
      <c r="G301" s="26">
        <v>1040.8499999999999</v>
      </c>
      <c r="H301" s="26">
        <v>1030.9000000000001</v>
      </c>
      <c r="I301" s="26">
        <v>1020.9</v>
      </c>
      <c r="J301" s="26">
        <v>1010.95</v>
      </c>
      <c r="K301" s="26">
        <v>1001</v>
      </c>
      <c r="L301" s="26">
        <v>991.05</v>
      </c>
      <c r="M301" s="26">
        <v>981.05</v>
      </c>
    </row>
    <row r="302" spans="1:13" s="26" customFormat="1" x14ac:dyDescent="0.3">
      <c r="A302" s="26">
        <v>6102</v>
      </c>
      <c r="B302" s="26">
        <v>6142</v>
      </c>
      <c r="C302" s="26">
        <v>1127.55</v>
      </c>
      <c r="D302" s="26">
        <v>1075.45</v>
      </c>
      <c r="E302" s="26">
        <v>1070.45</v>
      </c>
      <c r="F302" s="26">
        <v>1060.5</v>
      </c>
      <c r="G302" s="26">
        <v>1050.55</v>
      </c>
      <c r="H302" s="26">
        <v>1040.55</v>
      </c>
      <c r="I302" s="26">
        <v>1030.5999999999999</v>
      </c>
      <c r="J302" s="26">
        <v>1020.65</v>
      </c>
      <c r="K302" s="26">
        <v>1010.7</v>
      </c>
      <c r="L302" s="26">
        <v>1000.7</v>
      </c>
      <c r="M302" s="26">
        <v>990.75</v>
      </c>
    </row>
    <row r="303" spans="1:13" s="26" customFormat="1" x14ac:dyDescent="0.3">
      <c r="A303" s="26">
        <v>6142</v>
      </c>
      <c r="B303" s="26">
        <v>6182</v>
      </c>
      <c r="C303" s="26">
        <v>1137.25</v>
      </c>
      <c r="D303" s="26">
        <v>1085.0999999999999</v>
      </c>
      <c r="E303" s="26">
        <v>1080.1500000000001</v>
      </c>
      <c r="F303" s="26">
        <v>1070.2</v>
      </c>
      <c r="G303" s="26">
        <v>1060.2</v>
      </c>
      <c r="H303" s="26">
        <v>1050.25</v>
      </c>
      <c r="I303" s="26">
        <v>1040.3</v>
      </c>
      <c r="J303" s="26">
        <v>1030.3499999999999</v>
      </c>
      <c r="K303" s="26">
        <v>1020.35</v>
      </c>
      <c r="L303" s="26">
        <v>1010.4</v>
      </c>
      <c r="M303" s="26">
        <v>1000.45</v>
      </c>
    </row>
    <row r="304" spans="1:13" s="26" customFormat="1" x14ac:dyDescent="0.3">
      <c r="A304" s="26">
        <v>6182</v>
      </c>
      <c r="B304" s="26">
        <v>6222</v>
      </c>
      <c r="C304" s="26">
        <v>1146.95</v>
      </c>
      <c r="D304" s="26">
        <v>1094.8</v>
      </c>
      <c r="E304" s="26">
        <v>1089.8</v>
      </c>
      <c r="F304" s="26">
        <v>1079.8499999999999</v>
      </c>
      <c r="G304" s="26">
        <v>1069.9000000000001</v>
      </c>
      <c r="H304" s="26">
        <v>1059.95</v>
      </c>
      <c r="I304" s="26">
        <v>1050</v>
      </c>
      <c r="J304" s="26">
        <v>1040</v>
      </c>
      <c r="K304" s="26">
        <v>1030.05</v>
      </c>
      <c r="L304" s="26">
        <v>1020.1</v>
      </c>
      <c r="M304" s="26">
        <v>1010.15</v>
      </c>
    </row>
    <row r="305" spans="1:13" s="26" customFormat="1" x14ac:dyDescent="0.3">
      <c r="A305" s="26">
        <v>6222</v>
      </c>
      <c r="B305" s="26">
        <v>6262</v>
      </c>
      <c r="C305" s="26">
        <v>1156.5999999999999</v>
      </c>
      <c r="D305" s="26">
        <v>1104.5</v>
      </c>
      <c r="E305" s="26">
        <v>1099.5</v>
      </c>
      <c r="F305" s="26">
        <v>1089.55</v>
      </c>
      <c r="G305" s="26">
        <v>1079.5999999999999</v>
      </c>
      <c r="H305" s="26">
        <v>1069.5999999999999</v>
      </c>
      <c r="I305" s="26">
        <v>1059.6500000000001</v>
      </c>
      <c r="J305" s="26">
        <v>1049.7</v>
      </c>
      <c r="K305" s="26">
        <v>1039.75</v>
      </c>
      <c r="L305" s="26">
        <v>1029.75</v>
      </c>
      <c r="M305" s="26">
        <v>1019.8</v>
      </c>
    </row>
    <row r="306" spans="1:13" s="26" customFormat="1" x14ac:dyDescent="0.3">
      <c r="A306" s="26">
        <v>6262</v>
      </c>
      <c r="B306" s="26">
        <v>6302</v>
      </c>
      <c r="C306" s="26">
        <v>1166.3</v>
      </c>
      <c r="D306" s="26">
        <v>1114.2</v>
      </c>
      <c r="E306" s="26">
        <v>1109.2</v>
      </c>
      <c r="F306" s="26">
        <v>1099.25</v>
      </c>
      <c r="G306" s="26">
        <v>1089.25</v>
      </c>
      <c r="H306" s="26">
        <v>1079.3</v>
      </c>
      <c r="I306" s="26">
        <v>1069.3499999999999</v>
      </c>
      <c r="J306" s="26">
        <v>1059.4000000000001</v>
      </c>
      <c r="K306" s="26">
        <v>1049.4000000000001</v>
      </c>
      <c r="L306" s="26">
        <v>1039.45</v>
      </c>
      <c r="M306" s="26">
        <v>1029.5</v>
      </c>
    </row>
    <row r="307" spans="1:13" s="26" customFormat="1" x14ac:dyDescent="0.3">
      <c r="A307" s="26">
        <v>6302</v>
      </c>
      <c r="B307" s="26">
        <v>6342</v>
      </c>
      <c r="C307" s="26">
        <v>1176</v>
      </c>
      <c r="D307" s="26">
        <v>1123.8499999999999</v>
      </c>
      <c r="E307" s="26">
        <v>1118.9000000000001</v>
      </c>
      <c r="F307" s="26">
        <v>1108.9000000000001</v>
      </c>
      <c r="G307" s="26">
        <v>1098.95</v>
      </c>
      <c r="H307" s="26">
        <v>1089</v>
      </c>
      <c r="I307" s="26">
        <v>1079.05</v>
      </c>
      <c r="J307" s="26">
        <v>1069.05</v>
      </c>
      <c r="K307" s="26">
        <v>1059.0999999999999</v>
      </c>
      <c r="L307" s="26">
        <v>1049.1500000000001</v>
      </c>
      <c r="M307" s="26">
        <v>1039.2</v>
      </c>
    </row>
    <row r="308" spans="1:13" s="26" customFormat="1" x14ac:dyDescent="0.3">
      <c r="A308" s="26">
        <v>6342</v>
      </c>
      <c r="B308" s="26">
        <v>6382</v>
      </c>
      <c r="C308" s="26">
        <v>1185.7</v>
      </c>
      <c r="D308" s="26">
        <v>1133.55</v>
      </c>
      <c r="E308" s="26">
        <v>1128.55</v>
      </c>
      <c r="F308" s="26">
        <v>1118.5999999999999</v>
      </c>
      <c r="G308" s="26">
        <v>1108.6500000000001</v>
      </c>
      <c r="H308" s="26">
        <v>1098.7</v>
      </c>
      <c r="I308" s="26">
        <v>1088.7</v>
      </c>
      <c r="J308" s="26">
        <v>1078.75</v>
      </c>
      <c r="K308" s="26">
        <v>1068.8</v>
      </c>
      <c r="L308" s="26">
        <v>1058.8499999999999</v>
      </c>
      <c r="M308" s="26">
        <v>1048.8499999999999</v>
      </c>
    </row>
    <row r="309" spans="1:13" s="26" customFormat="1" x14ac:dyDescent="0.3">
      <c r="A309" s="26">
        <v>6382</v>
      </c>
      <c r="B309" s="26">
        <v>6422</v>
      </c>
      <c r="C309" s="26">
        <v>1195.3499999999999</v>
      </c>
      <c r="D309" s="26">
        <v>1143.25</v>
      </c>
      <c r="E309" s="26">
        <v>1138.25</v>
      </c>
      <c r="F309" s="26">
        <v>1128.3</v>
      </c>
      <c r="G309" s="26">
        <v>1118.3499999999999</v>
      </c>
      <c r="H309" s="26">
        <v>1108.3499999999999</v>
      </c>
      <c r="I309" s="26">
        <v>1098.4000000000001</v>
      </c>
      <c r="J309" s="26">
        <v>1088.45</v>
      </c>
      <c r="K309" s="26">
        <v>1078.5</v>
      </c>
      <c r="L309" s="26">
        <v>1068.5</v>
      </c>
      <c r="M309" s="26">
        <v>1058.55</v>
      </c>
    </row>
    <row r="310" spans="1:13" s="26" customFormat="1" x14ac:dyDescent="0.3">
      <c r="A310" s="26">
        <v>6422</v>
      </c>
      <c r="B310" s="26">
        <v>6462</v>
      </c>
      <c r="C310" s="26">
        <v>1205.05</v>
      </c>
      <c r="D310" s="26">
        <v>1152.9000000000001</v>
      </c>
      <c r="E310" s="26">
        <v>1147.95</v>
      </c>
      <c r="F310" s="26">
        <v>1138</v>
      </c>
      <c r="G310" s="26">
        <v>1128</v>
      </c>
      <c r="H310" s="26">
        <v>1118.05</v>
      </c>
      <c r="I310" s="26">
        <v>1108.0999999999999</v>
      </c>
      <c r="J310" s="26">
        <v>1098.1500000000001</v>
      </c>
      <c r="K310" s="26">
        <v>1088.1500000000001</v>
      </c>
      <c r="L310" s="26">
        <v>1078.2</v>
      </c>
      <c r="M310" s="26">
        <v>1068.25</v>
      </c>
    </row>
    <row r="311" spans="1:13" s="26" customFormat="1" x14ac:dyDescent="0.3">
      <c r="A311" s="26">
        <v>6462</v>
      </c>
      <c r="B311" s="26">
        <v>6502</v>
      </c>
      <c r="C311" s="26">
        <v>1214.75</v>
      </c>
      <c r="D311" s="26">
        <v>1162.5999999999999</v>
      </c>
      <c r="E311" s="26">
        <v>1157.6500000000001</v>
      </c>
      <c r="F311" s="26">
        <v>1147.6500000000001</v>
      </c>
      <c r="G311" s="26">
        <v>1137.7</v>
      </c>
      <c r="H311" s="26">
        <v>1127.75</v>
      </c>
      <c r="I311" s="26">
        <v>1117.8</v>
      </c>
      <c r="J311" s="26">
        <v>1107.8</v>
      </c>
      <c r="K311" s="26">
        <v>1097.8499999999999</v>
      </c>
      <c r="L311" s="26">
        <v>1087.9000000000001</v>
      </c>
      <c r="M311" s="26">
        <v>1077.95</v>
      </c>
    </row>
    <row r="312" spans="1:13" s="26" customFormat="1" x14ac:dyDescent="0.3">
      <c r="A312" s="26">
        <v>6502</v>
      </c>
      <c r="B312" s="26">
        <v>6542</v>
      </c>
      <c r="C312" s="26">
        <v>1224.45</v>
      </c>
      <c r="D312" s="26">
        <v>1172.3</v>
      </c>
      <c r="E312" s="26">
        <v>1167.3</v>
      </c>
      <c r="F312" s="26">
        <v>1157.3499999999999</v>
      </c>
      <c r="G312" s="26">
        <v>1147.4000000000001</v>
      </c>
      <c r="H312" s="26">
        <v>1137.45</v>
      </c>
      <c r="I312" s="26">
        <v>1127.45</v>
      </c>
      <c r="J312" s="26">
        <v>1117.5</v>
      </c>
      <c r="K312" s="26">
        <v>1107.55</v>
      </c>
      <c r="L312" s="26">
        <v>1097.5999999999999</v>
      </c>
      <c r="M312" s="26">
        <v>1087.5999999999999</v>
      </c>
    </row>
    <row r="313" spans="1:13" s="26" customFormat="1" x14ac:dyDescent="0.3">
      <c r="A313" s="26">
        <v>6542</v>
      </c>
      <c r="B313" s="26">
        <v>6582</v>
      </c>
      <c r="C313" s="26">
        <v>1234.0999999999999</v>
      </c>
      <c r="D313" s="26">
        <v>1182</v>
      </c>
      <c r="E313" s="26">
        <v>1177</v>
      </c>
      <c r="F313" s="26">
        <v>1167.05</v>
      </c>
      <c r="G313" s="26">
        <v>1157.05</v>
      </c>
      <c r="H313" s="26">
        <v>1147.0999999999999</v>
      </c>
      <c r="I313" s="26">
        <v>1137.1500000000001</v>
      </c>
      <c r="J313" s="26">
        <v>1127.2</v>
      </c>
      <c r="K313" s="26">
        <v>1117.2</v>
      </c>
      <c r="L313" s="26">
        <v>1107.25</v>
      </c>
      <c r="M313" s="26">
        <v>1097.3</v>
      </c>
    </row>
    <row r="314" spans="1:13" s="26" customFormat="1" x14ac:dyDescent="0.3">
      <c r="A314" s="26">
        <v>6582</v>
      </c>
      <c r="B314" s="26">
        <v>6622</v>
      </c>
      <c r="C314" s="26">
        <v>1243.8</v>
      </c>
      <c r="D314" s="26">
        <v>1191.6500000000001</v>
      </c>
      <c r="E314" s="26">
        <v>1186.7</v>
      </c>
      <c r="F314" s="26">
        <v>1176.7</v>
      </c>
      <c r="G314" s="26">
        <v>1166.75</v>
      </c>
      <c r="H314" s="26">
        <v>1156.8</v>
      </c>
      <c r="I314" s="26">
        <v>1146.8499999999999</v>
      </c>
      <c r="J314" s="26">
        <v>1136.8499999999999</v>
      </c>
      <c r="K314" s="26">
        <v>1126.9000000000001</v>
      </c>
      <c r="L314" s="26">
        <v>1116.95</v>
      </c>
      <c r="M314" s="26">
        <v>1107</v>
      </c>
    </row>
    <row r="315" spans="1:13" s="26" customFormat="1" x14ac:dyDescent="0.3">
      <c r="A315" s="26">
        <v>6622</v>
      </c>
      <c r="B315" s="26">
        <v>6662</v>
      </c>
      <c r="C315" s="26">
        <v>1253.5</v>
      </c>
      <c r="D315" s="26">
        <v>1201.3499999999999</v>
      </c>
      <c r="E315" s="26">
        <v>1196.3499999999999</v>
      </c>
      <c r="F315" s="26">
        <v>1186.4000000000001</v>
      </c>
      <c r="G315" s="26">
        <v>1176.45</v>
      </c>
      <c r="H315" s="26">
        <v>1166.5</v>
      </c>
      <c r="I315" s="26">
        <v>1156.5</v>
      </c>
      <c r="J315" s="26">
        <v>1146.55</v>
      </c>
      <c r="K315" s="26">
        <v>1136.5999999999999</v>
      </c>
      <c r="L315" s="26">
        <v>1126.6500000000001</v>
      </c>
      <c r="M315" s="26">
        <v>1116.6500000000001</v>
      </c>
    </row>
    <row r="316" spans="1:13" s="26" customFormat="1" x14ac:dyDescent="0.3">
      <c r="A316" s="26">
        <v>6662</v>
      </c>
      <c r="B316" s="26">
        <v>6702</v>
      </c>
      <c r="C316" s="26">
        <v>1263.1500000000001</v>
      </c>
      <c r="D316" s="26">
        <v>1211.05</v>
      </c>
      <c r="E316" s="26">
        <v>1206.05</v>
      </c>
      <c r="F316" s="26">
        <v>1196.0999999999999</v>
      </c>
      <c r="G316" s="26">
        <v>1186.1500000000001</v>
      </c>
      <c r="H316" s="26">
        <v>1176.1500000000001</v>
      </c>
      <c r="I316" s="26">
        <v>1166.2</v>
      </c>
      <c r="J316" s="26">
        <v>1156.25</v>
      </c>
      <c r="K316" s="26">
        <v>1146.3</v>
      </c>
      <c r="L316" s="26">
        <v>1136.3</v>
      </c>
      <c r="M316" s="26">
        <v>1126.3499999999999</v>
      </c>
    </row>
    <row r="317" spans="1:13" s="26" customFormat="1" x14ac:dyDescent="0.3">
      <c r="A317" s="26">
        <v>6702</v>
      </c>
      <c r="B317" s="26">
        <v>6742</v>
      </c>
      <c r="C317" s="26">
        <v>1272.8499999999999</v>
      </c>
      <c r="D317" s="26">
        <v>1220.7</v>
      </c>
      <c r="E317" s="26">
        <v>1215.75</v>
      </c>
      <c r="F317" s="26">
        <v>1205.8</v>
      </c>
      <c r="G317" s="26">
        <v>1195.8</v>
      </c>
      <c r="H317" s="26">
        <v>1185.8499999999999</v>
      </c>
      <c r="I317" s="26">
        <v>1175.9000000000001</v>
      </c>
      <c r="J317" s="26">
        <v>1165.95</v>
      </c>
      <c r="K317" s="26">
        <v>1155.95</v>
      </c>
      <c r="L317" s="26">
        <v>1146</v>
      </c>
      <c r="M317" s="26">
        <v>1136.05</v>
      </c>
    </row>
    <row r="318" spans="1:13" s="26" customFormat="1" x14ac:dyDescent="0.3">
      <c r="A318" s="26">
        <v>6742</v>
      </c>
      <c r="B318" s="26">
        <v>6782</v>
      </c>
      <c r="C318" s="26">
        <v>1282.55</v>
      </c>
      <c r="D318" s="26">
        <v>1230.4000000000001</v>
      </c>
      <c r="E318" s="26">
        <v>1225.45</v>
      </c>
      <c r="F318" s="26">
        <v>1215.45</v>
      </c>
      <c r="G318" s="26">
        <v>1205.5</v>
      </c>
      <c r="H318" s="26">
        <v>1195.55</v>
      </c>
      <c r="I318" s="26">
        <v>1185.5999999999999</v>
      </c>
      <c r="J318" s="26">
        <v>1175.5999999999999</v>
      </c>
      <c r="K318" s="26">
        <v>1165.6500000000001</v>
      </c>
      <c r="L318" s="26">
        <v>1155.7</v>
      </c>
      <c r="M318" s="26">
        <v>1145.75</v>
      </c>
    </row>
    <row r="319" spans="1:13" s="26" customFormat="1" x14ac:dyDescent="0.3">
      <c r="A319" s="26">
        <v>6782</v>
      </c>
      <c r="B319" s="26">
        <v>6822</v>
      </c>
      <c r="C319" s="26">
        <v>1292.25</v>
      </c>
      <c r="D319" s="26">
        <v>1240.0999999999999</v>
      </c>
      <c r="E319" s="26">
        <v>1235.0999999999999</v>
      </c>
      <c r="F319" s="26">
        <v>1225.1500000000001</v>
      </c>
      <c r="G319" s="26">
        <v>1215.2</v>
      </c>
      <c r="H319" s="26">
        <v>1205.25</v>
      </c>
      <c r="I319" s="26">
        <v>1195.25</v>
      </c>
      <c r="J319" s="26">
        <v>1185.3</v>
      </c>
      <c r="K319" s="26">
        <v>1175.3499999999999</v>
      </c>
      <c r="L319" s="26">
        <v>1165.4000000000001</v>
      </c>
      <c r="M319" s="26">
        <v>1155.4000000000001</v>
      </c>
    </row>
    <row r="320" spans="1:13" s="26" customFormat="1" x14ac:dyDescent="0.3">
      <c r="A320" s="26">
        <v>6822</v>
      </c>
      <c r="B320" s="26">
        <v>6862</v>
      </c>
      <c r="C320" s="26">
        <v>1301.9000000000001</v>
      </c>
      <c r="D320" s="26">
        <v>1249.8</v>
      </c>
      <c r="E320" s="26">
        <v>1244.8</v>
      </c>
      <c r="F320" s="26">
        <v>1234.8499999999999</v>
      </c>
      <c r="G320" s="26">
        <v>1224.9000000000001</v>
      </c>
      <c r="H320" s="26">
        <v>1214.9000000000001</v>
      </c>
      <c r="I320" s="26">
        <v>1204.95</v>
      </c>
      <c r="J320" s="26">
        <v>1195</v>
      </c>
      <c r="K320" s="26">
        <v>1185.05</v>
      </c>
      <c r="L320" s="26">
        <v>1175.05</v>
      </c>
      <c r="M320" s="26">
        <v>1165.0999999999999</v>
      </c>
    </row>
    <row r="321" spans="1:13" s="26" customFormat="1" x14ac:dyDescent="0.3">
      <c r="A321" s="26">
        <v>6862</v>
      </c>
      <c r="B321" s="26">
        <v>6902</v>
      </c>
      <c r="C321" s="26">
        <v>1311.6</v>
      </c>
      <c r="D321" s="26">
        <v>1259.45</v>
      </c>
      <c r="E321" s="26">
        <v>1254.5</v>
      </c>
      <c r="F321" s="26">
        <v>1244.5</v>
      </c>
      <c r="G321" s="26">
        <v>1234.55</v>
      </c>
      <c r="H321" s="26">
        <v>1224.5999999999999</v>
      </c>
      <c r="I321" s="26">
        <v>1214.6500000000001</v>
      </c>
      <c r="J321" s="26">
        <v>1204.6500000000001</v>
      </c>
      <c r="K321" s="26">
        <v>1194.7</v>
      </c>
      <c r="L321" s="26">
        <v>1184.75</v>
      </c>
      <c r="M321" s="26">
        <v>1174.8</v>
      </c>
    </row>
    <row r="322" spans="1:13" s="26" customFormat="1" x14ac:dyDescent="0.3">
      <c r="A322" s="26">
        <v>6902</v>
      </c>
      <c r="B322" s="26">
        <v>6942</v>
      </c>
      <c r="C322" s="26">
        <v>1321.3</v>
      </c>
      <c r="D322" s="26">
        <v>1269.1500000000001</v>
      </c>
      <c r="E322" s="26">
        <v>1264.1500000000001</v>
      </c>
      <c r="F322" s="26">
        <v>1254.2</v>
      </c>
      <c r="G322" s="26">
        <v>1244.25</v>
      </c>
      <c r="H322" s="26">
        <v>1234.3</v>
      </c>
      <c r="I322" s="26">
        <v>1224.3</v>
      </c>
      <c r="J322" s="26">
        <v>1214.3499999999999</v>
      </c>
      <c r="K322" s="26">
        <v>1204.4000000000001</v>
      </c>
      <c r="L322" s="26">
        <v>1194.45</v>
      </c>
      <c r="M322" s="26">
        <v>1184.45</v>
      </c>
    </row>
    <row r="323" spans="1:13" s="26" customFormat="1" x14ac:dyDescent="0.3">
      <c r="A323" s="26">
        <v>6942</v>
      </c>
      <c r="B323" s="26">
        <v>6982</v>
      </c>
      <c r="C323" s="26">
        <v>1330.95</v>
      </c>
      <c r="D323" s="26">
        <v>1278.8499999999999</v>
      </c>
      <c r="E323" s="26">
        <v>1273.8499999999999</v>
      </c>
      <c r="F323" s="26">
        <v>1263.9000000000001</v>
      </c>
      <c r="G323" s="26">
        <v>1253.95</v>
      </c>
      <c r="H323" s="26">
        <v>1243.95</v>
      </c>
      <c r="I323" s="26">
        <v>1234</v>
      </c>
      <c r="J323" s="26">
        <v>1224.05</v>
      </c>
      <c r="K323" s="26">
        <v>1214.0999999999999</v>
      </c>
      <c r="L323" s="26">
        <v>1204.0999999999999</v>
      </c>
      <c r="M323" s="26">
        <v>1194.1500000000001</v>
      </c>
    </row>
    <row r="324" spans="1:13" s="26" customFormat="1" x14ac:dyDescent="0.3">
      <c r="A324" s="26">
        <v>6982</v>
      </c>
      <c r="B324" s="26">
        <v>7022</v>
      </c>
      <c r="C324" s="26">
        <v>1340.65</v>
      </c>
      <c r="D324" s="26">
        <v>1288.5</v>
      </c>
      <c r="E324" s="26">
        <v>1283.55</v>
      </c>
      <c r="F324" s="26">
        <v>1273.5999999999999</v>
      </c>
      <c r="G324" s="26">
        <v>1263.5999999999999</v>
      </c>
      <c r="H324" s="26">
        <v>1253.6500000000001</v>
      </c>
      <c r="I324" s="26">
        <v>1243.7</v>
      </c>
      <c r="J324" s="26">
        <v>1233.75</v>
      </c>
      <c r="K324" s="26">
        <v>1223.75</v>
      </c>
      <c r="L324" s="26">
        <v>1213.8</v>
      </c>
      <c r="M324" s="26">
        <v>1203.8499999999999</v>
      </c>
    </row>
    <row r="325" spans="1:13" s="26" customFormat="1" x14ac:dyDescent="0.3">
      <c r="A325" s="26">
        <v>7022</v>
      </c>
      <c r="B325" s="26">
        <v>7062</v>
      </c>
      <c r="C325" s="26">
        <v>1350.35</v>
      </c>
      <c r="D325" s="26">
        <v>1298.2</v>
      </c>
      <c r="E325" s="26">
        <v>1293.25</v>
      </c>
      <c r="F325" s="26">
        <v>1283.25</v>
      </c>
      <c r="G325" s="26">
        <v>1273.3</v>
      </c>
      <c r="H325" s="26">
        <v>1263.3499999999999</v>
      </c>
      <c r="I325" s="26">
        <v>1253.4000000000001</v>
      </c>
      <c r="J325" s="26">
        <v>1243.4000000000001</v>
      </c>
      <c r="K325" s="26">
        <v>1233.45</v>
      </c>
      <c r="L325" s="26">
        <v>1223.5</v>
      </c>
      <c r="M325" s="26">
        <v>1213.55</v>
      </c>
    </row>
    <row r="326" spans="1:13" s="26" customFormat="1" x14ac:dyDescent="0.3">
      <c r="A326" s="26">
        <v>7062</v>
      </c>
      <c r="B326" s="26">
        <v>7102</v>
      </c>
      <c r="C326" s="26">
        <v>1360.05</v>
      </c>
      <c r="D326" s="26">
        <v>1307.9000000000001</v>
      </c>
      <c r="E326" s="26">
        <v>1302.9000000000001</v>
      </c>
      <c r="F326" s="26">
        <v>1292.95</v>
      </c>
      <c r="G326" s="26">
        <v>1283</v>
      </c>
      <c r="H326" s="26">
        <v>1273.05</v>
      </c>
      <c r="I326" s="26">
        <v>1263.05</v>
      </c>
      <c r="J326" s="26">
        <v>1253.0999999999999</v>
      </c>
      <c r="K326" s="26">
        <v>1243.1500000000001</v>
      </c>
      <c r="L326" s="26">
        <v>1233.2</v>
      </c>
      <c r="M326" s="26">
        <v>1223.2</v>
      </c>
    </row>
    <row r="327" spans="1:13" s="26" customFormat="1" x14ac:dyDescent="0.3">
      <c r="A327" s="26">
        <v>7102</v>
      </c>
      <c r="B327" s="26">
        <v>7142</v>
      </c>
      <c r="C327" s="26">
        <v>1369.7</v>
      </c>
      <c r="D327" s="26">
        <v>1317.6</v>
      </c>
      <c r="E327" s="26">
        <v>1312.6</v>
      </c>
      <c r="F327" s="26">
        <v>1302.6500000000001</v>
      </c>
      <c r="G327" s="26">
        <v>1292.7</v>
      </c>
      <c r="H327" s="26">
        <v>1282.7</v>
      </c>
      <c r="I327" s="26">
        <v>1272.75</v>
      </c>
      <c r="J327" s="26">
        <v>1262.8</v>
      </c>
      <c r="K327" s="26">
        <v>1252.8499999999999</v>
      </c>
      <c r="L327" s="26">
        <v>1242.8499999999999</v>
      </c>
      <c r="M327" s="26">
        <v>1232.9000000000001</v>
      </c>
    </row>
    <row r="328" spans="1:13" s="26" customFormat="1" x14ac:dyDescent="0.3">
      <c r="A328" s="26">
        <v>7142</v>
      </c>
      <c r="B328" s="26">
        <v>7182</v>
      </c>
      <c r="C328" s="26">
        <v>1379.4</v>
      </c>
      <c r="D328" s="26">
        <v>1327.25</v>
      </c>
      <c r="E328" s="26">
        <v>1322.3</v>
      </c>
      <c r="F328" s="26">
        <v>1312.35</v>
      </c>
      <c r="G328" s="26">
        <v>1302.3499999999999</v>
      </c>
      <c r="H328" s="26">
        <v>1292.4000000000001</v>
      </c>
      <c r="I328" s="26">
        <v>1282.45</v>
      </c>
      <c r="J328" s="26">
        <v>1272.5</v>
      </c>
      <c r="K328" s="26">
        <v>1262.5</v>
      </c>
      <c r="L328" s="26">
        <v>1252.55</v>
      </c>
      <c r="M328" s="26">
        <v>1242.5999999999999</v>
      </c>
    </row>
    <row r="329" spans="1:13" s="26" customFormat="1" x14ac:dyDescent="0.3">
      <c r="A329" s="26">
        <v>7182</v>
      </c>
      <c r="B329" s="26">
        <v>7222</v>
      </c>
      <c r="C329" s="26">
        <v>1389.1</v>
      </c>
      <c r="D329" s="26">
        <v>1336.95</v>
      </c>
      <c r="E329" s="26">
        <v>1331.95</v>
      </c>
      <c r="F329" s="26">
        <v>1322</v>
      </c>
      <c r="G329" s="26">
        <v>1312.05</v>
      </c>
      <c r="H329" s="26">
        <v>1302.0999999999999</v>
      </c>
      <c r="I329" s="26">
        <v>1292.1500000000001</v>
      </c>
      <c r="J329" s="26">
        <v>1282.1500000000001</v>
      </c>
      <c r="K329" s="26">
        <v>1272.2</v>
      </c>
      <c r="L329" s="26">
        <v>1262.25</v>
      </c>
      <c r="M329" s="26">
        <v>1252.3</v>
      </c>
    </row>
    <row r="330" spans="1:13" s="26" customFormat="1" x14ac:dyDescent="0.3">
      <c r="A330" s="26">
        <v>7222</v>
      </c>
      <c r="B330" s="26">
        <v>7262</v>
      </c>
      <c r="C330" s="26">
        <v>1398.75</v>
      </c>
      <c r="D330" s="26">
        <v>1346.65</v>
      </c>
      <c r="E330" s="26">
        <v>1341.65</v>
      </c>
      <c r="F330" s="26">
        <v>1331.7</v>
      </c>
      <c r="G330" s="26">
        <v>1321.75</v>
      </c>
      <c r="H330" s="26">
        <v>1311.75</v>
      </c>
      <c r="I330" s="26">
        <v>1301.8</v>
      </c>
      <c r="J330" s="26">
        <v>1291.8499999999999</v>
      </c>
      <c r="K330" s="26">
        <v>1281.9000000000001</v>
      </c>
      <c r="L330" s="26">
        <v>1271.9000000000001</v>
      </c>
      <c r="M330" s="26">
        <v>1261.95</v>
      </c>
    </row>
    <row r="331" spans="1:13" s="26" customFormat="1" x14ac:dyDescent="0.3">
      <c r="A331" s="26">
        <v>7262</v>
      </c>
      <c r="B331" s="26">
        <v>7302</v>
      </c>
      <c r="C331" s="26">
        <v>1408.45</v>
      </c>
      <c r="D331" s="26">
        <v>1356.35</v>
      </c>
      <c r="E331" s="26">
        <v>1351.35</v>
      </c>
      <c r="F331" s="26">
        <v>1341.4</v>
      </c>
      <c r="G331" s="26">
        <v>1331.4</v>
      </c>
      <c r="H331" s="26">
        <v>1321.45</v>
      </c>
      <c r="I331" s="26">
        <v>1311.5</v>
      </c>
      <c r="J331" s="26">
        <v>1301.55</v>
      </c>
      <c r="K331" s="26">
        <v>1291.55</v>
      </c>
      <c r="L331" s="26">
        <v>1281.5999999999999</v>
      </c>
      <c r="M331" s="26">
        <v>1271.6500000000001</v>
      </c>
    </row>
  </sheetData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FC53-D98C-4353-9BE5-D1584C60A51F}">
  <sheetPr codeName="Feuil11">
    <tabColor rgb="FFFFFF00"/>
  </sheetPr>
  <dimension ref="A1:K45"/>
  <sheetViews>
    <sheetView zoomScale="55" zoomScaleNormal="55" workbookViewId="0">
      <selection activeCell="D14" sqref="D14:F34"/>
    </sheetView>
  </sheetViews>
  <sheetFormatPr baseColWidth="10" defaultColWidth="11.21875" defaultRowHeight="15" x14ac:dyDescent="0.25"/>
  <cols>
    <col min="1" max="1" width="32.21875" style="1" bestFit="1" customWidth="1"/>
    <col min="2" max="2" width="26.21875" style="1" bestFit="1" customWidth="1"/>
    <col min="3" max="3" width="22.88671875" style="1" customWidth="1"/>
    <col min="4" max="4" width="22" style="1" customWidth="1"/>
    <col min="5" max="5" width="27.21875" style="1" bestFit="1" customWidth="1"/>
    <col min="6" max="6" width="24.21875" style="1" customWidth="1"/>
    <col min="7" max="7" width="19.77734375" style="1" bestFit="1" customWidth="1"/>
    <col min="8" max="16384" width="11.21875" style="1"/>
  </cols>
  <sheetData>
    <row r="1" spans="1:7" x14ac:dyDescent="0.25">
      <c r="A1" s="1" t="s">
        <v>142</v>
      </c>
      <c r="B1" s="147">
        <v>1</v>
      </c>
      <c r="C1" s="147">
        <v>2</v>
      </c>
      <c r="D1" s="147">
        <v>3</v>
      </c>
      <c r="E1" s="147">
        <v>4</v>
      </c>
      <c r="F1" s="147">
        <v>5</v>
      </c>
    </row>
    <row r="2" spans="1:7" ht="15.6" x14ac:dyDescent="0.3">
      <c r="A2" s="88" t="s">
        <v>40</v>
      </c>
      <c r="B2" s="88" t="s">
        <v>51</v>
      </c>
      <c r="C2" s="88" t="s">
        <v>93</v>
      </c>
      <c r="D2" s="88" t="s">
        <v>101</v>
      </c>
      <c r="E2" s="88" t="s">
        <v>108</v>
      </c>
      <c r="F2" s="88" t="s">
        <v>115</v>
      </c>
    </row>
    <row r="3" spans="1:7" ht="15.6" x14ac:dyDescent="0.3">
      <c r="A3" s="141">
        <v>1</v>
      </c>
      <c r="B3" s="148">
        <v>22</v>
      </c>
      <c r="C3" s="148">
        <v>25</v>
      </c>
      <c r="D3" s="148">
        <v>17</v>
      </c>
      <c r="E3" s="148">
        <v>20</v>
      </c>
      <c r="F3" s="148">
        <v>19.75</v>
      </c>
    </row>
    <row r="4" spans="1:7" ht="15.6" x14ac:dyDescent="0.3">
      <c r="A4" s="141">
        <v>2</v>
      </c>
      <c r="B4" s="148">
        <v>23.1</v>
      </c>
      <c r="C4" s="148">
        <v>26.3</v>
      </c>
      <c r="D4" s="148">
        <v>17.899999999999999</v>
      </c>
      <c r="E4" s="148">
        <v>21</v>
      </c>
      <c r="F4" s="148">
        <v>20.7</v>
      </c>
    </row>
    <row r="5" spans="1:7" ht="15.6" x14ac:dyDescent="0.3">
      <c r="A5" s="141">
        <v>3</v>
      </c>
      <c r="B5" s="148">
        <v>24.3</v>
      </c>
      <c r="C5" s="148">
        <v>27.6</v>
      </c>
      <c r="D5" s="148">
        <v>18.8</v>
      </c>
      <c r="E5" s="148">
        <v>22.1</v>
      </c>
      <c r="F5" s="148">
        <v>21.7</v>
      </c>
    </row>
    <row r="6" spans="1:7" ht="15.6" x14ac:dyDescent="0.3">
      <c r="A6" s="141">
        <v>4</v>
      </c>
      <c r="B6" s="148">
        <v>25.5</v>
      </c>
      <c r="C6" s="148">
        <v>29</v>
      </c>
      <c r="D6" s="148">
        <v>19.7</v>
      </c>
      <c r="E6" s="148">
        <v>23.2</v>
      </c>
      <c r="F6" s="148">
        <v>22.8</v>
      </c>
    </row>
    <row r="7" spans="1:7" ht="15.6" x14ac:dyDescent="0.3">
      <c r="A7" s="141">
        <v>5</v>
      </c>
      <c r="B7" s="148">
        <v>26.8</v>
      </c>
      <c r="C7" s="148">
        <v>30.5</v>
      </c>
      <c r="D7" s="148">
        <v>20.7</v>
      </c>
      <c r="E7" s="148">
        <v>24.4</v>
      </c>
      <c r="F7" s="148">
        <v>23.9</v>
      </c>
    </row>
    <row r="11" spans="1:7" ht="15.6" thickBot="1" x14ac:dyDescent="0.3"/>
    <row r="12" spans="1:7" ht="16.2" thickBot="1" x14ac:dyDescent="0.35">
      <c r="A12" s="142" t="s">
        <v>150</v>
      </c>
      <c r="B12" s="142" t="s">
        <v>142</v>
      </c>
      <c r="D12" s="149" t="s">
        <v>40</v>
      </c>
      <c r="E12" s="150" t="s">
        <v>51</v>
      </c>
      <c r="G12" s="142" t="s">
        <v>151</v>
      </c>
    </row>
    <row r="13" spans="1:7" ht="19.95" customHeight="1" thickBot="1" x14ac:dyDescent="0.35">
      <c r="A13" s="88" t="s">
        <v>101</v>
      </c>
      <c r="B13" s="151">
        <v>3</v>
      </c>
      <c r="D13" s="152">
        <v>1</v>
      </c>
      <c r="E13" s="153">
        <v>22</v>
      </c>
      <c r="G13" s="151">
        <v>1.5</v>
      </c>
    </row>
    <row r="14" spans="1:7" ht="19.95" customHeight="1" thickBot="1" x14ac:dyDescent="0.35">
      <c r="A14" s="154" t="s">
        <v>115</v>
      </c>
      <c r="B14" s="151">
        <v>5</v>
      </c>
      <c r="D14" s="152">
        <v>2</v>
      </c>
      <c r="E14" s="153">
        <v>23.1</v>
      </c>
    </row>
    <row r="15" spans="1:7" ht="19.95" customHeight="1" thickBot="1" x14ac:dyDescent="0.35">
      <c r="A15" s="154" t="s">
        <v>93</v>
      </c>
      <c r="B15" s="151">
        <v>2</v>
      </c>
      <c r="D15" s="152">
        <v>3</v>
      </c>
      <c r="E15" s="153">
        <v>24.3</v>
      </c>
      <c r="F15" s="155">
        <v>1</v>
      </c>
      <c r="G15" s="142" t="s">
        <v>152</v>
      </c>
    </row>
    <row r="16" spans="1:7" ht="19.95" customHeight="1" thickBot="1" x14ac:dyDescent="0.35">
      <c r="A16" s="154" t="s">
        <v>108</v>
      </c>
      <c r="B16" s="151">
        <v>4</v>
      </c>
      <c r="D16" s="152">
        <v>4</v>
      </c>
      <c r="E16" s="153">
        <v>25.5</v>
      </c>
      <c r="G16" s="156">
        <v>50</v>
      </c>
    </row>
    <row r="17" spans="1:11" ht="19.95" customHeight="1" thickBot="1" x14ac:dyDescent="0.35">
      <c r="A17" s="154" t="s">
        <v>51</v>
      </c>
      <c r="B17" s="151">
        <v>1</v>
      </c>
      <c r="D17" s="152">
        <v>5</v>
      </c>
      <c r="E17" s="153">
        <v>26.8</v>
      </c>
    </row>
    <row r="18" spans="1:11" ht="15.6" thickBot="1" x14ac:dyDescent="0.3">
      <c r="G18" s="155" t="s">
        <v>153</v>
      </c>
    </row>
    <row r="19" spans="1:11" ht="16.2" thickBot="1" x14ac:dyDescent="0.35">
      <c r="A19" s="297" t="s">
        <v>194</v>
      </c>
      <c r="B19" s="297"/>
      <c r="D19" s="149" t="s">
        <v>40</v>
      </c>
      <c r="E19" s="149" t="s">
        <v>93</v>
      </c>
      <c r="G19" s="155">
        <v>4</v>
      </c>
      <c r="H19" s="1" t="s">
        <v>154</v>
      </c>
    </row>
    <row r="20" spans="1:11" ht="16.2" thickBot="1" x14ac:dyDescent="0.35">
      <c r="A20" s="34">
        <v>1</v>
      </c>
      <c r="B20" s="157">
        <v>22</v>
      </c>
      <c r="D20" s="152">
        <v>1</v>
      </c>
      <c r="E20" s="158">
        <v>25</v>
      </c>
    </row>
    <row r="21" spans="1:11" ht="16.2" thickBot="1" x14ac:dyDescent="0.35">
      <c r="A21" s="34">
        <v>2</v>
      </c>
      <c r="B21" s="157">
        <v>25</v>
      </c>
      <c r="D21" s="152">
        <v>2</v>
      </c>
      <c r="E21" s="158">
        <v>26.3</v>
      </c>
    </row>
    <row r="22" spans="1:11" ht="16.2" thickBot="1" x14ac:dyDescent="0.35">
      <c r="A22" s="34">
        <v>3</v>
      </c>
      <c r="B22" s="157">
        <v>17</v>
      </c>
      <c r="D22" s="152">
        <v>3</v>
      </c>
      <c r="E22" s="158">
        <v>27.6</v>
      </c>
      <c r="F22" s="155">
        <v>2</v>
      </c>
    </row>
    <row r="23" spans="1:11" ht="16.2" thickBot="1" x14ac:dyDescent="0.35">
      <c r="A23" s="34">
        <v>4</v>
      </c>
      <c r="B23" s="157">
        <v>20</v>
      </c>
      <c r="D23" s="152">
        <v>4</v>
      </c>
      <c r="E23" s="158">
        <v>29</v>
      </c>
      <c r="G23" s="151" t="s">
        <v>155</v>
      </c>
      <c r="H23" s="155"/>
      <c r="I23" s="151" t="s">
        <v>156</v>
      </c>
      <c r="J23" s="155"/>
      <c r="K23" s="151" t="s">
        <v>157</v>
      </c>
    </row>
    <row r="24" spans="1:11" ht="16.2" thickBot="1" x14ac:dyDescent="0.35">
      <c r="A24" s="34">
        <v>5</v>
      </c>
      <c r="B24" s="157">
        <v>19.75</v>
      </c>
      <c r="D24" s="152">
        <v>5</v>
      </c>
      <c r="E24" s="158">
        <v>30.5</v>
      </c>
      <c r="G24" s="159">
        <v>1.2E-2</v>
      </c>
      <c r="H24" s="155"/>
      <c r="I24" s="159">
        <v>5.7000000000000002E-2</v>
      </c>
      <c r="J24" s="155"/>
      <c r="K24" s="160">
        <v>4.9399999999999999E-3</v>
      </c>
    </row>
    <row r="25" spans="1:11" ht="15.6" thickBot="1" x14ac:dyDescent="0.3"/>
    <row r="26" spans="1:11" ht="16.2" thickBot="1" x14ac:dyDescent="0.35">
      <c r="D26" s="149" t="s">
        <v>40</v>
      </c>
      <c r="E26" s="149" t="s">
        <v>101</v>
      </c>
    </row>
    <row r="27" spans="1:11" ht="16.2" thickBot="1" x14ac:dyDescent="0.35">
      <c r="D27" s="152">
        <v>1</v>
      </c>
      <c r="E27" s="158">
        <v>17</v>
      </c>
    </row>
    <row r="28" spans="1:11" ht="16.2" thickBot="1" x14ac:dyDescent="0.35">
      <c r="D28" s="152">
        <v>2</v>
      </c>
      <c r="E28" s="158">
        <v>17.899999999999999</v>
      </c>
    </row>
    <row r="29" spans="1:11" ht="16.2" thickBot="1" x14ac:dyDescent="0.35">
      <c r="D29" s="152">
        <v>3</v>
      </c>
      <c r="E29" s="158">
        <v>18.8</v>
      </c>
      <c r="F29" s="155">
        <v>3</v>
      </c>
    </row>
    <row r="30" spans="1:11" ht="16.2" thickBot="1" x14ac:dyDescent="0.35">
      <c r="D30" s="152">
        <v>4</v>
      </c>
      <c r="E30" s="158">
        <v>19.7</v>
      </c>
    </row>
    <row r="31" spans="1:11" ht="16.2" thickBot="1" x14ac:dyDescent="0.35">
      <c r="D31" s="152">
        <v>5</v>
      </c>
      <c r="E31" s="158">
        <v>20.7</v>
      </c>
    </row>
    <row r="32" spans="1:11" ht="15.6" thickBot="1" x14ac:dyDescent="0.3"/>
    <row r="33" spans="4:6" ht="16.2" thickBot="1" x14ac:dyDescent="0.35">
      <c r="D33" s="149" t="s">
        <v>40</v>
      </c>
      <c r="E33" s="149" t="s">
        <v>108</v>
      </c>
    </row>
    <row r="34" spans="4:6" ht="16.2" thickBot="1" x14ac:dyDescent="0.35">
      <c r="D34" s="152">
        <v>1</v>
      </c>
      <c r="E34" s="158">
        <v>20</v>
      </c>
    </row>
    <row r="35" spans="4:6" ht="16.2" thickBot="1" x14ac:dyDescent="0.35">
      <c r="D35" s="152">
        <v>2</v>
      </c>
      <c r="E35" s="158">
        <v>21</v>
      </c>
    </row>
    <row r="36" spans="4:6" ht="16.2" thickBot="1" x14ac:dyDescent="0.35">
      <c r="D36" s="152">
        <v>3</v>
      </c>
      <c r="E36" s="158">
        <v>22.1</v>
      </c>
      <c r="F36" s="155">
        <v>4</v>
      </c>
    </row>
    <row r="37" spans="4:6" ht="16.2" thickBot="1" x14ac:dyDescent="0.35">
      <c r="D37" s="152">
        <v>4</v>
      </c>
      <c r="E37" s="158">
        <v>23.2</v>
      </c>
    </row>
    <row r="38" spans="4:6" ht="16.2" thickBot="1" x14ac:dyDescent="0.35">
      <c r="D38" s="152">
        <v>5</v>
      </c>
      <c r="E38" s="158">
        <v>24.4</v>
      </c>
    </row>
    <row r="39" spans="4:6" ht="15.6" thickBot="1" x14ac:dyDescent="0.3"/>
    <row r="40" spans="4:6" ht="16.2" thickBot="1" x14ac:dyDescent="0.35">
      <c r="D40" s="149" t="s">
        <v>40</v>
      </c>
      <c r="E40" s="149" t="s">
        <v>115</v>
      </c>
    </row>
    <row r="41" spans="4:6" ht="16.2" thickBot="1" x14ac:dyDescent="0.35">
      <c r="D41" s="152">
        <v>1</v>
      </c>
      <c r="E41" s="158">
        <v>19.75</v>
      </c>
    </row>
    <row r="42" spans="4:6" ht="16.2" thickBot="1" x14ac:dyDescent="0.35">
      <c r="D42" s="152">
        <v>2</v>
      </c>
      <c r="E42" s="158">
        <v>20.7</v>
      </c>
    </row>
    <row r="43" spans="4:6" ht="16.2" thickBot="1" x14ac:dyDescent="0.35">
      <c r="D43" s="152">
        <v>3</v>
      </c>
      <c r="E43" s="158">
        <v>21.7</v>
      </c>
      <c r="F43" s="155">
        <v>5</v>
      </c>
    </row>
    <row r="44" spans="4:6" ht="16.2" thickBot="1" x14ac:dyDescent="0.35">
      <c r="D44" s="152">
        <v>4</v>
      </c>
      <c r="E44" s="158">
        <v>22.8</v>
      </c>
    </row>
    <row r="45" spans="4:6" ht="16.2" thickBot="1" x14ac:dyDescent="0.35">
      <c r="D45" s="152">
        <v>5</v>
      </c>
      <c r="E45" s="158">
        <v>23.9</v>
      </c>
    </row>
  </sheetData>
  <sheetProtection algorithmName="SHA-512" hashValue="LI3m3K/3KLTPBcyeQos5e5ACpRqBT9++CZqQHwN62imCj0MssUnoS47jC3XATDqnOFh34Tdfe22S8AOgkSTfiw==" saltValue="MARfpX44u+Gyfu4/g8opgg==" spinCount="100000" sheet="1" objects="1" scenarios="1"/>
  <sortState xmlns:xlrd2="http://schemas.microsoft.com/office/spreadsheetml/2017/richdata2" ref="A13:B17">
    <sortCondition ref="A13:A17"/>
  </sortState>
  <mergeCells count="1">
    <mergeCell ref="A19:B19"/>
  </mergeCells>
  <pageMargins left="0.7" right="0.7" top="0.75" bottom="0.75" header="0.3" footer="0.3"/>
  <pageSetup orientation="portrait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05106-D691-4A52-9897-C8763B1AA5F3}">
  <sheetPr codeName="Feuil23">
    <tabColor rgb="FFFFFF00"/>
  </sheetPr>
  <dimension ref="B2:F19"/>
  <sheetViews>
    <sheetView workbookViewId="0">
      <selection activeCell="B10" sqref="B10"/>
    </sheetView>
  </sheetViews>
  <sheetFormatPr baseColWidth="10" defaultColWidth="11.33203125" defaultRowHeight="17.399999999999999" x14ac:dyDescent="0.3"/>
  <cols>
    <col min="1" max="1" width="11.33203125" style="116"/>
    <col min="2" max="2" width="29" style="116" bestFit="1" customWidth="1"/>
    <col min="3" max="16384" width="11.33203125" style="116"/>
  </cols>
  <sheetData>
    <row r="2" spans="2:6" x14ac:dyDescent="0.3">
      <c r="B2" s="143" t="s">
        <v>38</v>
      </c>
      <c r="D2" s="144" t="s">
        <v>39</v>
      </c>
      <c r="F2" s="144" t="s">
        <v>41</v>
      </c>
    </row>
    <row r="3" spans="2:6" x14ac:dyDescent="0.3">
      <c r="D3" s="144"/>
      <c r="F3" s="144"/>
    </row>
    <row r="4" spans="2:6" x14ac:dyDescent="0.3">
      <c r="B4" s="144"/>
      <c r="D4" s="144">
        <v>1</v>
      </c>
      <c r="F4" s="144">
        <v>1</v>
      </c>
    </row>
    <row r="5" spans="2:6" x14ac:dyDescent="0.3">
      <c r="B5" s="145" t="s">
        <v>101</v>
      </c>
      <c r="D5" s="144">
        <v>2</v>
      </c>
      <c r="F5" s="144">
        <v>2</v>
      </c>
    </row>
    <row r="6" spans="2:6" x14ac:dyDescent="0.3">
      <c r="B6" s="145" t="s">
        <v>115</v>
      </c>
      <c r="D6" s="144">
        <v>3</v>
      </c>
      <c r="F6" s="144">
        <v>3</v>
      </c>
    </row>
    <row r="7" spans="2:6" x14ac:dyDescent="0.3">
      <c r="B7" s="145" t="s">
        <v>93</v>
      </c>
      <c r="D7" s="144">
        <v>4</v>
      </c>
      <c r="F7" s="144">
        <v>4</v>
      </c>
    </row>
    <row r="8" spans="2:6" x14ac:dyDescent="0.3">
      <c r="B8" s="145" t="s">
        <v>108</v>
      </c>
      <c r="D8" s="144">
        <v>5</v>
      </c>
      <c r="F8" s="144">
        <v>5</v>
      </c>
    </row>
    <row r="9" spans="2:6" x14ac:dyDescent="0.3">
      <c r="B9" s="145" t="s">
        <v>51</v>
      </c>
      <c r="D9" s="144">
        <v>6</v>
      </c>
    </row>
    <row r="10" spans="2:6" x14ac:dyDescent="0.3">
      <c r="B10" s="145"/>
      <c r="D10" s="144">
        <v>7</v>
      </c>
    </row>
    <row r="11" spans="2:6" x14ac:dyDescent="0.3">
      <c r="D11" s="144">
        <v>8</v>
      </c>
    </row>
    <row r="12" spans="2:6" x14ac:dyDescent="0.3">
      <c r="D12" s="144">
        <v>9</v>
      </c>
    </row>
    <row r="13" spans="2:6" x14ac:dyDescent="0.3">
      <c r="D13" s="144">
        <v>10</v>
      </c>
    </row>
    <row r="14" spans="2:6" x14ac:dyDescent="0.3">
      <c r="B14" s="144" t="s">
        <v>29</v>
      </c>
      <c r="D14" s="144">
        <v>11</v>
      </c>
    </row>
    <row r="15" spans="2:6" x14ac:dyDescent="0.3">
      <c r="B15" s="144" t="s">
        <v>45</v>
      </c>
      <c r="D15" s="144">
        <v>12</v>
      </c>
    </row>
    <row r="16" spans="2:6" x14ac:dyDescent="0.3">
      <c r="B16" s="144" t="s">
        <v>68</v>
      </c>
      <c r="D16" s="144">
        <v>13</v>
      </c>
    </row>
    <row r="17" spans="4:4" x14ac:dyDescent="0.3">
      <c r="D17" s="144">
        <v>14</v>
      </c>
    </row>
    <row r="18" spans="4:4" x14ac:dyDescent="0.3">
      <c r="D18" s="144">
        <v>15</v>
      </c>
    </row>
    <row r="19" spans="4:4" x14ac:dyDescent="0.3">
      <c r="D19" s="144">
        <v>16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C8318-56F9-4219-A996-81976CC77961}">
  <sheetPr codeName="Feuil9">
    <tabColor rgb="FFFFFF00"/>
  </sheetPr>
  <dimension ref="A1:C54"/>
  <sheetViews>
    <sheetView workbookViewId="0">
      <selection activeCell="I8" sqref="I8"/>
    </sheetView>
  </sheetViews>
  <sheetFormatPr baseColWidth="10" defaultRowHeight="14.4" x14ac:dyDescent="0.3"/>
  <cols>
    <col min="1" max="1" width="11.77734375" bestFit="1" customWidth="1"/>
    <col min="2" max="3" width="17.109375" bestFit="1" customWidth="1"/>
  </cols>
  <sheetData>
    <row r="1" spans="1:3" ht="15.6" x14ac:dyDescent="0.3">
      <c r="A1" s="298" t="s">
        <v>145</v>
      </c>
      <c r="B1" s="298"/>
      <c r="C1" s="298"/>
    </row>
    <row r="2" spans="1:3" ht="15.6" x14ac:dyDescent="0.3">
      <c r="A2" s="142"/>
      <c r="B2" s="34" t="s">
        <v>146</v>
      </c>
      <c r="C2" s="34" t="s">
        <v>147</v>
      </c>
    </row>
    <row r="3" spans="1:3" ht="15.6" x14ac:dyDescent="0.3">
      <c r="A3" s="142">
        <v>1</v>
      </c>
      <c r="B3" s="146">
        <v>45658</v>
      </c>
      <c r="C3" s="146">
        <f>B3+6</f>
        <v>45664</v>
      </c>
    </row>
    <row r="4" spans="1:3" ht="15.6" x14ac:dyDescent="0.3">
      <c r="A4" s="142">
        <v>2</v>
      </c>
      <c r="B4" s="146">
        <f>C3+1</f>
        <v>45665</v>
      </c>
      <c r="C4" s="146">
        <f>B4+6</f>
        <v>45671</v>
      </c>
    </row>
    <row r="5" spans="1:3" ht="15.6" x14ac:dyDescent="0.3">
      <c r="A5" s="142">
        <v>3</v>
      </c>
      <c r="B5" s="146">
        <f t="shared" ref="B5:B54" si="0">C4+1</f>
        <v>45672</v>
      </c>
      <c r="C5" s="146">
        <f t="shared" ref="C5:C54" si="1">B5+6</f>
        <v>45678</v>
      </c>
    </row>
    <row r="6" spans="1:3" ht="15.6" x14ac:dyDescent="0.3">
      <c r="A6" s="142">
        <v>4</v>
      </c>
      <c r="B6" s="146">
        <f t="shared" si="0"/>
        <v>45679</v>
      </c>
      <c r="C6" s="146">
        <f t="shared" si="1"/>
        <v>45685</v>
      </c>
    </row>
    <row r="7" spans="1:3" ht="15.6" x14ac:dyDescent="0.3">
      <c r="A7" s="142">
        <v>5</v>
      </c>
      <c r="B7" s="146">
        <f t="shared" si="0"/>
        <v>45686</v>
      </c>
      <c r="C7" s="146">
        <f t="shared" si="1"/>
        <v>45692</v>
      </c>
    </row>
    <row r="8" spans="1:3" ht="15.6" x14ac:dyDescent="0.3">
      <c r="A8" s="142">
        <v>6</v>
      </c>
      <c r="B8" s="146">
        <f t="shared" si="0"/>
        <v>45693</v>
      </c>
      <c r="C8" s="146">
        <f t="shared" si="1"/>
        <v>45699</v>
      </c>
    </row>
    <row r="9" spans="1:3" ht="15.6" x14ac:dyDescent="0.3">
      <c r="A9" s="142">
        <v>7</v>
      </c>
      <c r="B9" s="146">
        <f t="shared" si="0"/>
        <v>45700</v>
      </c>
      <c r="C9" s="146">
        <f t="shared" si="1"/>
        <v>45706</v>
      </c>
    </row>
    <row r="10" spans="1:3" ht="15.6" x14ac:dyDescent="0.3">
      <c r="A10" s="142">
        <v>8</v>
      </c>
      <c r="B10" s="146">
        <f t="shared" si="0"/>
        <v>45707</v>
      </c>
      <c r="C10" s="146">
        <f t="shared" si="1"/>
        <v>45713</v>
      </c>
    </row>
    <row r="11" spans="1:3" ht="15.6" x14ac:dyDescent="0.3">
      <c r="A11" s="142">
        <v>9</v>
      </c>
      <c r="B11" s="146">
        <f t="shared" si="0"/>
        <v>45714</v>
      </c>
      <c r="C11" s="146">
        <f t="shared" si="1"/>
        <v>45720</v>
      </c>
    </row>
    <row r="12" spans="1:3" ht="15.6" x14ac:dyDescent="0.3">
      <c r="A12" s="142">
        <v>10</v>
      </c>
      <c r="B12" s="146">
        <f t="shared" si="0"/>
        <v>45721</v>
      </c>
      <c r="C12" s="146">
        <f t="shared" si="1"/>
        <v>45727</v>
      </c>
    </row>
    <row r="13" spans="1:3" ht="15.6" x14ac:dyDescent="0.3">
      <c r="A13" s="142">
        <v>11</v>
      </c>
      <c r="B13" s="146">
        <f t="shared" si="0"/>
        <v>45728</v>
      </c>
      <c r="C13" s="146">
        <f t="shared" si="1"/>
        <v>45734</v>
      </c>
    </row>
    <row r="14" spans="1:3" ht="15.6" x14ac:dyDescent="0.3">
      <c r="A14" s="142">
        <v>12</v>
      </c>
      <c r="B14" s="146">
        <f t="shared" si="0"/>
        <v>45735</v>
      </c>
      <c r="C14" s="146">
        <f t="shared" si="1"/>
        <v>45741</v>
      </c>
    </row>
    <row r="15" spans="1:3" ht="15.6" x14ac:dyDescent="0.3">
      <c r="A15" s="142">
        <v>13</v>
      </c>
      <c r="B15" s="146">
        <f t="shared" si="0"/>
        <v>45742</v>
      </c>
      <c r="C15" s="146">
        <f t="shared" si="1"/>
        <v>45748</v>
      </c>
    </row>
    <row r="16" spans="1:3" ht="15.6" x14ac:dyDescent="0.3">
      <c r="A16" s="142">
        <v>14</v>
      </c>
      <c r="B16" s="146">
        <f t="shared" si="0"/>
        <v>45749</v>
      </c>
      <c r="C16" s="146">
        <f t="shared" si="1"/>
        <v>45755</v>
      </c>
    </row>
    <row r="17" spans="1:3" ht="15.6" x14ac:dyDescent="0.3">
      <c r="A17" s="142">
        <v>15</v>
      </c>
      <c r="B17" s="146">
        <f t="shared" si="0"/>
        <v>45756</v>
      </c>
      <c r="C17" s="146">
        <f t="shared" si="1"/>
        <v>45762</v>
      </c>
    </row>
    <row r="18" spans="1:3" ht="15.6" x14ac:dyDescent="0.3">
      <c r="A18" s="142">
        <v>16</v>
      </c>
      <c r="B18" s="146">
        <f t="shared" si="0"/>
        <v>45763</v>
      </c>
      <c r="C18" s="146">
        <f t="shared" si="1"/>
        <v>45769</v>
      </c>
    </row>
    <row r="19" spans="1:3" ht="15.6" x14ac:dyDescent="0.3">
      <c r="A19" s="142">
        <v>17</v>
      </c>
      <c r="B19" s="146">
        <f t="shared" si="0"/>
        <v>45770</v>
      </c>
      <c r="C19" s="146">
        <f t="shared" si="1"/>
        <v>45776</v>
      </c>
    </row>
    <row r="20" spans="1:3" ht="15.6" x14ac:dyDescent="0.3">
      <c r="A20" s="142">
        <v>18</v>
      </c>
      <c r="B20" s="146">
        <f t="shared" si="0"/>
        <v>45777</v>
      </c>
      <c r="C20" s="146">
        <f t="shared" si="1"/>
        <v>45783</v>
      </c>
    </row>
    <row r="21" spans="1:3" ht="15.6" x14ac:dyDescent="0.3">
      <c r="A21" s="142">
        <v>19</v>
      </c>
      <c r="B21" s="146">
        <f t="shared" si="0"/>
        <v>45784</v>
      </c>
      <c r="C21" s="146">
        <f t="shared" si="1"/>
        <v>45790</v>
      </c>
    </row>
    <row r="22" spans="1:3" ht="15.6" x14ac:dyDescent="0.3">
      <c r="A22" s="142">
        <v>20</v>
      </c>
      <c r="B22" s="146">
        <f t="shared" si="0"/>
        <v>45791</v>
      </c>
      <c r="C22" s="146">
        <f t="shared" si="1"/>
        <v>45797</v>
      </c>
    </row>
    <row r="23" spans="1:3" ht="15.6" x14ac:dyDescent="0.3">
      <c r="A23" s="142">
        <v>21</v>
      </c>
      <c r="B23" s="146">
        <f t="shared" si="0"/>
        <v>45798</v>
      </c>
      <c r="C23" s="146">
        <f t="shared" si="1"/>
        <v>45804</v>
      </c>
    </row>
    <row r="24" spans="1:3" ht="15.6" x14ac:dyDescent="0.3">
      <c r="A24" s="142">
        <v>22</v>
      </c>
      <c r="B24" s="146">
        <f t="shared" si="0"/>
        <v>45805</v>
      </c>
      <c r="C24" s="146">
        <f t="shared" si="1"/>
        <v>45811</v>
      </c>
    </row>
    <row r="25" spans="1:3" ht="15.6" x14ac:dyDescent="0.3">
      <c r="A25" s="142">
        <v>23</v>
      </c>
      <c r="B25" s="146">
        <f t="shared" si="0"/>
        <v>45812</v>
      </c>
      <c r="C25" s="146">
        <f t="shared" si="1"/>
        <v>45818</v>
      </c>
    </row>
    <row r="26" spans="1:3" ht="15.6" x14ac:dyDescent="0.3">
      <c r="A26" s="142">
        <v>24</v>
      </c>
      <c r="B26" s="146">
        <f t="shared" si="0"/>
        <v>45819</v>
      </c>
      <c r="C26" s="146">
        <f t="shared" si="1"/>
        <v>45825</v>
      </c>
    </row>
    <row r="27" spans="1:3" ht="15.6" x14ac:dyDescent="0.3">
      <c r="A27" s="142">
        <v>25</v>
      </c>
      <c r="B27" s="146">
        <f t="shared" si="0"/>
        <v>45826</v>
      </c>
      <c r="C27" s="146">
        <f t="shared" si="1"/>
        <v>45832</v>
      </c>
    </row>
    <row r="28" spans="1:3" ht="15.6" x14ac:dyDescent="0.3">
      <c r="A28" s="142">
        <v>26</v>
      </c>
      <c r="B28" s="146">
        <f t="shared" si="0"/>
        <v>45833</v>
      </c>
      <c r="C28" s="146">
        <f t="shared" si="1"/>
        <v>45839</v>
      </c>
    </row>
    <row r="29" spans="1:3" ht="15.6" x14ac:dyDescent="0.3">
      <c r="A29" s="142">
        <v>27</v>
      </c>
      <c r="B29" s="146">
        <f t="shared" si="0"/>
        <v>45840</v>
      </c>
      <c r="C29" s="146">
        <f t="shared" si="1"/>
        <v>45846</v>
      </c>
    </row>
    <row r="30" spans="1:3" ht="15.6" x14ac:dyDescent="0.3">
      <c r="A30" s="142">
        <v>28</v>
      </c>
      <c r="B30" s="146">
        <f t="shared" si="0"/>
        <v>45847</v>
      </c>
      <c r="C30" s="146">
        <f t="shared" si="1"/>
        <v>45853</v>
      </c>
    </row>
    <row r="31" spans="1:3" ht="15.6" x14ac:dyDescent="0.3">
      <c r="A31" s="142">
        <v>29</v>
      </c>
      <c r="B31" s="146">
        <f t="shared" si="0"/>
        <v>45854</v>
      </c>
      <c r="C31" s="146">
        <f t="shared" si="1"/>
        <v>45860</v>
      </c>
    </row>
    <row r="32" spans="1:3" ht="15.6" x14ac:dyDescent="0.3">
      <c r="A32" s="142">
        <v>30</v>
      </c>
      <c r="B32" s="146">
        <f t="shared" si="0"/>
        <v>45861</v>
      </c>
      <c r="C32" s="146">
        <f t="shared" si="1"/>
        <v>45867</v>
      </c>
    </row>
    <row r="33" spans="1:3" ht="15.6" x14ac:dyDescent="0.3">
      <c r="A33" s="142">
        <v>31</v>
      </c>
      <c r="B33" s="146">
        <f t="shared" si="0"/>
        <v>45868</v>
      </c>
      <c r="C33" s="146">
        <f t="shared" si="1"/>
        <v>45874</v>
      </c>
    </row>
    <row r="34" spans="1:3" ht="15.6" x14ac:dyDescent="0.3">
      <c r="A34" s="142">
        <v>32</v>
      </c>
      <c r="B34" s="146">
        <f t="shared" si="0"/>
        <v>45875</v>
      </c>
      <c r="C34" s="146">
        <f t="shared" si="1"/>
        <v>45881</v>
      </c>
    </row>
    <row r="35" spans="1:3" ht="15.6" x14ac:dyDescent="0.3">
      <c r="A35" s="142">
        <v>33</v>
      </c>
      <c r="B35" s="146">
        <f t="shared" si="0"/>
        <v>45882</v>
      </c>
      <c r="C35" s="146">
        <f t="shared" si="1"/>
        <v>45888</v>
      </c>
    </row>
    <row r="36" spans="1:3" ht="15.6" x14ac:dyDescent="0.3">
      <c r="A36" s="142">
        <v>34</v>
      </c>
      <c r="B36" s="146">
        <f t="shared" si="0"/>
        <v>45889</v>
      </c>
      <c r="C36" s="146">
        <f t="shared" si="1"/>
        <v>45895</v>
      </c>
    </row>
    <row r="37" spans="1:3" ht="15.6" x14ac:dyDescent="0.3">
      <c r="A37" s="142">
        <v>35</v>
      </c>
      <c r="B37" s="146">
        <f t="shared" si="0"/>
        <v>45896</v>
      </c>
      <c r="C37" s="146">
        <f t="shared" si="1"/>
        <v>45902</v>
      </c>
    </row>
    <row r="38" spans="1:3" ht="15.6" x14ac:dyDescent="0.3">
      <c r="A38" s="142">
        <v>36</v>
      </c>
      <c r="B38" s="146">
        <f t="shared" si="0"/>
        <v>45903</v>
      </c>
      <c r="C38" s="146">
        <f t="shared" si="1"/>
        <v>45909</v>
      </c>
    </row>
    <row r="39" spans="1:3" ht="15.6" x14ac:dyDescent="0.3">
      <c r="A39" s="142">
        <v>37</v>
      </c>
      <c r="B39" s="146">
        <f t="shared" si="0"/>
        <v>45910</v>
      </c>
      <c r="C39" s="146">
        <f t="shared" si="1"/>
        <v>45916</v>
      </c>
    </row>
    <row r="40" spans="1:3" ht="15.6" x14ac:dyDescent="0.3">
      <c r="A40" s="142">
        <v>38</v>
      </c>
      <c r="B40" s="146">
        <f t="shared" si="0"/>
        <v>45917</v>
      </c>
      <c r="C40" s="146">
        <f t="shared" si="1"/>
        <v>45923</v>
      </c>
    </row>
    <row r="41" spans="1:3" ht="15.6" x14ac:dyDescent="0.3">
      <c r="A41" s="142">
        <v>39</v>
      </c>
      <c r="B41" s="146">
        <f t="shared" si="0"/>
        <v>45924</v>
      </c>
      <c r="C41" s="146">
        <f t="shared" si="1"/>
        <v>45930</v>
      </c>
    </row>
    <row r="42" spans="1:3" ht="15.6" x14ac:dyDescent="0.3">
      <c r="A42" s="142">
        <v>40</v>
      </c>
      <c r="B42" s="146">
        <f t="shared" si="0"/>
        <v>45931</v>
      </c>
      <c r="C42" s="146">
        <f t="shared" si="1"/>
        <v>45937</v>
      </c>
    </row>
    <row r="43" spans="1:3" ht="15.6" x14ac:dyDescent="0.3">
      <c r="A43" s="142">
        <v>41</v>
      </c>
      <c r="B43" s="146">
        <f t="shared" si="0"/>
        <v>45938</v>
      </c>
      <c r="C43" s="146">
        <f t="shared" si="1"/>
        <v>45944</v>
      </c>
    </row>
    <row r="44" spans="1:3" ht="15.6" x14ac:dyDescent="0.3">
      <c r="A44" s="142">
        <v>42</v>
      </c>
      <c r="B44" s="146">
        <f t="shared" si="0"/>
        <v>45945</v>
      </c>
      <c r="C44" s="146">
        <f t="shared" si="1"/>
        <v>45951</v>
      </c>
    </row>
    <row r="45" spans="1:3" ht="15.6" x14ac:dyDescent="0.3">
      <c r="A45" s="142">
        <v>43</v>
      </c>
      <c r="B45" s="146">
        <f t="shared" si="0"/>
        <v>45952</v>
      </c>
      <c r="C45" s="146">
        <f t="shared" si="1"/>
        <v>45958</v>
      </c>
    </row>
    <row r="46" spans="1:3" ht="15.6" x14ac:dyDescent="0.3">
      <c r="A46" s="142">
        <v>44</v>
      </c>
      <c r="B46" s="146">
        <f t="shared" si="0"/>
        <v>45959</v>
      </c>
      <c r="C46" s="146">
        <f t="shared" si="1"/>
        <v>45965</v>
      </c>
    </row>
    <row r="47" spans="1:3" ht="15.6" x14ac:dyDescent="0.3">
      <c r="A47" s="142">
        <v>45</v>
      </c>
      <c r="B47" s="146">
        <f t="shared" si="0"/>
        <v>45966</v>
      </c>
      <c r="C47" s="146">
        <f t="shared" si="1"/>
        <v>45972</v>
      </c>
    </row>
    <row r="48" spans="1:3" ht="15.6" x14ac:dyDescent="0.3">
      <c r="A48" s="142">
        <v>46</v>
      </c>
      <c r="B48" s="146">
        <f t="shared" si="0"/>
        <v>45973</v>
      </c>
      <c r="C48" s="146">
        <f t="shared" si="1"/>
        <v>45979</v>
      </c>
    </row>
    <row r="49" spans="1:3" ht="15.6" x14ac:dyDescent="0.3">
      <c r="A49" s="142">
        <v>47</v>
      </c>
      <c r="B49" s="146">
        <f t="shared" si="0"/>
        <v>45980</v>
      </c>
      <c r="C49" s="146">
        <f t="shared" si="1"/>
        <v>45986</v>
      </c>
    </row>
    <row r="50" spans="1:3" ht="15.6" x14ac:dyDescent="0.3">
      <c r="A50" s="142">
        <v>48</v>
      </c>
      <c r="B50" s="146">
        <f t="shared" si="0"/>
        <v>45987</v>
      </c>
      <c r="C50" s="146">
        <f t="shared" si="1"/>
        <v>45993</v>
      </c>
    </row>
    <row r="51" spans="1:3" ht="15.6" x14ac:dyDescent="0.3">
      <c r="A51" s="142">
        <v>49</v>
      </c>
      <c r="B51" s="146">
        <f t="shared" si="0"/>
        <v>45994</v>
      </c>
      <c r="C51" s="146">
        <f t="shared" si="1"/>
        <v>46000</v>
      </c>
    </row>
    <row r="52" spans="1:3" ht="15.6" x14ac:dyDescent="0.3">
      <c r="A52" s="142">
        <v>50</v>
      </c>
      <c r="B52" s="146">
        <f t="shared" si="0"/>
        <v>46001</v>
      </c>
      <c r="C52" s="146">
        <f t="shared" si="1"/>
        <v>46007</v>
      </c>
    </row>
    <row r="53" spans="1:3" ht="15.6" x14ac:dyDescent="0.3">
      <c r="A53" s="142">
        <v>51</v>
      </c>
      <c r="B53" s="146">
        <f t="shared" si="0"/>
        <v>46008</v>
      </c>
      <c r="C53" s="146">
        <f t="shared" si="1"/>
        <v>46014</v>
      </c>
    </row>
    <row r="54" spans="1:3" ht="15.6" x14ac:dyDescent="0.3">
      <c r="A54" s="142">
        <v>52</v>
      </c>
      <c r="B54" s="146">
        <f t="shared" si="0"/>
        <v>46015</v>
      </c>
      <c r="C54" s="146">
        <f t="shared" si="1"/>
        <v>46021</v>
      </c>
    </row>
  </sheetData>
  <mergeCells count="1">
    <mergeCell ref="A1:C1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EB1B19FF9F5C4AB413BAD578FABBC5" ma:contentTypeVersion="15" ma:contentTypeDescription="Crée un document." ma:contentTypeScope="" ma:versionID="a8f291db7f81fe9c8d7f8febfee90069">
  <xsd:schema xmlns:xsd="http://www.w3.org/2001/XMLSchema" xmlns:xs="http://www.w3.org/2001/XMLSchema" xmlns:p="http://schemas.microsoft.com/office/2006/metadata/properties" xmlns:ns3="98b28819-1654-4b86-a3d2-a52e06026a6c" xmlns:ns4="4a8369da-cc54-4b73-8fb3-1495301e9089" targetNamespace="http://schemas.microsoft.com/office/2006/metadata/properties" ma:root="true" ma:fieldsID="ffcef94be1a1d336e4ec22dfc6fe4390" ns3:_="" ns4:_="">
    <xsd:import namespace="98b28819-1654-4b86-a3d2-a52e06026a6c"/>
    <xsd:import namespace="4a8369da-cc54-4b73-8fb3-1495301e908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SearchPropertie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b28819-1654-4b86-a3d2-a52e06026a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8369da-cc54-4b73-8fb3-1495301e908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8b28819-1654-4b86-a3d2-a52e06026a6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2D0BBC0-D633-46B6-97B3-919CFD54CF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b28819-1654-4b86-a3d2-a52e06026a6c"/>
    <ds:schemaRef ds:uri="4a8369da-cc54-4b73-8fb3-1495301e908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E1A31BE-92A0-43EB-B12B-5275C3D5D743}">
  <ds:schemaRefs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schemas.microsoft.com/office/2006/metadata/properties"/>
    <ds:schemaRef ds:uri="4a8369da-cc54-4b73-8fb3-1495301e9089"/>
    <ds:schemaRef ds:uri="98b28819-1654-4b86-a3d2-a52e06026a6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6C51339-9228-4ABF-BBC8-0C1F402401D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40</vt:i4>
      </vt:variant>
    </vt:vector>
  </HeadingPairs>
  <TitlesOfParts>
    <vt:vector size="68" baseType="lpstr">
      <vt:lpstr>Portail Entrée</vt:lpstr>
      <vt:lpstr>Users</vt:lpstr>
      <vt:lpstr>Portail Administratif</vt:lpstr>
      <vt:lpstr>Portail Employé</vt:lpstr>
      <vt:lpstr>Portail Maintenance</vt:lpstr>
      <vt:lpstr>Formulaire Nouvel Employé</vt:lpstr>
      <vt:lpstr>Kodzo Wilfried AKPAKA</vt:lpstr>
      <vt:lpstr>Feuille de Temps (Modèle)</vt:lpstr>
      <vt:lpstr>Bibeau Charbel</vt:lpstr>
      <vt:lpstr>Gauvin Marcus</vt:lpstr>
      <vt:lpstr>Joly Justin</vt:lpstr>
      <vt:lpstr>Lalonde Marie-Clause</vt:lpstr>
      <vt:lpstr>Beaudet Sofia</vt:lpstr>
      <vt:lpstr>Jean Pierre</vt:lpstr>
      <vt:lpstr>Drapeau Phillip</vt:lpstr>
      <vt:lpstr>Dallaire Maryline</vt:lpstr>
      <vt:lpstr>Barette Timothe</vt:lpstr>
      <vt:lpstr>Cossette Serena</vt:lpstr>
      <vt:lpstr>Table Info Période Paie</vt:lpstr>
      <vt:lpstr>Bordereau de Paie</vt:lpstr>
      <vt:lpstr>Tableau de Bord Rémunération</vt:lpstr>
      <vt:lpstr>T_info_salariés</vt:lpstr>
      <vt:lpstr>Budget S.</vt:lpstr>
      <vt:lpstr>PROV 26PP</vt:lpstr>
      <vt:lpstr>FED 26PP</vt:lpstr>
      <vt:lpstr>Table taux horaire</vt:lpstr>
      <vt:lpstr>Liste déroulante</vt:lpstr>
      <vt:lpstr>Périodes2025</vt:lpstr>
      <vt:lpstr>Code_emploi</vt:lpstr>
      <vt:lpstr>Dépôt_salaire</vt:lpstr>
      <vt:lpstr>Échelon_AdjAd</vt:lpstr>
      <vt:lpstr>Échelon_RepCo</vt:lpstr>
      <vt:lpstr>Échelon_SupOpé</vt:lpstr>
      <vt:lpstr>Échelon_TechAd</vt:lpstr>
      <vt:lpstr>Échelon_TechInfo</vt:lpstr>
      <vt:lpstr>'Barette Timothe'!HeuresSemaineTravail</vt:lpstr>
      <vt:lpstr>'Beaudet Sofia'!HeuresSemaineTravail</vt:lpstr>
      <vt:lpstr>'Bibeau Charbel'!HeuresSemaineTravail</vt:lpstr>
      <vt:lpstr>'Cossette Serena'!HeuresSemaineTravail</vt:lpstr>
      <vt:lpstr>'Dallaire Maryline'!HeuresSemaineTravail</vt:lpstr>
      <vt:lpstr>'Drapeau Phillip'!HeuresSemaineTravail</vt:lpstr>
      <vt:lpstr>'Gauvin Marcus'!HeuresSemaineTravail</vt:lpstr>
      <vt:lpstr>'Jean Pierre'!HeuresSemaineTravail</vt:lpstr>
      <vt:lpstr>'Joly Justin'!HeuresSemaineTravail</vt:lpstr>
      <vt:lpstr>'Kodzo Wilfried AKPAKA'!HeuresSemaineTravail</vt:lpstr>
      <vt:lpstr>'Lalonde Marie-Clause'!HeuresSemaineTravail</vt:lpstr>
      <vt:lpstr>HeuresSemaineTravail</vt:lpstr>
      <vt:lpstr>Info_période_paie</vt:lpstr>
      <vt:lpstr>Num_employé</vt:lpstr>
      <vt:lpstr>période</vt:lpstr>
      <vt:lpstr>Période_Paie_date_dépot</vt:lpstr>
      <vt:lpstr>Périodes_de_paie_2025</vt:lpstr>
      <vt:lpstr>Rémunération_prime</vt:lpstr>
      <vt:lpstr>Salaire_à_l_embauche</vt:lpstr>
      <vt:lpstr>T_echelon</vt:lpstr>
      <vt:lpstr>T_imp_FED</vt:lpstr>
      <vt:lpstr>T_impot_prov</vt:lpstr>
      <vt:lpstr>Table_Féd</vt:lpstr>
      <vt:lpstr>Table_Prov</vt:lpstr>
      <vt:lpstr>Taux_AE</vt:lpstr>
      <vt:lpstr>Taux_horaire</vt:lpstr>
      <vt:lpstr>Taux_RQAP</vt:lpstr>
      <vt:lpstr>Taux_RRQ</vt:lpstr>
      <vt:lpstr>Taux_supplémentaire</vt:lpstr>
      <vt:lpstr>'Bordereau de Paie'!Zone_d_impression</vt:lpstr>
      <vt:lpstr>'Feuille de Temps (Modèle)'!Zone_d_impression</vt:lpstr>
      <vt:lpstr>'Kodzo Wilfried AKPAKA'!Zone_d_impression</vt:lpstr>
      <vt:lpstr>T_info_salariés!Zone_d_impression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Kodzo Atsou Wilfried Akpaka</dc:creator>
  <cp:lastModifiedBy>Kodzo Atsou Wilfried Akpaka</cp:lastModifiedBy>
  <cp:lastPrinted>2025-05-15T17:57:25Z</cp:lastPrinted>
  <dcterms:created xsi:type="dcterms:W3CDTF">2025-04-22T14:18:59Z</dcterms:created>
  <dcterms:modified xsi:type="dcterms:W3CDTF">2025-08-02T18:41:04Z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0x010100F2EB1B19FF9F5C4AB413BAD578FABBC5</vt:lpwstr>
  </property>
</Properties>
</file>