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12645"/>
  </bookViews>
  <sheets>
    <sheet name="Годовой" sheetId="17" r:id="rId1"/>
  </sheets>
  <definedNames>
    <definedName name="Г_CFO">OFFSET(Годовой!$C$33,0,Годовой!$B$2,1,COUNT(Годовой!$C$33:$WO$33)-Годовой!$B$2)</definedName>
    <definedName name="Г_PE">OFFSET(Годовой!$C$56,0,Годовой!$B$2,1,COUNT(Годовой!$K$56:$WO$56)-Годовой!$B$2)</definedName>
    <definedName name="Г_ROA">OFFSET(Годовой!$C$45,0,Годовой!$B$2,1,COUNT(Годовой!$C$45:$WO$45)-Годовой!$B$2)</definedName>
    <definedName name="Г_ROE">OFFSET(Годовой!$C$44,0,Годовой!$B$2,1,COUNT(Годовой!$C$44:$WO$44)-Годовой!$B$2)</definedName>
    <definedName name="Г_ROS">OFFSET(Годовой!$C$46,0,Годовой!$B$2,1,COUNT(Годовой!$C$46:$WO$46)-Годовой!$B$2)</definedName>
    <definedName name="Г_VS">OFFSET(OFFSET(Годовой!$C$1,0,Годовой!$B$2,1,COUNT(Годовой!$C$1:$WO$1)-Годовой!$B$2),MATCH(Годовой!$A$1,Годовой!$B$5:$B$58,0)+3,)</definedName>
    <definedName name="Г_Активы">OFFSET(Годовой!$C$12,0,Годовой!$B$2,1,COUNT(Годовой!$C$12:$WO$12)-Годовой!$B$2)</definedName>
    <definedName name="Г_Валовая_маржа">OFFSET(Годовой!$C$24,0,Годовой!$B$2,1,COUNT(Годовой!$C$24:$WO$24)-Годовой!$B$2)</definedName>
    <definedName name="Г_Внеоборотные_активы">OFFSET(Годовой!$C$11,0,Годовой!$B$2,1,COUNT(Годовой!$C$11:$WO$11)-Годовой!$B$2)</definedName>
    <definedName name="Г_Выручка">OFFSET(Годовой!$C$20,0,Годовой!$B$2,1,COUNT(Годовой!$C$20:$WO$20)-Годовой!$B$2)</definedName>
    <definedName name="Г_ДАО">OFFSET(Годовой!$C$40,0,Годовой!$B$2,1,COUNT(Годовой!$C$40:$WO$40)-Годовой!$B$2)</definedName>
    <definedName name="Г_Дата">OFFSET(Годовой!$C$1,0,Годовой!$B$2,1,COUNT(Годовой!$C$1:$WO$1)-Годовой!$B$2)</definedName>
    <definedName name="Г_Долгосрочные_обязательства">OFFSET(Годовой!$C$14,0,Годовой!$B$2,1,COUNT(Годовой!$C$14:$WO$14)-Годовой!$B$2)</definedName>
    <definedName name="Г_Капитал">OFFSET(Годовой!$C$15,0,Годовой!$B$2,1,COUNT(Годовой!$C$15:$WO$15)-Годовой!$B$2)</definedName>
    <definedName name="Г_Краткосрочные_обязательства">OFFSET(Годовой!$C$13,0,Годовой!$B$2,1,COUNT(Годовой!$C$13:$WO$13)-Годовой!$B$2)</definedName>
    <definedName name="Г_Оборотные_активы">OFFSET(Годовой!$C$10,0,Годовой!$B$2,1,COUNT(Годовой!$C$10:$WO$10)-Годовой!$B$2)</definedName>
    <definedName name="Г_Операционная_прибыль">OFFSET(Годовой!$C$21,0,Годовой!$B$2,1,COUNT(Годовой!$C$21:$WO$21)-Годовой!$B$2)</definedName>
    <definedName name="Г_Темп_роста_CFO">OFFSET(Годовой!$C$34,0,Годовой!$B$2,1,COUNT(Годовой!$C$34:$WO$34)-Годовой!$B$2)</definedName>
    <definedName name="Г_Темп_роста_Выручки">OFFSET(Годовой!$C$25,0,Годовой!$B$2,1,COUNT(Годовой!$C$25:$WO$25)-Годовой!$B$2)</definedName>
    <definedName name="Г_Темп_роста_Чистой_прибыли">OFFSET(Годовой!$C$26,0,Годовой!$B$2,1,COUNT(Годовой!$C$26:$WO$26)-Годовой!$B$2)</definedName>
    <definedName name="Г_Уровень_закредитованности">OFFSET(Годовой!$C$17,0,Годовой!$B$2,1,COUNT(Годовой!$C$17:$WO$17)-Годовой!$B$2)</definedName>
    <definedName name="Г_Цена">OFFSET(Годовой!$C$38,0,Годовой!$B$2,1,COUNT(Годовой!$C$38:$WO$38)-Годовой!$B$2)</definedName>
    <definedName name="Г_Чистая_прибыль">OFFSET(Годовой!$C$22,0,Годовой!$B$2,1,COUNT(Годовой!$C$22:$WO$22)-Годовой!$B$2)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7"/>
  <c r="L44"/>
  <c r="M44"/>
  <c r="K45"/>
  <c r="L45"/>
  <c r="M45"/>
  <c r="K46"/>
  <c r="L46"/>
  <c r="M46"/>
  <c r="K48"/>
  <c r="L48"/>
  <c r="M48"/>
  <c r="K49"/>
  <c r="L49"/>
  <c r="M49"/>
  <c r="K53"/>
  <c r="K55" s="1"/>
  <c r="L53"/>
  <c r="L55" s="1"/>
  <c r="M53"/>
  <c r="M57" s="1"/>
  <c r="K54"/>
  <c r="L54"/>
  <c r="M54"/>
  <c r="K56"/>
  <c r="L56"/>
  <c r="M56"/>
  <c r="K57"/>
  <c r="L57"/>
  <c r="K40"/>
  <c r="L40"/>
  <c r="M40"/>
  <c r="K33"/>
  <c r="L33"/>
  <c r="L34" s="1"/>
  <c r="M33"/>
  <c r="M34" s="1"/>
  <c r="K24"/>
  <c r="L24"/>
  <c r="M24"/>
  <c r="K25"/>
  <c r="L25"/>
  <c r="M25"/>
  <c r="K26"/>
  <c r="L26"/>
  <c r="M26"/>
  <c r="K17"/>
  <c r="L17"/>
  <c r="M17"/>
  <c r="K16"/>
  <c r="L16"/>
  <c r="M16"/>
  <c r="K12"/>
  <c r="L12"/>
  <c r="M12"/>
  <c r="L58" l="1"/>
  <c r="K58"/>
  <c r="M58"/>
  <c r="M55"/>
  <c r="D26"/>
  <c r="E26"/>
  <c r="F26"/>
  <c r="G26"/>
  <c r="H26"/>
  <c r="J26"/>
  <c r="I26"/>
  <c r="D25"/>
  <c r="E25"/>
  <c r="F25"/>
  <c r="G25"/>
  <c r="H25"/>
  <c r="J25"/>
  <c r="I25"/>
  <c r="D24" l="1"/>
  <c r="E24"/>
  <c r="F24"/>
  <c r="G24"/>
  <c r="H24"/>
  <c r="I24"/>
  <c r="J24"/>
  <c r="E44" l="1"/>
  <c r="F44"/>
  <c r="G44"/>
  <c r="H44"/>
  <c r="I44"/>
  <c r="J44"/>
  <c r="D44"/>
  <c r="D56" l="1"/>
  <c r="E56"/>
  <c r="F56"/>
  <c r="G56"/>
  <c r="H56"/>
  <c r="I56"/>
  <c r="J56"/>
  <c r="C56"/>
  <c r="D46"/>
  <c r="E46"/>
  <c r="F46"/>
  <c r="G46"/>
  <c r="H46"/>
  <c r="I46"/>
  <c r="J46"/>
  <c r="C46"/>
  <c r="J33"/>
  <c r="K34" s="1"/>
  <c r="J40"/>
  <c r="I40"/>
  <c r="H40"/>
  <c r="G40"/>
  <c r="F40"/>
  <c r="E40"/>
  <c r="D40"/>
  <c r="C40"/>
  <c r="J53"/>
  <c r="I53"/>
  <c r="H53"/>
  <c r="G53"/>
  <c r="F53"/>
  <c r="E53"/>
  <c r="E58" s="1"/>
  <c r="D53"/>
  <c r="C53"/>
  <c r="J49"/>
  <c r="I49"/>
  <c r="H49"/>
  <c r="G49"/>
  <c r="F49"/>
  <c r="E49"/>
  <c r="C49"/>
  <c r="J48"/>
  <c r="I48"/>
  <c r="H48"/>
  <c r="G48"/>
  <c r="F48"/>
  <c r="E48"/>
  <c r="C48"/>
  <c r="I33"/>
  <c r="H33"/>
  <c r="G33"/>
  <c r="F33"/>
  <c r="E33"/>
  <c r="E34" s="1"/>
  <c r="D33"/>
  <c r="C33"/>
  <c r="C24"/>
  <c r="J16"/>
  <c r="J17" s="1"/>
  <c r="I16"/>
  <c r="I17" s="1"/>
  <c r="H16"/>
  <c r="H17" s="1"/>
  <c r="G16"/>
  <c r="G17" s="1"/>
  <c r="F16"/>
  <c r="F17" s="1"/>
  <c r="E16"/>
  <c r="E17" s="1"/>
  <c r="D16"/>
  <c r="D17" s="1"/>
  <c r="C16"/>
  <c r="C17" s="1"/>
  <c r="J12"/>
  <c r="I12"/>
  <c r="H12"/>
  <c r="G12"/>
  <c r="F12"/>
  <c r="E12"/>
  <c r="C12"/>
  <c r="I34" l="1"/>
  <c r="J58"/>
  <c r="G34"/>
  <c r="F58"/>
  <c r="F34"/>
  <c r="D58"/>
  <c r="D34"/>
  <c r="G58"/>
  <c r="H58"/>
  <c r="I58"/>
  <c r="H34"/>
  <c r="C58"/>
  <c r="J34"/>
  <c r="F57"/>
  <c r="F55"/>
  <c r="G57"/>
  <c r="G55"/>
  <c r="H57"/>
  <c r="H55"/>
  <c r="I57"/>
  <c r="I55"/>
  <c r="D57"/>
  <c r="J57"/>
  <c r="J55"/>
  <c r="E57"/>
  <c r="E55"/>
  <c r="C57"/>
  <c r="C55"/>
  <c r="C54"/>
  <c r="D45"/>
  <c r="E54"/>
  <c r="F45"/>
  <c r="F54"/>
  <c r="G45"/>
  <c r="J54"/>
  <c r="G54"/>
  <c r="H45"/>
  <c r="H54"/>
  <c r="I45"/>
  <c r="I54"/>
  <c r="J45"/>
  <c r="D49" l="1"/>
  <c r="D48"/>
  <c r="D12"/>
  <c r="D54" l="1"/>
  <c r="D55"/>
  <c r="E4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22" authorId="0">
      <text>
        <r>
          <rPr>
            <sz val="9"/>
            <color indexed="81"/>
            <rFont val="Tahoma"/>
            <family val="2"/>
            <charset val="204"/>
          </rPr>
          <t>Если красная, то в чистой прибыли есть деньги от курсовой разници, а не от продаж
Если у компании растущая прибыль и не растущий денежный поток, то прибыль может быть за счет не денежного дохода!!!!!!</t>
        </r>
      </text>
    </comment>
    <comment ref="B24" authorId="0">
      <text>
        <r>
          <rPr>
            <sz val="9"/>
            <color indexed="81"/>
            <rFont val="Tahoma"/>
            <family val="2"/>
            <charset val="204"/>
          </rPr>
          <t xml:space="preserve">Показывает сколько прибыли удается выжать из каждого рубля выручки
Падающая валовая маржа говорит о том, по под нажимом конкуренции компания вынуждена снижать цены
</t>
        </r>
      </text>
    </comment>
    <comment ref="B29" authorId="0">
      <text>
        <r>
          <rPr>
            <sz val="9"/>
            <color indexed="81"/>
            <rFont val="Tahoma"/>
            <family val="2"/>
            <charset val="204"/>
          </rPr>
          <t>Поток денежных средств от операционной деятельности до изменений в оборотном капитале</t>
        </r>
        <r>
          <rPr>
            <b/>
            <sz val="9"/>
            <color indexed="81"/>
            <rFont val="Tahoma"/>
            <family val="2"/>
            <charset val="204"/>
          </rPr>
          <t xml:space="preserve">
Если Денежные средства от операционной деятельности больше Прибыль/(убыток) за отчетный период – тогда компания не злоупотребляет не денежным доходом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 тест на честность компании
</t>
        </r>
        <r>
          <rPr>
            <sz val="9"/>
            <color indexed="81"/>
            <rFont val="Tahoma"/>
            <family val="2"/>
            <charset val="204"/>
          </rPr>
          <t>Если у компании растущая прибыль и не растущий денежный поток, то прибыль может быть за счет не денежного дохода!!!!!!
Т.е. это бумажная прибыль</t>
        </r>
      </text>
    </comment>
    <comment ref="B48" authorId="0">
      <text>
        <r>
          <rPr>
            <b/>
            <sz val="9"/>
            <color indexed="81"/>
            <rFont val="Tahoma"/>
            <family val="2"/>
            <charset val="204"/>
          </rPr>
          <t>&gt;0 высшая лига финансовой устойчивости</t>
        </r>
      </text>
    </comment>
    <comment ref="B49" authorId="0">
      <text>
        <r>
          <rPr>
            <b/>
            <sz val="9"/>
            <color indexed="81"/>
            <rFont val="Tahoma"/>
            <family val="2"/>
            <charset val="204"/>
          </rPr>
          <t>&gt;0 допустимый уровень финансовой устойчивости</t>
        </r>
      </text>
    </comment>
    <comment ref="B56" authorId="0">
      <text>
        <r>
          <rPr>
            <b/>
            <sz val="9"/>
            <color indexed="81"/>
            <rFont val="Tahoma"/>
            <family val="2"/>
            <charset val="204"/>
          </rPr>
          <t>Стоимость в годовых прибылях</t>
        </r>
      </text>
    </comment>
  </commentList>
</comments>
</file>

<file path=xl/sharedStrings.xml><?xml version="1.0" encoding="utf-8"?>
<sst xmlns="http://schemas.openxmlformats.org/spreadsheetml/2006/main" count="59" uniqueCount="47">
  <si>
    <t>Внеоборотные активы</t>
  </si>
  <si>
    <t>Оборотные активы</t>
  </si>
  <si>
    <t>Отчет о прибылях и убытках</t>
  </si>
  <si>
    <t>Выручка</t>
  </si>
  <si>
    <t>Бухгалтерский баланс</t>
  </si>
  <si>
    <t>Активы</t>
  </si>
  <si>
    <t>Капитал</t>
  </si>
  <si>
    <t>Долгосрочные обязательства</t>
  </si>
  <si>
    <t>Краткосрочные обязательства</t>
  </si>
  <si>
    <t>Чистая прибыль</t>
  </si>
  <si>
    <t>Уровень закредитованности</t>
  </si>
  <si>
    <t>ПОКАЗАТЕЛИ РЕНТАБЕЛЬНОСТИ</t>
  </si>
  <si>
    <t>Рентабельность собственного капитала (ROE)</t>
  </si>
  <si>
    <t>Собственный оборотный капитал (СОК)</t>
  </si>
  <si>
    <t>Инвестиционный анализ</t>
  </si>
  <si>
    <t>Цена на дату, руб.</t>
  </si>
  <si>
    <t>Дивидендные выплаты по АО</t>
  </si>
  <si>
    <t>P/B</t>
  </si>
  <si>
    <t>Cash Flow</t>
  </si>
  <si>
    <t>CFO</t>
  </si>
  <si>
    <t>Рентабельность активов (ROA)</t>
  </si>
  <si>
    <t>Дата</t>
  </si>
  <si>
    <t>USDRUB</t>
  </si>
  <si>
    <t>USDBRO</t>
  </si>
  <si>
    <t>RUBBRO</t>
  </si>
  <si>
    <t>ПДС от операционной деятельности</t>
  </si>
  <si>
    <t>Налог на прибыль</t>
  </si>
  <si>
    <t>ЗОЛОТОЕ ПРАВИЛО ФИНАНСИРОВАНИЯ</t>
  </si>
  <si>
    <t>Прибыль на акцию (EPS)</t>
  </si>
  <si>
    <t>Дивидендные выплаты по АО, %</t>
  </si>
  <si>
    <t>Пассивы</t>
  </si>
  <si>
    <t>Полученные проценты</t>
  </si>
  <si>
    <t>Уплаченные проценты</t>
  </si>
  <si>
    <t>Рабочий капитал (РК)</t>
  </si>
  <si>
    <t>Рентабельноть продаж (ROS)</t>
  </si>
  <si>
    <t>P/E (EPS)</t>
  </si>
  <si>
    <t>Балансовая стоимость на акцию</t>
  </si>
  <si>
    <t>млн. руб.</t>
  </si>
  <si>
    <t>Количество акций, (в млн. штук)</t>
  </si>
  <si>
    <t>Капитализация, млн. руб.</t>
  </si>
  <si>
    <t>Операционная прибыль</t>
  </si>
  <si>
    <t>Операционная маржа</t>
  </si>
  <si>
    <t>P/A</t>
  </si>
  <si>
    <t>Темп роста Выручки</t>
  </si>
  <si>
    <t>Темп роста Чистой прибыли</t>
  </si>
  <si>
    <t>Темп роста CFO</t>
  </si>
  <si>
    <t>P/CFO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</si>
</sst>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rgb="FF00B050"/>
      <name val="Open Sans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9" fontId="0" fillId="0" borderId="0" xfId="1" applyFont="1"/>
    <xf numFmtId="0" fontId="9" fillId="0" borderId="0" xfId="0" applyFont="1"/>
    <xf numFmtId="3" fontId="8" fillId="0" borderId="0" xfId="0" applyNumberFormat="1" applyFont="1"/>
    <xf numFmtId="0" fontId="0" fillId="0" borderId="1" xfId="0" applyBorder="1"/>
    <xf numFmtId="0" fontId="7" fillId="0" borderId="0" xfId="0" applyFont="1" applyBorder="1"/>
    <xf numFmtId="0" fontId="0" fillId="0" borderId="0" xfId="0" applyBorder="1"/>
    <xf numFmtId="0" fontId="10" fillId="0" borderId="1" xfId="0" applyFont="1" applyBorder="1"/>
    <xf numFmtId="9" fontId="14" fillId="0" borderId="0" xfId="1" applyFont="1"/>
    <xf numFmtId="0" fontId="4" fillId="0" borderId="0" xfId="0" applyFont="1" applyBorder="1"/>
    <xf numFmtId="2" fontId="0" fillId="0" borderId="0" xfId="0" applyNumberFormat="1"/>
    <xf numFmtId="0" fontId="7" fillId="3" borderId="0" xfId="0" applyFont="1" applyFill="1" applyBorder="1"/>
    <xf numFmtId="0" fontId="0" fillId="3" borderId="0" xfId="0" applyFill="1"/>
    <xf numFmtId="165" fontId="4" fillId="0" borderId="0" xfId="0" applyNumberFormat="1" applyFont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0" fontId="14" fillId="0" borderId="0" xfId="0" applyFont="1" applyBorder="1"/>
    <xf numFmtId="0" fontId="15" fillId="0" borderId="0" xfId="0" applyFont="1" applyAlignment="1">
      <alignment horizontal="right"/>
    </xf>
    <xf numFmtId="14" fontId="7" fillId="3" borderId="0" xfId="0" applyNumberFormat="1" applyFont="1" applyFill="1" applyBorder="1"/>
    <xf numFmtId="0" fontId="16" fillId="2" borderId="0" xfId="0" applyFont="1" applyFill="1"/>
    <xf numFmtId="4" fontId="0" fillId="0" borderId="0" xfId="0" applyNumberFormat="1"/>
    <xf numFmtId="0" fontId="0" fillId="0" borderId="0" xfId="0" applyFill="1"/>
    <xf numFmtId="164" fontId="0" fillId="0" borderId="0" xfId="1" applyNumberFormat="1" applyFont="1"/>
    <xf numFmtId="3" fontId="13" fillId="0" borderId="0" xfId="0" applyNumberFormat="1" applyFont="1"/>
    <xf numFmtId="10" fontId="0" fillId="0" borderId="0" xfId="1" applyNumberFormat="1" applyFont="1"/>
    <xf numFmtId="0" fontId="3" fillId="0" borderId="0" xfId="0" applyFont="1" applyBorder="1"/>
    <xf numFmtId="0" fontId="0" fillId="3" borderId="0" xfId="0" applyFill="1" applyAlignment="1">
      <alignment horizontal="center" vertical="center"/>
    </xf>
    <xf numFmtId="0" fontId="0" fillId="0" borderId="0" xfId="0" applyNumberFormat="1" applyFill="1"/>
    <xf numFmtId="9" fontId="0" fillId="0" borderId="0" xfId="1" applyNumberFormat="1" applyFont="1"/>
    <xf numFmtId="0" fontId="7" fillId="3" borderId="0" xfId="0" applyNumberFormat="1" applyFont="1" applyFill="1" applyBorder="1"/>
    <xf numFmtId="9" fontId="8" fillId="0" borderId="0" xfId="1" applyFont="1"/>
    <xf numFmtId="0" fontId="7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4" fontId="0" fillId="0" borderId="0" xfId="0" applyNumberFormat="1" applyFill="1"/>
    <xf numFmtId="3" fontId="2" fillId="0" borderId="0" xfId="0" applyNumberFormat="1" applyFont="1" applyBorder="1"/>
    <xf numFmtId="3" fontId="1" fillId="0" borderId="0" xfId="0" applyNumberFormat="1" applyFont="1" applyBorder="1"/>
    <xf numFmtId="166" fontId="0" fillId="0" borderId="0" xfId="0" applyNumberFormat="1"/>
    <xf numFmtId="2" fontId="0" fillId="0" borderId="0" xfId="1" applyNumberFormat="1" applyFont="1"/>
    <xf numFmtId="10" fontId="8" fillId="0" borderId="0" xfId="1" applyNumberFormat="1" applyFont="1"/>
    <xf numFmtId="2" fontId="0" fillId="0" borderId="0" xfId="0" applyNumberFormat="1" applyFill="1" applyBorder="1"/>
  </cellXfs>
  <cellStyles count="4">
    <cellStyle name="Обычный" xfId="0" builtinId="0"/>
    <cellStyle name="Обычный 2" xfId="2"/>
    <cellStyle name="Процентный" xfId="1" builtinId="5"/>
    <cellStyle name="Процентный 2" xfId="3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87A30"/>
      <color rgb="FFA1A1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Годовой!$A$1</c:f>
          <c:strCache>
            <c:ptCount val="1"/>
            <c:pt idx="0">
              <c:v>Чистая прибыль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Годовой!$A$1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[0]!Г_VS</c:f>
              <c:numCache>
                <c:formatCode>#,##0</c:formatCode>
                <c:ptCount val="11"/>
                <c:pt idx="0">
                  <c:v>694985</c:v>
                </c:pt>
                <c:pt idx="1">
                  <c:v>771380</c:v>
                </c:pt>
                <c:pt idx="2">
                  <c:v>793793</c:v>
                </c:pt>
                <c:pt idx="3">
                  <c:v>997993</c:v>
                </c:pt>
                <c:pt idx="4">
                  <c:v>1342442</c:v>
                </c:pt>
                <c:pt idx="5">
                  <c:v>1210566</c:v>
                </c:pt>
                <c:pt idx="6">
                  <c:v>1165705</c:v>
                </c:pt>
                <c:pt idx="7">
                  <c:v>157192</c:v>
                </c:pt>
                <c:pt idx="8">
                  <c:v>805199</c:v>
                </c:pt>
                <c:pt idx="9">
                  <c:v>997104</c:v>
                </c:pt>
                <c:pt idx="10">
                  <c:v>766879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1B-4071-9C97-51974D74ABEB}"/>
            </c:ext>
          </c:extLst>
        </c:ser>
        <c:dLbls/>
        <c:marker val="1"/>
        <c:axId val="65322368"/>
        <c:axId val="68653440"/>
      </c:lineChart>
      <c:lineChart>
        <c:grouping val="standard"/>
        <c:ser>
          <c:idx val="1"/>
          <c:order val="1"/>
          <c:tx>
            <c:strRef>
              <c:f>Годовой!$B$38</c:f>
              <c:strCache>
                <c:ptCount val="1"/>
                <c:pt idx="0">
                  <c:v>Цена на дату, руб.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[0]!Г_Цена</c:f>
              <c:numCache>
                <c:formatCode>#,##0.00</c:formatCode>
                <c:ptCount val="11"/>
                <c:pt idx="0">
                  <c:v>342.88</c:v>
                </c:pt>
                <c:pt idx="1">
                  <c:v>107.63</c:v>
                </c:pt>
                <c:pt idx="2">
                  <c:v>183.09</c:v>
                </c:pt>
                <c:pt idx="3">
                  <c:v>193.5</c:v>
                </c:pt>
                <c:pt idx="4">
                  <c:v>171.3</c:v>
                </c:pt>
                <c:pt idx="5">
                  <c:v>143.69999999999999</c:v>
                </c:pt>
                <c:pt idx="6">
                  <c:v>138.75</c:v>
                </c:pt>
                <c:pt idx="7">
                  <c:v>130.31</c:v>
                </c:pt>
                <c:pt idx="8">
                  <c:v>136.09</c:v>
                </c:pt>
                <c:pt idx="9">
                  <c:v>154.55000000000001</c:v>
                </c:pt>
                <c:pt idx="10">
                  <c:v>130.5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1B-4071-9C97-51974D74ABEB}"/>
            </c:ext>
          </c:extLst>
        </c:ser>
        <c:dLbls/>
        <c:marker val="1"/>
        <c:axId val="68656512"/>
        <c:axId val="68654976"/>
      </c:lineChart>
      <c:catAx>
        <c:axId val="6532236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53440"/>
        <c:crosses val="autoZero"/>
        <c:lblAlgn val="ctr"/>
        <c:lblOffset val="100"/>
      </c:catAx>
      <c:valAx>
        <c:axId val="6865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22368"/>
        <c:crosses val="autoZero"/>
        <c:crossBetween val="between"/>
      </c:valAx>
      <c:valAx>
        <c:axId val="68654976"/>
        <c:scaling>
          <c:orientation val="minMax"/>
        </c:scaling>
        <c:axPos val="r"/>
        <c:numFmt formatCode="#,##0.00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56512"/>
        <c:crosses val="max"/>
        <c:crossBetween val="between"/>
      </c:valAx>
      <c:catAx>
        <c:axId val="68656512"/>
        <c:scaling>
          <c:orientation val="minMax"/>
        </c:scaling>
        <c:delete val="1"/>
        <c:axPos val="b"/>
        <c:numFmt formatCode="General" sourceLinked="1"/>
        <c:tickLblPos val="none"/>
        <c:crossAx val="68654976"/>
        <c:crosses val="autoZero"/>
        <c:lblAlgn val="ctr"/>
        <c:lblOffset val="100"/>
        <c:tickLblSkip val="1"/>
        <c:tickMarkSkip val="1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Активы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Годовой!$B$11</c:f>
              <c:strCache>
                <c:ptCount val="1"/>
                <c:pt idx="0">
                  <c:v>Внеоборотные активы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[0]!Г_Внеоборотные_активы</c:f>
              <c:numCache>
                <c:formatCode>#,##0</c:formatCode>
                <c:ptCount val="11"/>
                <c:pt idx="0">
                  <c:v>5226139</c:v>
                </c:pt>
                <c:pt idx="1">
                  <c:v>5596493</c:v>
                </c:pt>
                <c:pt idx="2">
                  <c:v>6675079</c:v>
                </c:pt>
                <c:pt idx="3">
                  <c:v>7370098</c:v>
                </c:pt>
                <c:pt idx="4">
                  <c:v>8660403</c:v>
                </c:pt>
                <c:pt idx="5">
                  <c:v>9536033</c:v>
                </c:pt>
                <c:pt idx="6">
                  <c:v>10573566</c:v>
                </c:pt>
                <c:pt idx="7">
                  <c:v>11716315</c:v>
                </c:pt>
                <c:pt idx="8">
                  <c:v>13058318</c:v>
                </c:pt>
                <c:pt idx="9">
                  <c:v>13684592</c:v>
                </c:pt>
                <c:pt idx="10">
                  <c:v>14769504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8-4172-8DD6-9768E611C815}"/>
            </c:ext>
          </c:extLst>
        </c:ser>
        <c:ser>
          <c:idx val="1"/>
          <c:order val="1"/>
          <c:tx>
            <c:strRef>
              <c:f>Годовой!$B$10</c:f>
              <c:strCache>
                <c:ptCount val="1"/>
                <c:pt idx="0">
                  <c:v>Оборотные активы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[0]!Г_Оборотные_активы</c:f>
              <c:numCache>
                <c:formatCode>#,##0</c:formatCode>
                <c:ptCount val="11"/>
                <c:pt idx="0">
                  <c:v>1566417</c:v>
                </c:pt>
                <c:pt idx="1">
                  <c:v>1572075</c:v>
                </c:pt>
                <c:pt idx="2">
                  <c:v>1688136</c:v>
                </c:pt>
                <c:pt idx="3">
                  <c:v>1865895</c:v>
                </c:pt>
                <c:pt idx="4">
                  <c:v>2240293</c:v>
                </c:pt>
                <c:pt idx="5">
                  <c:v>2420803</c:v>
                </c:pt>
                <c:pt idx="6">
                  <c:v>2862670</c:v>
                </c:pt>
                <c:pt idx="7">
                  <c:v>3461155</c:v>
                </c:pt>
                <c:pt idx="8">
                  <c:v>3993722</c:v>
                </c:pt>
                <c:pt idx="9">
                  <c:v>3234346</c:v>
                </c:pt>
                <c:pt idx="10">
                  <c:v>3469266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8-4172-8DD6-9768E611C815}"/>
            </c:ext>
          </c:extLst>
        </c:ser>
        <c:dLbls/>
        <c:gapWidth val="80"/>
        <c:overlap val="100"/>
        <c:axId val="109552768"/>
        <c:axId val="116675712"/>
      </c:barChart>
      <c:lineChart>
        <c:grouping val="stacked"/>
        <c:ser>
          <c:idx val="2"/>
          <c:order val="2"/>
          <c:tx>
            <c:strRef>
              <c:f>Годовой!$B$15</c:f>
              <c:strCache>
                <c:ptCount val="1"/>
                <c:pt idx="0">
                  <c:v>Капитал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[0]!Г_Капитал</c:f>
              <c:numCache>
                <c:formatCode>#,##0</c:formatCode>
                <c:ptCount val="11"/>
                <c:pt idx="0">
                  <c:v>4313097</c:v>
                </c:pt>
                <c:pt idx="1">
                  <c:v>4913099</c:v>
                </c:pt>
                <c:pt idx="2">
                  <c:v>5645946</c:v>
                </c:pt>
                <c:pt idx="3">
                  <c:v>6536361</c:v>
                </c:pt>
                <c:pt idx="4">
                  <c:v>7760991</c:v>
                </c:pt>
                <c:pt idx="5">
                  <c:v>8479945</c:v>
                </c:pt>
                <c:pt idx="6">
                  <c:v>9634354</c:v>
                </c:pt>
                <c:pt idx="7">
                  <c:v>10120021</c:v>
                </c:pt>
                <c:pt idx="8">
                  <c:v>10914622</c:v>
                </c:pt>
                <c:pt idx="9">
                  <c:v>11441839</c:v>
                </c:pt>
                <c:pt idx="10">
                  <c:v>12015481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8-4172-8DD6-9768E611C815}"/>
            </c:ext>
          </c:extLst>
        </c:ser>
        <c:dLbls/>
        <c:marker val="1"/>
        <c:axId val="109552768"/>
        <c:axId val="116675712"/>
      </c:lineChart>
      <c:catAx>
        <c:axId val="109552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75712"/>
        <c:crosses val="autoZero"/>
        <c:lblAlgn val="ctr"/>
        <c:lblOffset val="100"/>
      </c:catAx>
      <c:valAx>
        <c:axId val="11667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Пассивы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percentStacked"/>
        <c:ser>
          <c:idx val="0"/>
          <c:order val="0"/>
          <c:tx>
            <c:strRef>
              <c:f>Годовой!$B$15</c:f>
              <c:strCache>
                <c:ptCount val="1"/>
                <c:pt idx="0">
                  <c:v>Капитал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[0]!Г_Капитал</c:f>
              <c:numCache>
                <c:formatCode>#,##0</c:formatCode>
                <c:ptCount val="11"/>
                <c:pt idx="0">
                  <c:v>4313097</c:v>
                </c:pt>
                <c:pt idx="1">
                  <c:v>4913099</c:v>
                </c:pt>
                <c:pt idx="2">
                  <c:v>5645946</c:v>
                </c:pt>
                <c:pt idx="3">
                  <c:v>6536361</c:v>
                </c:pt>
                <c:pt idx="4">
                  <c:v>7760991</c:v>
                </c:pt>
                <c:pt idx="5">
                  <c:v>8479945</c:v>
                </c:pt>
                <c:pt idx="6">
                  <c:v>9634354</c:v>
                </c:pt>
                <c:pt idx="7">
                  <c:v>10120021</c:v>
                </c:pt>
                <c:pt idx="8">
                  <c:v>10914622</c:v>
                </c:pt>
                <c:pt idx="9">
                  <c:v>11441839</c:v>
                </c:pt>
                <c:pt idx="10">
                  <c:v>12015481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7E-4065-B26E-D637C4FEFB85}"/>
            </c:ext>
          </c:extLst>
        </c:ser>
        <c:ser>
          <c:idx val="2"/>
          <c:order val="1"/>
          <c:tx>
            <c:strRef>
              <c:f>Годовой!$B$14</c:f>
              <c:strCache>
                <c:ptCount val="1"/>
                <c:pt idx="0">
                  <c:v>Долгосрочные обязательства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[0]!Г_Долгосрочные_обязательства</c:f>
              <c:numCache>
                <c:formatCode>#,##0</c:formatCode>
                <c:ptCount val="11"/>
                <c:pt idx="0">
                  <c:v>1394905</c:v>
                </c:pt>
                <c:pt idx="1">
                  <c:v>1290624</c:v>
                </c:pt>
                <c:pt idx="2">
                  <c:v>1670254</c:v>
                </c:pt>
                <c:pt idx="3">
                  <c:v>1688371</c:v>
                </c:pt>
                <c:pt idx="4">
                  <c:v>1830450</c:v>
                </c:pt>
                <c:pt idx="5">
                  <c:v>1984825</c:v>
                </c:pt>
                <c:pt idx="6">
                  <c:v>2410417</c:v>
                </c:pt>
                <c:pt idx="7">
                  <c:v>3201502</c:v>
                </c:pt>
                <c:pt idx="8">
                  <c:v>4012717</c:v>
                </c:pt>
                <c:pt idx="9">
                  <c:v>3555291</c:v>
                </c:pt>
                <c:pt idx="10">
                  <c:v>3633773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7E-4065-B26E-D637C4FEFB85}"/>
            </c:ext>
          </c:extLst>
        </c:ser>
        <c:ser>
          <c:idx val="1"/>
          <c:order val="2"/>
          <c:tx>
            <c:strRef>
              <c:f>Годовой!$B$13</c:f>
              <c:strCache>
                <c:ptCount val="1"/>
                <c:pt idx="0">
                  <c:v>Краткосрочные обязательства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[0]!Г_Краткосрочные_обязательства</c:f>
              <c:numCache>
                <c:formatCode>#,##0</c:formatCode>
                <c:ptCount val="11"/>
                <c:pt idx="0">
                  <c:v>1084554</c:v>
                </c:pt>
                <c:pt idx="1">
                  <c:v>964845</c:v>
                </c:pt>
                <c:pt idx="2">
                  <c:v>1047015.0000000001</c:v>
                </c:pt>
                <c:pt idx="3">
                  <c:v>1011261</c:v>
                </c:pt>
                <c:pt idx="4">
                  <c:v>1309255</c:v>
                </c:pt>
                <c:pt idx="5">
                  <c:v>1492066</c:v>
                </c:pt>
                <c:pt idx="6">
                  <c:v>1391465</c:v>
                </c:pt>
                <c:pt idx="7">
                  <c:v>1855947</c:v>
                </c:pt>
                <c:pt idx="8">
                  <c:v>2124701</c:v>
                </c:pt>
                <c:pt idx="9">
                  <c:v>1921808</c:v>
                </c:pt>
                <c:pt idx="10">
                  <c:v>2589516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7E-4065-B26E-D637C4FEFB85}"/>
            </c:ext>
          </c:extLst>
        </c:ser>
        <c:dLbls/>
        <c:gapWidth val="80"/>
        <c:overlap val="100"/>
        <c:axId val="125892096"/>
        <c:axId val="125893248"/>
      </c:barChart>
      <c:lineChart>
        <c:grouping val="standard"/>
        <c:ser>
          <c:idx val="3"/>
          <c:order val="3"/>
          <c:tx>
            <c:strRef>
              <c:f>Годовой!$B$17</c:f>
              <c:strCache>
                <c:ptCount val="1"/>
                <c:pt idx="0">
                  <c:v>Уровень закредитованности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[0]!Г_Уровень_закредитованности</c:f>
              <c:numCache>
                <c:formatCode>0%</c:formatCode>
                <c:ptCount val="11"/>
                <c:pt idx="0">
                  <c:v>0.36502591955075525</c:v>
                </c:pt>
                <c:pt idx="1">
                  <c:v>0.31463313174960467</c:v>
                </c:pt>
                <c:pt idx="2">
                  <c:v>0.32490722766304586</c:v>
                </c:pt>
                <c:pt idx="3">
                  <c:v>0.29229472131475198</c:v>
                </c:pt>
                <c:pt idx="4">
                  <c:v>0.28802793876647875</c:v>
                </c:pt>
                <c:pt idx="5">
                  <c:v>0.29078687706346396</c:v>
                </c:pt>
                <c:pt idx="6">
                  <c:v>0.28295736990627435</c:v>
                </c:pt>
                <c:pt idx="7">
                  <c:v>0.33322082007080234</c:v>
                </c:pt>
                <c:pt idx="8">
                  <c:v>0.35992280102556645</c:v>
                </c:pt>
                <c:pt idx="9">
                  <c:v>0.32372593362538477</c:v>
                </c:pt>
                <c:pt idx="10">
                  <c:v>0.34121209928081775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47E-4065-B26E-D637C4FEFB85}"/>
            </c:ext>
          </c:extLst>
        </c:ser>
        <c:dLbls/>
        <c:marker val="1"/>
        <c:axId val="125892096"/>
        <c:axId val="125893248"/>
      </c:lineChart>
      <c:valAx>
        <c:axId val="125893248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92096"/>
        <c:crosses val="max"/>
        <c:crossBetween val="between"/>
      </c:valAx>
      <c:catAx>
        <c:axId val="125892096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93248"/>
        <c:crosses val="autoZero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cap="none" baseline="0">
                <a:effectLst/>
              </a:rPr>
              <a:t>Выручка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Годовой!$B$20</c:f>
              <c:strCache>
                <c:ptCount val="1"/>
                <c:pt idx="0">
                  <c:v>Выручка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[0]!Г_Выручка</c:f>
              <c:numCache>
                <c:formatCode>#,##0</c:formatCode>
                <c:ptCount val="11"/>
                <c:pt idx="0">
                  <c:v>2390467</c:v>
                </c:pt>
                <c:pt idx="1">
                  <c:v>3518960</c:v>
                </c:pt>
                <c:pt idx="2">
                  <c:v>2990971</c:v>
                </c:pt>
                <c:pt idx="3">
                  <c:v>3597054</c:v>
                </c:pt>
                <c:pt idx="4">
                  <c:v>4637090</c:v>
                </c:pt>
                <c:pt idx="5">
                  <c:v>4764411</c:v>
                </c:pt>
                <c:pt idx="6">
                  <c:v>5249965</c:v>
                </c:pt>
                <c:pt idx="7">
                  <c:v>5589811</c:v>
                </c:pt>
                <c:pt idx="8">
                  <c:v>6073318</c:v>
                </c:pt>
                <c:pt idx="9">
                  <c:v>6111051</c:v>
                </c:pt>
                <c:pt idx="10">
                  <c:v>6546143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47-4A87-8D33-04A99B444290}"/>
            </c:ext>
          </c:extLst>
        </c:ser>
        <c:dLbls/>
        <c:gapWidth val="80"/>
        <c:axId val="57461376"/>
        <c:axId val="57545088"/>
      </c:barChart>
      <c:lineChart>
        <c:grouping val="stacked"/>
        <c:ser>
          <c:idx val="3"/>
          <c:order val="2"/>
          <c:tx>
            <c:strRef>
              <c:f>Годовой!$B$20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cat>
            <c:numRef>
              <c:f>Годовой!$C$1:$L$1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[0]!Г_Выручка</c:f>
              <c:numCache>
                <c:formatCode>#,##0</c:formatCode>
                <c:ptCount val="11"/>
                <c:pt idx="0">
                  <c:v>2390467</c:v>
                </c:pt>
                <c:pt idx="1">
                  <c:v>3518960</c:v>
                </c:pt>
                <c:pt idx="2">
                  <c:v>2990971</c:v>
                </c:pt>
                <c:pt idx="3">
                  <c:v>3597054</c:v>
                </c:pt>
                <c:pt idx="4">
                  <c:v>4637090</c:v>
                </c:pt>
                <c:pt idx="5">
                  <c:v>4764411</c:v>
                </c:pt>
                <c:pt idx="6">
                  <c:v>5249965</c:v>
                </c:pt>
                <c:pt idx="7">
                  <c:v>5589811</c:v>
                </c:pt>
                <c:pt idx="8">
                  <c:v>6073318</c:v>
                </c:pt>
                <c:pt idx="9">
                  <c:v>6111051</c:v>
                </c:pt>
                <c:pt idx="10">
                  <c:v>6546143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35-49B8-BE01-A3346E15E453}"/>
            </c:ext>
          </c:extLst>
        </c:ser>
        <c:ser>
          <c:idx val="2"/>
          <c:order val="3"/>
          <c:tx>
            <c:strRef>
              <c:f>Годовой!$B$25</c:f>
              <c:strCache>
                <c:ptCount val="1"/>
                <c:pt idx="0">
                  <c:v>Темп роста Выручки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Годовой!$C$1:$L$1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[0]!Г_Темп_роста_Выручки</c:f>
              <c:numCache>
                <c:formatCode>0%</c:formatCode>
                <c:ptCount val="11"/>
                <c:pt idx="0">
                  <c:v>0</c:v>
                </c:pt>
                <c:pt idx="1">
                  <c:v>0.47208055999099757</c:v>
                </c:pt>
                <c:pt idx="2">
                  <c:v>-0.15004120535612794</c:v>
                </c:pt>
                <c:pt idx="3">
                  <c:v>0.20263753811053334</c:v>
                </c:pt>
                <c:pt idx="4">
                  <c:v>0.28913549810483802</c:v>
                </c:pt>
                <c:pt idx="5">
                  <c:v>2.7457090546010535E-2</c:v>
                </c:pt>
                <c:pt idx="6">
                  <c:v>0.101912702325639</c:v>
                </c:pt>
                <c:pt idx="7">
                  <c:v>6.4733002981924637E-2</c:v>
                </c:pt>
                <c:pt idx="8">
                  <c:v>8.6497915582476756E-2</c:v>
                </c:pt>
                <c:pt idx="9">
                  <c:v>6.2129136001111748E-3</c:v>
                </c:pt>
                <c:pt idx="10">
                  <c:v>7.1197573052491303E-2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35-49B8-BE01-A3346E15E453}"/>
            </c:ext>
          </c:extLst>
        </c:ser>
        <c:dLbls/>
        <c:marker val="1"/>
        <c:axId val="57461376"/>
        <c:axId val="57545088"/>
      </c:lineChart>
      <c:lineChart>
        <c:grouping val="stacked"/>
        <c:ser>
          <c:idx val="1"/>
          <c:order val="1"/>
          <c:tx>
            <c:strRef>
              <c:f>Годовой!$B$21</c:f>
              <c:strCache>
                <c:ptCount val="1"/>
                <c:pt idx="0">
                  <c:v>Операционная прибыль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Годовой!$C$1:$L$1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[0]!Г_Операционная_прибыль</c:f>
              <c:numCache>
                <c:formatCode>#,##0</c:formatCode>
                <c:ptCount val="11"/>
                <c:pt idx="0">
                  <c:v>701778</c:v>
                </c:pt>
                <c:pt idx="1">
                  <c:v>1260306</c:v>
                </c:pt>
                <c:pt idx="2">
                  <c:v>856912</c:v>
                </c:pt>
                <c:pt idx="3">
                  <c:v>1113822</c:v>
                </c:pt>
                <c:pt idx="4">
                  <c:v>1656843</c:v>
                </c:pt>
                <c:pt idx="5">
                  <c:v>1289176</c:v>
                </c:pt>
                <c:pt idx="6">
                  <c:v>1587209</c:v>
                </c:pt>
                <c:pt idx="7">
                  <c:v>1310424</c:v>
                </c:pt>
                <c:pt idx="8">
                  <c:v>1228301</c:v>
                </c:pt>
                <c:pt idx="9">
                  <c:v>725580</c:v>
                </c:pt>
                <c:pt idx="10">
                  <c:v>870623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47-4A87-8D33-04A99B444290}"/>
            </c:ext>
          </c:extLst>
        </c:ser>
        <c:dLbls/>
        <c:marker val="1"/>
        <c:axId val="57548160"/>
        <c:axId val="57546624"/>
      </c:lineChart>
      <c:catAx>
        <c:axId val="57461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5088"/>
        <c:crosses val="autoZero"/>
        <c:lblAlgn val="ctr"/>
        <c:lblOffset val="100"/>
      </c:catAx>
      <c:valAx>
        <c:axId val="5754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61376"/>
        <c:crosses val="autoZero"/>
        <c:crossBetween val="between"/>
      </c:valAx>
      <c:valAx>
        <c:axId val="57546624"/>
        <c:scaling>
          <c:orientation val="minMax"/>
        </c:scaling>
        <c:axPos val="r"/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8160"/>
        <c:crosses val="max"/>
        <c:crossBetween val="between"/>
      </c:valAx>
      <c:catAx>
        <c:axId val="5754816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57546624"/>
        <c:crosses val="autoZero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CFO</a:t>
            </a:r>
            <a:r>
              <a:rPr lang="ru-RU"/>
              <a:t> и Чистая прибыль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1"/>
          <c:tx>
            <c:strRef>
              <c:f>Годовой!$B$33</c:f>
              <c:strCache>
                <c:ptCount val="1"/>
                <c:pt idx="0">
                  <c:v>CFO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[0]!Г_CFO</c:f>
              <c:numCache>
                <c:formatCode>#,##0</c:formatCode>
                <c:ptCount val="11"/>
                <c:pt idx="0">
                  <c:v>887528.99999999977</c:v>
                </c:pt>
                <c:pt idx="1">
                  <c:v>1188339</c:v>
                </c:pt>
                <c:pt idx="2">
                  <c:v>977010</c:v>
                </c:pt>
                <c:pt idx="3">
                  <c:v>1219216</c:v>
                </c:pt>
                <c:pt idx="4">
                  <c:v>1661213.9999999998</c:v>
                </c:pt>
                <c:pt idx="5">
                  <c:v>1415286</c:v>
                </c:pt>
                <c:pt idx="6">
                  <c:v>1902556</c:v>
                </c:pt>
                <c:pt idx="7">
                  <c:v>1952736</c:v>
                </c:pt>
                <c:pt idx="8">
                  <c:v>1894651</c:v>
                </c:pt>
                <c:pt idx="9">
                  <c:v>1462494</c:v>
                </c:pt>
                <c:pt idx="10">
                  <c:v>1271841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F4-420A-9E66-78292693BAFB}"/>
            </c:ext>
          </c:extLst>
        </c:ser>
        <c:dLbls/>
        <c:gapWidth val="80"/>
        <c:axId val="57563776"/>
        <c:axId val="57569664"/>
      </c:barChart>
      <c:lineChart>
        <c:grouping val="stacked"/>
        <c:ser>
          <c:idx val="1"/>
          <c:order val="0"/>
          <c:tx>
            <c:strRef>
              <c:f>Годовой!$B$22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[0]!Г_Чистая_прибыль</c:f>
              <c:numCache>
                <c:formatCode>#,##0</c:formatCode>
                <c:ptCount val="11"/>
                <c:pt idx="0">
                  <c:v>694985</c:v>
                </c:pt>
                <c:pt idx="1">
                  <c:v>771380</c:v>
                </c:pt>
                <c:pt idx="2">
                  <c:v>793793</c:v>
                </c:pt>
                <c:pt idx="3">
                  <c:v>997993</c:v>
                </c:pt>
                <c:pt idx="4">
                  <c:v>1342442</c:v>
                </c:pt>
                <c:pt idx="5">
                  <c:v>1210566</c:v>
                </c:pt>
                <c:pt idx="6">
                  <c:v>1165705</c:v>
                </c:pt>
                <c:pt idx="7">
                  <c:v>157192</c:v>
                </c:pt>
                <c:pt idx="8">
                  <c:v>805199</c:v>
                </c:pt>
                <c:pt idx="9">
                  <c:v>997104</c:v>
                </c:pt>
                <c:pt idx="10">
                  <c:v>766879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CF4-420A-9E66-78292693BAFB}"/>
            </c:ext>
          </c:extLst>
        </c:ser>
        <c:dLbls/>
        <c:marker val="1"/>
        <c:axId val="57563776"/>
        <c:axId val="57569664"/>
      </c:lineChart>
      <c:catAx>
        <c:axId val="57563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9664"/>
        <c:crosses val="autoZero"/>
        <c:lblAlgn val="ctr"/>
        <c:lblOffset val="100"/>
      </c:catAx>
      <c:valAx>
        <c:axId val="57569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Дивиденды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Годовой!$B$40</c:f>
              <c:strCache>
                <c:ptCount val="1"/>
                <c:pt idx="0">
                  <c:v>Дивидендные выплаты по АО,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[0]!Г_ДАО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4A-4B46-B962-FE40450DAC8D}"/>
            </c:ext>
          </c:extLst>
        </c:ser>
        <c:dLbls/>
        <c:gapWidth val="80"/>
        <c:axId val="57590528"/>
        <c:axId val="57592064"/>
      </c:barChart>
      <c:catAx>
        <c:axId val="57590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92064"/>
        <c:crosses val="autoZero"/>
        <c:lblAlgn val="ctr"/>
        <c:lblOffset val="100"/>
      </c:catAx>
      <c:valAx>
        <c:axId val="5759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Рентабельность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Годовой!$B$44</c:f>
              <c:strCache>
                <c:ptCount val="1"/>
                <c:pt idx="0">
                  <c:v>Рентабельность собственного капитала (ROE)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[0]!Г_ROE</c:f>
              <c:numCache>
                <c:formatCode>0%</c:formatCode>
                <c:ptCount val="11"/>
                <c:pt idx="0">
                  <c:v>0.18</c:v>
                </c:pt>
                <c:pt idx="1">
                  <c:v>0.17884596613523879</c:v>
                </c:pt>
                <c:pt idx="2">
                  <c:v>0.16156666087941643</c:v>
                </c:pt>
                <c:pt idx="3">
                  <c:v>0.17676276039480363</c:v>
                </c:pt>
                <c:pt idx="4">
                  <c:v>0.20538063916604363</c:v>
                </c:pt>
                <c:pt idx="5">
                  <c:v>0.15598085347605736</c:v>
                </c:pt>
                <c:pt idx="6">
                  <c:v>0.1374661038485509</c:v>
                </c:pt>
                <c:pt idx="7">
                  <c:v>1.6315779968226203E-2</c:v>
                </c:pt>
                <c:pt idx="8">
                  <c:v>7.9564953471934499E-2</c:v>
                </c:pt>
                <c:pt idx="9">
                  <c:v>9.135488155247154E-2</c:v>
                </c:pt>
                <c:pt idx="10">
                  <c:v>6.7024103380584191E-2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5-4A1A-98FD-354AE89B0EC4}"/>
            </c:ext>
          </c:extLst>
        </c:ser>
        <c:ser>
          <c:idx val="1"/>
          <c:order val="1"/>
          <c:tx>
            <c:strRef>
              <c:f>Годовой!$B$45</c:f>
              <c:strCache>
                <c:ptCount val="1"/>
                <c:pt idx="0">
                  <c:v>Рентабельность активов (ROA)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[0]!Г_ROA</c:f>
              <c:numCache>
                <c:formatCode>0%</c:formatCode>
                <c:ptCount val="11"/>
                <c:pt idx="0">
                  <c:v>0.11</c:v>
                </c:pt>
                <c:pt idx="1">
                  <c:v>0.11356255288878001</c:v>
                </c:pt>
                <c:pt idx="2">
                  <c:v>0.11073243638059931</c:v>
                </c:pt>
                <c:pt idx="3">
                  <c:v>0.11933126196086075</c:v>
                </c:pt>
                <c:pt idx="4">
                  <c:v>0.14534896247755927</c:v>
                </c:pt>
                <c:pt idx="5">
                  <c:v>0.11105400976231243</c:v>
                </c:pt>
                <c:pt idx="6">
                  <c:v>9.7492764808348967E-2</c:v>
                </c:pt>
                <c:pt idx="7">
                  <c:v>1.169910978044744E-2</c:v>
                </c:pt>
                <c:pt idx="8">
                  <c:v>5.3052254427121255E-2</c:v>
                </c:pt>
                <c:pt idx="9">
                  <c:v>5.8474176696747135E-2</c:v>
                </c:pt>
                <c:pt idx="10">
                  <c:v>4.5326662938300268E-2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5-4A1A-98FD-354AE89B0EC4}"/>
            </c:ext>
          </c:extLst>
        </c:ser>
        <c:ser>
          <c:idx val="2"/>
          <c:order val="2"/>
          <c:tx>
            <c:strRef>
              <c:f>Годовой!$B$46</c:f>
              <c:strCache>
                <c:ptCount val="1"/>
                <c:pt idx="0">
                  <c:v>Рентабельноть продаж (ROS)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[0]!Г_ROS</c:f>
              <c:numCache>
                <c:formatCode>0%</c:formatCode>
                <c:ptCount val="11"/>
                <c:pt idx="0">
                  <c:v>0.29073189464652721</c:v>
                </c:pt>
                <c:pt idx="1">
                  <c:v>0.21920681110328052</c:v>
                </c:pt>
                <c:pt idx="2">
                  <c:v>0.26539642142969622</c:v>
                </c:pt>
                <c:pt idx="3">
                  <c:v>0.27744732216975337</c:v>
                </c:pt>
                <c:pt idx="4">
                  <c:v>0.28950095857531338</c:v>
                </c:pt>
                <c:pt idx="5">
                  <c:v>0.25408513245393816</c:v>
                </c:pt>
                <c:pt idx="6">
                  <c:v>0.22204052788923354</c:v>
                </c:pt>
                <c:pt idx="7">
                  <c:v>2.8121165456220256E-2</c:v>
                </c:pt>
                <c:pt idx="8">
                  <c:v>0.13257975294558921</c:v>
                </c:pt>
                <c:pt idx="9">
                  <c:v>0.16316407766847307</c:v>
                </c:pt>
                <c:pt idx="10">
                  <c:v>0.11714974756891196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85-4A1A-98FD-354AE89B0EC4}"/>
            </c:ext>
          </c:extLst>
        </c:ser>
        <c:dLbls/>
        <c:marker val="1"/>
        <c:axId val="57616256"/>
        <c:axId val="57617792"/>
      </c:lineChart>
      <c:catAx>
        <c:axId val="576162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7792"/>
        <c:crosses val="autoZero"/>
        <c:lblAlgn val="ctr"/>
        <c:lblOffset val="100"/>
      </c:catAx>
      <c:valAx>
        <c:axId val="5761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CFO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Годовой!$B$33</c:f>
              <c:strCache>
                <c:ptCount val="1"/>
                <c:pt idx="0">
                  <c:v>CFO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[0]!Г_CFO</c:f>
              <c:numCache>
                <c:formatCode>#,##0</c:formatCode>
                <c:ptCount val="11"/>
                <c:pt idx="0">
                  <c:v>887528.99999999977</c:v>
                </c:pt>
                <c:pt idx="1">
                  <c:v>1188339</c:v>
                </c:pt>
                <c:pt idx="2">
                  <c:v>977010</c:v>
                </c:pt>
                <c:pt idx="3">
                  <c:v>1219216</c:v>
                </c:pt>
                <c:pt idx="4">
                  <c:v>1661213.9999999998</c:v>
                </c:pt>
                <c:pt idx="5">
                  <c:v>1415286</c:v>
                </c:pt>
                <c:pt idx="6">
                  <c:v>1902556</c:v>
                </c:pt>
                <c:pt idx="7">
                  <c:v>1952736</c:v>
                </c:pt>
                <c:pt idx="8">
                  <c:v>1894651</c:v>
                </c:pt>
                <c:pt idx="9">
                  <c:v>1462494</c:v>
                </c:pt>
                <c:pt idx="10">
                  <c:v>1271841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39-4965-BE4A-7999F16E9C6F}"/>
            </c:ext>
          </c:extLst>
        </c:ser>
        <c:dLbls/>
        <c:gapWidth val="80"/>
        <c:axId val="57660544"/>
        <c:axId val="57658752"/>
      </c:barChart>
      <c:lineChart>
        <c:grouping val="stacked"/>
        <c:ser>
          <c:idx val="1"/>
          <c:order val="1"/>
          <c:tx>
            <c:strRef>
              <c:f>Годовой!$B$33</c:f>
              <c:strCache>
                <c:ptCount val="1"/>
                <c:pt idx="0">
                  <c:v>CFO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[0]!Г_CFO</c:f>
              <c:numCache>
                <c:formatCode>#,##0</c:formatCode>
                <c:ptCount val="11"/>
                <c:pt idx="0">
                  <c:v>887528.99999999977</c:v>
                </c:pt>
                <c:pt idx="1">
                  <c:v>1188339</c:v>
                </c:pt>
                <c:pt idx="2">
                  <c:v>977010</c:v>
                </c:pt>
                <c:pt idx="3">
                  <c:v>1219216</c:v>
                </c:pt>
                <c:pt idx="4">
                  <c:v>1661213.9999999998</c:v>
                </c:pt>
                <c:pt idx="5">
                  <c:v>1415286</c:v>
                </c:pt>
                <c:pt idx="6">
                  <c:v>1902556</c:v>
                </c:pt>
                <c:pt idx="7">
                  <c:v>1952736</c:v>
                </c:pt>
                <c:pt idx="8">
                  <c:v>1894651</c:v>
                </c:pt>
                <c:pt idx="9">
                  <c:v>1462494</c:v>
                </c:pt>
                <c:pt idx="10">
                  <c:v>1271841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39-4965-BE4A-7999F16E9C6F}"/>
            </c:ext>
          </c:extLst>
        </c:ser>
        <c:ser>
          <c:idx val="2"/>
          <c:order val="2"/>
          <c:tx>
            <c:strRef>
              <c:f>Годовой!$B$34</c:f>
              <c:strCache>
                <c:ptCount val="1"/>
                <c:pt idx="0">
                  <c:v>Темп роста CFO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[0]!Г_Темп_роста_CFO</c:f>
              <c:numCache>
                <c:formatCode>0%</c:formatCode>
                <c:ptCount val="11"/>
                <c:pt idx="0">
                  <c:v>0</c:v>
                </c:pt>
                <c:pt idx="1">
                  <c:v>0.33892977018215775</c:v>
                </c:pt>
                <c:pt idx="2">
                  <c:v>-0.17783561761416566</c:v>
                </c:pt>
                <c:pt idx="3">
                  <c:v>0.24790534385523177</c:v>
                </c:pt>
                <c:pt idx="4">
                  <c:v>0.3625264104145613</c:v>
                </c:pt>
                <c:pt idx="5">
                  <c:v>-0.14804113136537483</c:v>
                </c:pt>
                <c:pt idx="6">
                  <c:v>0.34429083591585025</c:v>
                </c:pt>
                <c:pt idx="7">
                  <c:v>2.6375044939544488E-2</c:v>
                </c:pt>
                <c:pt idx="8">
                  <c:v>-2.9745444340658442E-2</c:v>
                </c:pt>
                <c:pt idx="9">
                  <c:v>-0.22809319500002903</c:v>
                </c:pt>
                <c:pt idx="10">
                  <c:v>-0.13036156045768393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39-4965-BE4A-7999F16E9C6F}"/>
            </c:ext>
          </c:extLst>
        </c:ser>
        <c:dLbls/>
        <c:marker val="1"/>
        <c:axId val="57655680"/>
        <c:axId val="57657216"/>
      </c:lineChart>
      <c:catAx>
        <c:axId val="57655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7216"/>
        <c:crosses val="autoZero"/>
        <c:lblAlgn val="ctr"/>
        <c:lblOffset val="100"/>
      </c:catAx>
      <c:valAx>
        <c:axId val="5765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5680"/>
        <c:crosses val="autoZero"/>
        <c:crossBetween val="between"/>
      </c:valAx>
      <c:valAx>
        <c:axId val="57658752"/>
        <c:scaling>
          <c:orientation val="minMax"/>
        </c:scaling>
        <c:axPos val="r"/>
        <c:numFmt formatCode="#,##0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0544"/>
        <c:crosses val="max"/>
        <c:crossBetween val="between"/>
      </c:valAx>
      <c:catAx>
        <c:axId val="57660544"/>
        <c:scaling>
          <c:orientation val="minMax"/>
        </c:scaling>
        <c:delete val="1"/>
        <c:axPos val="b"/>
        <c:numFmt formatCode="General" sourceLinked="1"/>
        <c:tickLblPos val="none"/>
        <c:crossAx val="57658752"/>
        <c:crosses val="autoZero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 прибыль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Годовой!$B$22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[0]!Г_Чистая_прибыль</c:f>
              <c:numCache>
                <c:formatCode>#,##0</c:formatCode>
                <c:ptCount val="11"/>
                <c:pt idx="0">
                  <c:v>694985</c:v>
                </c:pt>
                <c:pt idx="1">
                  <c:v>771380</c:v>
                </c:pt>
                <c:pt idx="2">
                  <c:v>793793</c:v>
                </c:pt>
                <c:pt idx="3">
                  <c:v>997993</c:v>
                </c:pt>
                <c:pt idx="4">
                  <c:v>1342442</c:v>
                </c:pt>
                <c:pt idx="5">
                  <c:v>1210566</c:v>
                </c:pt>
                <c:pt idx="6">
                  <c:v>1165705</c:v>
                </c:pt>
                <c:pt idx="7">
                  <c:v>157192</c:v>
                </c:pt>
                <c:pt idx="8">
                  <c:v>805199</c:v>
                </c:pt>
                <c:pt idx="9">
                  <c:v>997104</c:v>
                </c:pt>
                <c:pt idx="10">
                  <c:v>766879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81-4F92-A611-72C5DFBD756C}"/>
            </c:ext>
          </c:extLst>
        </c:ser>
        <c:dLbls/>
        <c:gapWidth val="80"/>
        <c:axId val="57768192"/>
        <c:axId val="57766656"/>
      </c:barChart>
      <c:lineChart>
        <c:grouping val="stacked"/>
        <c:ser>
          <c:idx val="1"/>
          <c:order val="1"/>
          <c:tx>
            <c:strRef>
              <c:f>Годовой!$B$22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[0]!Г_Чистая_прибыль</c:f>
              <c:numCache>
                <c:formatCode>#,##0</c:formatCode>
                <c:ptCount val="11"/>
                <c:pt idx="0">
                  <c:v>694985</c:v>
                </c:pt>
                <c:pt idx="1">
                  <c:v>771380</c:v>
                </c:pt>
                <c:pt idx="2">
                  <c:v>793793</c:v>
                </c:pt>
                <c:pt idx="3">
                  <c:v>997993</c:v>
                </c:pt>
                <c:pt idx="4">
                  <c:v>1342442</c:v>
                </c:pt>
                <c:pt idx="5">
                  <c:v>1210566</c:v>
                </c:pt>
                <c:pt idx="6">
                  <c:v>1165705</c:v>
                </c:pt>
                <c:pt idx="7">
                  <c:v>157192</c:v>
                </c:pt>
                <c:pt idx="8">
                  <c:v>805199</c:v>
                </c:pt>
                <c:pt idx="9">
                  <c:v>997104</c:v>
                </c:pt>
                <c:pt idx="10">
                  <c:v>766879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81-4F92-A611-72C5DFBD756C}"/>
            </c:ext>
          </c:extLst>
        </c:ser>
        <c:ser>
          <c:idx val="2"/>
          <c:order val="2"/>
          <c:tx>
            <c:strRef>
              <c:f>Годовой!$B$26</c:f>
              <c:strCache>
                <c:ptCount val="1"/>
                <c:pt idx="0">
                  <c:v>Темп роста Чистой прибыли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[0]!Г_Дата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[0]!Г_Темп_роста_Чистой_прибыли</c:f>
              <c:numCache>
                <c:formatCode>0%</c:formatCode>
                <c:ptCount val="11"/>
                <c:pt idx="0">
                  <c:v>0</c:v>
                </c:pt>
                <c:pt idx="1">
                  <c:v>0.10992323575328963</c:v>
                </c:pt>
                <c:pt idx="2">
                  <c:v>2.9055718323005523E-2</c:v>
                </c:pt>
                <c:pt idx="3">
                  <c:v>0.25724590667844138</c:v>
                </c:pt>
                <c:pt idx="4">
                  <c:v>0.34514169939067707</c:v>
                </c:pt>
                <c:pt idx="5">
                  <c:v>-9.8235901439317305E-2</c:v>
                </c:pt>
                <c:pt idx="6">
                  <c:v>-3.7057872102801502E-2</c:v>
                </c:pt>
                <c:pt idx="7">
                  <c:v>-0.86515284741851495</c:v>
                </c:pt>
                <c:pt idx="8">
                  <c:v>4.1223917247697086</c:v>
                </c:pt>
                <c:pt idx="9">
                  <c:v>0.23833238739740115</c:v>
                </c:pt>
                <c:pt idx="10">
                  <c:v>-0.23089366806270961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81-4F92-A611-72C5DFBD756C}"/>
            </c:ext>
          </c:extLst>
        </c:ser>
        <c:dLbls/>
        <c:marker val="1"/>
        <c:axId val="57751040"/>
        <c:axId val="57752576"/>
      </c:lineChart>
      <c:catAx>
        <c:axId val="57751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2576"/>
        <c:crosses val="autoZero"/>
        <c:lblAlgn val="ctr"/>
        <c:lblOffset val="100"/>
      </c:catAx>
      <c:valAx>
        <c:axId val="57752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1040"/>
        <c:crosses val="autoZero"/>
        <c:crossBetween val="between"/>
      </c:valAx>
      <c:valAx>
        <c:axId val="57766656"/>
        <c:scaling>
          <c:orientation val="minMax"/>
        </c:scaling>
        <c:axPos val="r"/>
        <c:numFmt formatCode="#,##0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68192"/>
        <c:crosses val="max"/>
        <c:crossBetween val="between"/>
      </c:valAx>
      <c:catAx>
        <c:axId val="57768192"/>
        <c:scaling>
          <c:orientation val="minMax"/>
        </c:scaling>
        <c:delete val="1"/>
        <c:axPos val="b"/>
        <c:numFmt formatCode="General" sourceLinked="1"/>
        <c:tickLblPos val="none"/>
        <c:crossAx val="5776665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</xdr:col>
      <xdr:colOff>0</xdr:colOff>
      <xdr:row>20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36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</xdr:col>
      <xdr:colOff>0</xdr:colOff>
      <xdr:row>52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</xdr:col>
      <xdr:colOff>0</xdr:colOff>
      <xdr:row>106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</xdr:col>
      <xdr:colOff>0</xdr:colOff>
      <xdr:row>136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1</xdr:col>
      <xdr:colOff>0</xdr:colOff>
      <xdr:row>121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</xdr:col>
      <xdr:colOff>0</xdr:colOff>
      <xdr:row>91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1</xdr:col>
      <xdr:colOff>0</xdr:colOff>
      <xdr:row>79</xdr:row>
      <xdr:rowOff>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37" sqref="M37"/>
    </sheetView>
  </sheetViews>
  <sheetFormatPr defaultRowHeight="15" outlineLevelCol="1"/>
  <cols>
    <col min="1" max="1" width="90.7109375" customWidth="1" outlineLevel="1"/>
    <col min="2" max="2" width="43.7109375" bestFit="1" customWidth="1"/>
    <col min="3" max="15" width="10.140625" bestFit="1" customWidth="1"/>
  </cols>
  <sheetData>
    <row r="1" spans="1:15" s="13" customFormat="1">
      <c r="A1" s="27" t="s">
        <v>9</v>
      </c>
      <c r="B1" s="12" t="s">
        <v>21</v>
      </c>
      <c r="C1" s="30">
        <v>2007</v>
      </c>
      <c r="D1" s="30">
        <v>2008</v>
      </c>
      <c r="E1" s="30">
        <v>2009</v>
      </c>
      <c r="F1" s="30">
        <v>2010</v>
      </c>
      <c r="G1" s="30">
        <v>2011</v>
      </c>
      <c r="H1" s="30">
        <v>2012</v>
      </c>
      <c r="I1" s="30">
        <v>2013</v>
      </c>
      <c r="J1" s="30">
        <v>2014</v>
      </c>
      <c r="K1" s="30">
        <v>2015</v>
      </c>
      <c r="L1" s="30">
        <v>2016</v>
      </c>
      <c r="M1" s="30">
        <v>2017</v>
      </c>
      <c r="N1" s="19"/>
      <c r="O1" s="19"/>
    </row>
    <row r="2" spans="1:15">
      <c r="B2" s="32">
        <v>0</v>
      </c>
      <c r="C2" s="7"/>
      <c r="D2" s="7"/>
    </row>
    <row r="3" spans="1:15">
      <c r="B3" s="26"/>
      <c r="C3" s="6"/>
      <c r="D3" s="7"/>
    </row>
    <row r="4" spans="1:15">
      <c r="B4" s="10"/>
      <c r="C4" s="6"/>
      <c r="D4" s="7"/>
    </row>
    <row r="5" spans="1:15" s="14" customFormat="1">
      <c r="B5" s="10" t="s">
        <v>22</v>
      </c>
      <c r="C5" s="14">
        <v>24.546199999999999</v>
      </c>
      <c r="D5" s="14">
        <v>29.380400000000002</v>
      </c>
      <c r="E5" s="14">
        <v>30.244199999999999</v>
      </c>
      <c r="F5" s="14">
        <v>30.476900000000001</v>
      </c>
      <c r="G5" s="14">
        <v>32.196100000000001</v>
      </c>
      <c r="H5" s="14">
        <v>30.372699999999998</v>
      </c>
      <c r="I5" s="14">
        <v>32.729199999999999</v>
      </c>
      <c r="J5" s="14">
        <v>56.258400000000002</v>
      </c>
      <c r="K5" s="14">
        <v>72.8827</v>
      </c>
      <c r="L5" s="14">
        <v>60.6569</v>
      </c>
      <c r="M5" s="14">
        <v>57.600200000000001</v>
      </c>
    </row>
    <row r="6" spans="1:15" s="15" customFormat="1">
      <c r="B6" s="10" t="s">
        <v>23</v>
      </c>
      <c r="C6" s="15">
        <v>93.85</v>
      </c>
      <c r="D6" s="15">
        <v>45.59</v>
      </c>
      <c r="E6" s="15">
        <v>77.930000000000007</v>
      </c>
      <c r="F6" s="15">
        <v>94.29</v>
      </c>
      <c r="G6" s="15">
        <v>107.06</v>
      </c>
      <c r="H6" s="15">
        <v>111.25</v>
      </c>
      <c r="I6" s="15">
        <v>110.59</v>
      </c>
      <c r="J6" s="15">
        <v>57.54</v>
      </c>
      <c r="K6" s="15">
        <v>37.57</v>
      </c>
      <c r="L6" s="15">
        <v>56.73</v>
      </c>
      <c r="M6" s="15">
        <v>66.599999999999994</v>
      </c>
    </row>
    <row r="7" spans="1:15" s="16" customFormat="1">
      <c r="B7" s="10" t="s">
        <v>24</v>
      </c>
      <c r="C7" s="16">
        <v>2303.6608699999997</v>
      </c>
      <c r="D7" s="16">
        <v>1339.4524360000003</v>
      </c>
      <c r="E7" s="16">
        <v>2356.9305060000002</v>
      </c>
      <c r="F7" s="16">
        <v>2873.6669010000001</v>
      </c>
      <c r="G7" s="16">
        <v>3446.9144660000002</v>
      </c>
      <c r="H7" s="16">
        <v>3378.9628749999997</v>
      </c>
      <c r="I7" s="16">
        <v>3619.5222279999998</v>
      </c>
      <c r="J7" s="16">
        <v>3237.1083360000002</v>
      </c>
      <c r="K7" s="16">
        <v>2738.203039</v>
      </c>
      <c r="L7" s="16">
        <v>3441.0659369999998</v>
      </c>
      <c r="M7" s="16">
        <v>3836.1733199999999</v>
      </c>
    </row>
    <row r="8" spans="1:15">
      <c r="B8" s="18" t="s">
        <v>37</v>
      </c>
    </row>
    <row r="9" spans="1:15" s="5" customFormat="1" ht="15.75" thickBot="1">
      <c r="B9" s="8" t="s">
        <v>4</v>
      </c>
      <c r="C9" s="5">
        <v>1000</v>
      </c>
    </row>
    <row r="10" spans="1:15" s="7" customFormat="1" ht="15.75" thickTop="1">
      <c r="B10" s="17" t="s">
        <v>1</v>
      </c>
      <c r="C10" s="33">
        <v>1566417</v>
      </c>
      <c r="D10" s="33">
        <v>1572075</v>
      </c>
      <c r="E10" s="33">
        <v>1688136</v>
      </c>
      <c r="F10" s="33">
        <v>1865895</v>
      </c>
      <c r="G10" s="33">
        <v>2240293</v>
      </c>
      <c r="H10" s="33">
        <v>2420803</v>
      </c>
      <c r="I10" s="33">
        <v>2862670</v>
      </c>
      <c r="J10" s="33">
        <v>3461155</v>
      </c>
      <c r="K10" s="33">
        <v>3993722</v>
      </c>
      <c r="L10" s="33">
        <v>3234346</v>
      </c>
      <c r="M10" s="33">
        <v>3469266</v>
      </c>
    </row>
    <row r="11" spans="1:15" s="7" customFormat="1">
      <c r="B11" s="7" t="s">
        <v>0</v>
      </c>
      <c r="C11" s="33">
        <v>5226139</v>
      </c>
      <c r="D11" s="33">
        <v>5596493</v>
      </c>
      <c r="E11" s="33">
        <v>6675079</v>
      </c>
      <c r="F11" s="33">
        <v>7370098</v>
      </c>
      <c r="G11" s="33">
        <v>8660403</v>
      </c>
      <c r="H11" s="33">
        <v>9536033</v>
      </c>
      <c r="I11" s="33">
        <v>10573566</v>
      </c>
      <c r="J11" s="33">
        <v>11716315</v>
      </c>
      <c r="K11" s="33">
        <v>13058318</v>
      </c>
      <c r="L11" s="33">
        <v>13684592</v>
      </c>
      <c r="M11" s="33">
        <v>14769504</v>
      </c>
    </row>
    <row r="12" spans="1:15" s="1" customFormat="1">
      <c r="B12" s="1" t="s">
        <v>5</v>
      </c>
      <c r="C12" s="4">
        <f t="shared" ref="C12:J12" si="0">C10+C11</f>
        <v>6792556</v>
      </c>
      <c r="D12" s="4">
        <f t="shared" si="0"/>
        <v>7168568</v>
      </c>
      <c r="E12" s="4">
        <f t="shared" si="0"/>
        <v>8363215</v>
      </c>
      <c r="F12" s="4">
        <f t="shared" si="0"/>
        <v>9235993</v>
      </c>
      <c r="G12" s="4">
        <f t="shared" si="0"/>
        <v>10900696</v>
      </c>
      <c r="H12" s="4">
        <f t="shared" si="0"/>
        <v>11956836</v>
      </c>
      <c r="I12" s="4">
        <f t="shared" si="0"/>
        <v>13436236</v>
      </c>
      <c r="J12" s="4">
        <f t="shared" si="0"/>
        <v>15177470</v>
      </c>
      <c r="K12" s="4">
        <f t="shared" ref="K12:M12" si="1">K10+K11</f>
        <v>17052040</v>
      </c>
      <c r="L12" s="4">
        <f t="shared" si="1"/>
        <v>16918938</v>
      </c>
      <c r="M12" s="4">
        <f t="shared" si="1"/>
        <v>18238770</v>
      </c>
      <c r="N12" s="4"/>
      <c r="O12" s="4"/>
    </row>
    <row r="13" spans="1:15" s="7" customFormat="1">
      <c r="B13" s="7" t="s">
        <v>8</v>
      </c>
      <c r="C13" s="33">
        <v>1084554</v>
      </c>
      <c r="D13" s="33">
        <v>964845</v>
      </c>
      <c r="E13" s="33">
        <v>1047015.0000000001</v>
      </c>
      <c r="F13" s="33">
        <v>1011261</v>
      </c>
      <c r="G13" s="33">
        <v>1309255</v>
      </c>
      <c r="H13" s="33">
        <v>1492066</v>
      </c>
      <c r="I13" s="33">
        <v>1391465</v>
      </c>
      <c r="J13" s="33">
        <v>1855947</v>
      </c>
      <c r="K13" s="33">
        <v>2124701</v>
      </c>
      <c r="L13" s="33">
        <v>1921808</v>
      </c>
      <c r="M13" s="33">
        <v>2589516</v>
      </c>
    </row>
    <row r="14" spans="1:15" s="7" customFormat="1">
      <c r="B14" s="7" t="s">
        <v>7</v>
      </c>
      <c r="C14" s="33">
        <v>1394905</v>
      </c>
      <c r="D14" s="33">
        <v>1290624</v>
      </c>
      <c r="E14" s="33">
        <v>1670254</v>
      </c>
      <c r="F14" s="33">
        <v>1688371</v>
      </c>
      <c r="G14" s="33">
        <v>1830450</v>
      </c>
      <c r="H14" s="33">
        <v>1984825</v>
      </c>
      <c r="I14" s="33">
        <v>2410417</v>
      </c>
      <c r="J14" s="33">
        <v>3201502</v>
      </c>
      <c r="K14" s="33">
        <v>4012717</v>
      </c>
      <c r="L14" s="33">
        <v>3555291</v>
      </c>
      <c r="M14" s="33">
        <v>3633773</v>
      </c>
    </row>
    <row r="15" spans="1:15" s="7" customFormat="1">
      <c r="B15" s="7" t="s">
        <v>6</v>
      </c>
      <c r="C15" s="33">
        <v>4313097</v>
      </c>
      <c r="D15" s="33">
        <v>4913099</v>
      </c>
      <c r="E15" s="33">
        <v>5645946</v>
      </c>
      <c r="F15" s="33">
        <v>6536361</v>
      </c>
      <c r="G15" s="33">
        <v>7760991</v>
      </c>
      <c r="H15" s="33">
        <v>8479945</v>
      </c>
      <c r="I15" s="33">
        <v>9634354</v>
      </c>
      <c r="J15" s="35">
        <v>10120021</v>
      </c>
      <c r="K15" s="35">
        <v>10914622</v>
      </c>
      <c r="L15" s="35">
        <v>11441839</v>
      </c>
      <c r="M15" s="35">
        <v>12015481</v>
      </c>
    </row>
    <row r="16" spans="1:15" s="4" customFormat="1">
      <c r="B16" s="7" t="s">
        <v>30</v>
      </c>
      <c r="C16" s="4">
        <f t="shared" ref="C16:J16" si="2">C13+C14+C15</f>
        <v>6792556</v>
      </c>
      <c r="D16" s="4">
        <f t="shared" si="2"/>
        <v>7168568</v>
      </c>
      <c r="E16" s="4">
        <f t="shared" si="2"/>
        <v>8363215</v>
      </c>
      <c r="F16" s="4">
        <f t="shared" si="2"/>
        <v>9235993</v>
      </c>
      <c r="G16" s="4">
        <f t="shared" si="2"/>
        <v>10900696</v>
      </c>
      <c r="H16" s="4">
        <f t="shared" si="2"/>
        <v>11956836</v>
      </c>
      <c r="I16" s="4">
        <f t="shared" si="2"/>
        <v>13436236</v>
      </c>
      <c r="J16" s="4">
        <f t="shared" si="2"/>
        <v>15177470</v>
      </c>
      <c r="K16" s="4">
        <f t="shared" ref="K16:M16" si="3">K13+K14+K15</f>
        <v>17052040</v>
      </c>
      <c r="L16" s="4">
        <f t="shared" si="3"/>
        <v>16918938</v>
      </c>
      <c r="M16" s="4">
        <f t="shared" si="3"/>
        <v>18238770</v>
      </c>
    </row>
    <row r="17" spans="2:15">
      <c r="B17" t="s">
        <v>10</v>
      </c>
      <c r="C17" s="9">
        <f t="shared" ref="C17:J17" si="4">(C13+C14)/C16</f>
        <v>0.36502591955075525</v>
      </c>
      <c r="D17" s="9">
        <f t="shared" si="4"/>
        <v>0.31463313174960467</v>
      </c>
      <c r="E17" s="9">
        <f t="shared" si="4"/>
        <v>0.32490722766304586</v>
      </c>
      <c r="F17" s="9">
        <f t="shared" si="4"/>
        <v>0.29229472131475198</v>
      </c>
      <c r="G17" s="9">
        <f t="shared" si="4"/>
        <v>0.28802793876647875</v>
      </c>
      <c r="H17" s="9">
        <f t="shared" si="4"/>
        <v>0.29078687706346396</v>
      </c>
      <c r="I17" s="9">
        <f t="shared" si="4"/>
        <v>0.28295736990627435</v>
      </c>
      <c r="J17" s="9">
        <f t="shared" si="4"/>
        <v>0.33322082007080234</v>
      </c>
      <c r="K17" s="9">
        <f t="shared" ref="K17:M17" si="5">(K13+K14)/K16</f>
        <v>0.35992280102556645</v>
      </c>
      <c r="L17" s="9">
        <f t="shared" si="5"/>
        <v>0.32372593362538477</v>
      </c>
      <c r="M17" s="9">
        <f t="shared" si="5"/>
        <v>0.34121209928081775</v>
      </c>
    </row>
    <row r="19" spans="2:15" s="5" customFormat="1" ht="15.75" thickBot="1">
      <c r="B19" s="8" t="s">
        <v>2</v>
      </c>
    </row>
    <row r="20" spans="2:15" ht="15.75" thickTop="1">
      <c r="B20" t="s">
        <v>3</v>
      </c>
      <c r="C20" s="33">
        <v>2390467</v>
      </c>
      <c r="D20" s="33">
        <v>3518960</v>
      </c>
      <c r="E20" s="33">
        <v>2990971</v>
      </c>
      <c r="F20" s="33">
        <v>3597054</v>
      </c>
      <c r="G20" s="33">
        <v>4637090</v>
      </c>
      <c r="H20" s="33">
        <v>4764411</v>
      </c>
      <c r="I20" s="33">
        <v>5249965</v>
      </c>
      <c r="J20" s="33">
        <v>5589811</v>
      </c>
      <c r="K20" s="33">
        <v>6073318</v>
      </c>
      <c r="L20" s="33">
        <v>6111051</v>
      </c>
      <c r="M20" s="33">
        <v>6546143</v>
      </c>
    </row>
    <row r="21" spans="2:15">
      <c r="B21" t="s">
        <v>40</v>
      </c>
      <c r="C21" s="33">
        <v>701778</v>
      </c>
      <c r="D21" s="33">
        <v>1260306</v>
      </c>
      <c r="E21" s="33">
        <v>856912</v>
      </c>
      <c r="F21" s="33">
        <v>1113822</v>
      </c>
      <c r="G21" s="33">
        <v>1656843</v>
      </c>
      <c r="H21" s="33">
        <v>1289176</v>
      </c>
      <c r="I21" s="33">
        <v>1587209</v>
      </c>
      <c r="J21" s="33">
        <v>1310424</v>
      </c>
      <c r="K21" s="33">
        <v>1228301</v>
      </c>
      <c r="L21" s="33">
        <v>725580</v>
      </c>
      <c r="M21" s="33">
        <v>870623</v>
      </c>
    </row>
    <row r="22" spans="2:15">
      <c r="B22" t="s">
        <v>9</v>
      </c>
      <c r="C22" s="1">
        <v>694985</v>
      </c>
      <c r="D22" s="1">
        <v>771380</v>
      </c>
      <c r="E22" s="1">
        <v>793793</v>
      </c>
      <c r="F22" s="1">
        <v>997993</v>
      </c>
      <c r="G22" s="1">
        <v>1342442</v>
      </c>
      <c r="H22" s="1">
        <v>1210566</v>
      </c>
      <c r="I22" s="1">
        <v>1165705</v>
      </c>
      <c r="J22" s="1">
        <v>157192</v>
      </c>
      <c r="K22" s="1">
        <v>805199</v>
      </c>
      <c r="L22" s="1">
        <v>997104</v>
      </c>
      <c r="M22" s="1">
        <v>766879</v>
      </c>
    </row>
    <row r="23" spans="2:15">
      <c r="B23" s="7" t="s">
        <v>28</v>
      </c>
      <c r="C23" s="40">
        <v>28.07</v>
      </c>
      <c r="D23" s="40">
        <v>31.49</v>
      </c>
      <c r="E23" s="40">
        <v>33.18</v>
      </c>
      <c r="F23" s="40">
        <v>42.2</v>
      </c>
      <c r="G23" s="40">
        <v>56.95</v>
      </c>
      <c r="H23" s="40">
        <v>51.53</v>
      </c>
      <c r="I23" s="40">
        <v>49.64</v>
      </c>
      <c r="J23" s="40">
        <v>6.93</v>
      </c>
      <c r="K23" s="40">
        <v>34.29</v>
      </c>
      <c r="L23" s="40">
        <v>42.19</v>
      </c>
      <c r="M23" s="11">
        <v>32.32</v>
      </c>
    </row>
    <row r="24" spans="2:15">
      <c r="B24" t="s">
        <v>41</v>
      </c>
      <c r="C24" s="31">
        <f t="shared" ref="C24:J24" si="6">C21/C20</f>
        <v>0.29357359879889577</v>
      </c>
      <c r="D24" s="31">
        <f t="shared" si="6"/>
        <v>0.35814729351853958</v>
      </c>
      <c r="E24" s="31">
        <f t="shared" si="6"/>
        <v>0.28649960163438565</v>
      </c>
      <c r="F24" s="31">
        <f t="shared" si="6"/>
        <v>0.30964839560373575</v>
      </c>
      <c r="G24" s="31">
        <f t="shared" si="6"/>
        <v>0.35730231675468882</v>
      </c>
      <c r="H24" s="31">
        <f t="shared" si="6"/>
        <v>0.27058454864620202</v>
      </c>
      <c r="I24" s="31">
        <f t="shared" si="6"/>
        <v>0.30232753932645268</v>
      </c>
      <c r="J24" s="31">
        <f t="shared" si="6"/>
        <v>0.23443082422643627</v>
      </c>
      <c r="K24" s="31">
        <f t="shared" ref="K24:M24" si="7">K21/K20</f>
        <v>0.20224546121247067</v>
      </c>
      <c r="L24" s="31">
        <f t="shared" si="7"/>
        <v>0.11873244062273412</v>
      </c>
      <c r="M24" s="31">
        <f t="shared" si="7"/>
        <v>0.13299785843358447</v>
      </c>
      <c r="N24" s="23"/>
      <c r="O24" s="23"/>
    </row>
    <row r="25" spans="2:15">
      <c r="B25" t="s">
        <v>43</v>
      </c>
      <c r="C25" s="31">
        <v>0</v>
      </c>
      <c r="D25" s="31">
        <f t="shared" ref="D25:H25" si="8">(D20-C20)/ABS(C20)</f>
        <v>0.47208055999099757</v>
      </c>
      <c r="E25" s="31">
        <f t="shared" si="8"/>
        <v>-0.15004120535612794</v>
      </c>
      <c r="F25" s="31">
        <f t="shared" si="8"/>
        <v>0.20263753811053334</v>
      </c>
      <c r="G25" s="31">
        <f t="shared" si="8"/>
        <v>0.28913549810483802</v>
      </c>
      <c r="H25" s="31">
        <f t="shared" si="8"/>
        <v>2.7457090546010535E-2</v>
      </c>
      <c r="I25" s="31">
        <f>(I20-H20)/ABS(H20)</f>
        <v>0.101912702325639</v>
      </c>
      <c r="J25" s="31">
        <f>(J20-I20)/ABS(I20)</f>
        <v>6.4733002981924637E-2</v>
      </c>
      <c r="K25" s="31">
        <f t="shared" ref="K25:M25" si="9">(K20-J20)/ABS(J20)</f>
        <v>8.6497915582476756E-2</v>
      </c>
      <c r="L25" s="31">
        <f t="shared" si="9"/>
        <v>6.2129136001111748E-3</v>
      </c>
      <c r="M25" s="31">
        <f t="shared" si="9"/>
        <v>7.1197573052491303E-2</v>
      </c>
    </row>
    <row r="26" spans="2:15">
      <c r="B26" t="s">
        <v>44</v>
      </c>
      <c r="C26" s="31">
        <v>0</v>
      </c>
      <c r="D26" s="31">
        <f t="shared" ref="D26:H26" si="10">(D22-C22)/ABS(C22)</f>
        <v>0.10992323575328963</v>
      </c>
      <c r="E26" s="31">
        <f t="shared" si="10"/>
        <v>2.9055718323005523E-2</v>
      </c>
      <c r="F26" s="31">
        <f t="shared" si="10"/>
        <v>0.25724590667844138</v>
      </c>
      <c r="G26" s="31">
        <f t="shared" si="10"/>
        <v>0.34514169939067707</v>
      </c>
      <c r="H26" s="31">
        <f t="shared" si="10"/>
        <v>-9.8235901439317305E-2</v>
      </c>
      <c r="I26" s="31">
        <f>(I22-H22)/ABS(H22)</f>
        <v>-3.7057872102801502E-2</v>
      </c>
      <c r="J26" s="31">
        <f>(J22-I22)/ABS(I22)</f>
        <v>-0.86515284741851495</v>
      </c>
      <c r="K26" s="31">
        <f t="shared" ref="K26:M26" si="11">(K22-J22)/ABS(J22)</f>
        <v>4.1223917247697086</v>
      </c>
      <c r="L26" s="31">
        <f t="shared" si="11"/>
        <v>0.23833238739740115</v>
      </c>
      <c r="M26" s="31">
        <f t="shared" si="11"/>
        <v>-0.23089366806270961</v>
      </c>
    </row>
    <row r="27" spans="2:15">
      <c r="E27" s="2"/>
    </row>
    <row r="28" spans="2:15" s="5" customFormat="1" ht="15.75" thickBot="1">
      <c r="B28" s="8" t="s">
        <v>18</v>
      </c>
    </row>
    <row r="29" spans="2:15" ht="15.75" thickTop="1">
      <c r="B29" t="s">
        <v>25</v>
      </c>
      <c r="C29" s="33">
        <v>1085563.9999999998</v>
      </c>
      <c r="D29" s="33">
        <v>1511022</v>
      </c>
      <c r="E29" s="33">
        <v>1147129</v>
      </c>
      <c r="F29" s="33">
        <v>1499574</v>
      </c>
      <c r="G29" s="33">
        <v>2001545.9999999998</v>
      </c>
      <c r="H29" s="33">
        <v>1700234</v>
      </c>
      <c r="I29" s="33">
        <v>2098324</v>
      </c>
      <c r="J29" s="33">
        <v>2139388</v>
      </c>
      <c r="K29" s="33">
        <v>1985237</v>
      </c>
      <c r="L29" s="33">
        <v>1489445</v>
      </c>
      <c r="M29" s="33">
        <v>1458139</v>
      </c>
    </row>
    <row r="30" spans="2:15">
      <c r="B30" t="s">
        <v>26</v>
      </c>
      <c r="C30" s="33">
        <v>-194037</v>
      </c>
      <c r="D30" s="33">
        <v>-308772</v>
      </c>
      <c r="E30" s="33">
        <v>-143361</v>
      </c>
      <c r="F30" s="33">
        <v>-260163</v>
      </c>
      <c r="G30" s="33">
        <v>-326332</v>
      </c>
      <c r="H30" s="33">
        <v>-282609</v>
      </c>
      <c r="I30" s="33">
        <v>-199457</v>
      </c>
      <c r="J30" s="33">
        <v>-212674</v>
      </c>
      <c r="K30" s="33">
        <v>-104729</v>
      </c>
      <c r="L30" s="33">
        <v>-95576</v>
      </c>
      <c r="M30" s="33">
        <v>-227549</v>
      </c>
    </row>
    <row r="31" spans="2:15">
      <c r="B31" t="s">
        <v>31</v>
      </c>
      <c r="C31" s="33">
        <v>70154</v>
      </c>
      <c r="D31" s="33">
        <v>41314</v>
      </c>
      <c r="E31" s="33">
        <v>32036</v>
      </c>
      <c r="F31" s="33">
        <v>13233</v>
      </c>
      <c r="G31" s="33">
        <v>14950</v>
      </c>
      <c r="H31" s="33">
        <v>24379</v>
      </c>
      <c r="I31" s="33">
        <v>31565</v>
      </c>
      <c r="J31" s="33">
        <v>51825</v>
      </c>
      <c r="K31" s="33">
        <v>54243</v>
      </c>
      <c r="L31" s="33">
        <v>119460</v>
      </c>
      <c r="M31" s="33">
        <v>75547</v>
      </c>
    </row>
    <row r="32" spans="2:15">
      <c r="B32" t="s">
        <v>32</v>
      </c>
      <c r="C32" s="33">
        <v>-74152</v>
      </c>
      <c r="D32" s="33">
        <v>-55225</v>
      </c>
      <c r="E32" s="33">
        <v>-58794</v>
      </c>
      <c r="F32" s="33">
        <v>-33428</v>
      </c>
      <c r="G32" s="33">
        <v>-28950</v>
      </c>
      <c r="H32" s="33">
        <v>-26718</v>
      </c>
      <c r="I32" s="33">
        <v>-27876</v>
      </c>
      <c r="J32" s="33">
        <v>-25803</v>
      </c>
      <c r="K32" s="33">
        <v>-40100</v>
      </c>
      <c r="L32" s="33">
        <v>-50835</v>
      </c>
      <c r="M32" s="33">
        <v>-34296</v>
      </c>
    </row>
    <row r="33" spans="2:15" s="24" customFormat="1">
      <c r="B33" t="s">
        <v>19</v>
      </c>
      <c r="C33" s="4">
        <f t="shared" ref="C33:J33" si="12">C29+C30+C31+C32</f>
        <v>887528.99999999977</v>
      </c>
      <c r="D33" s="4">
        <f t="shared" si="12"/>
        <v>1188339</v>
      </c>
      <c r="E33" s="4">
        <f t="shared" si="12"/>
        <v>977010</v>
      </c>
      <c r="F33" s="4">
        <f t="shared" si="12"/>
        <v>1219216</v>
      </c>
      <c r="G33" s="4">
        <f t="shared" si="12"/>
        <v>1661213.9999999998</v>
      </c>
      <c r="H33" s="4">
        <f t="shared" si="12"/>
        <v>1415286</v>
      </c>
      <c r="I33" s="4">
        <f t="shared" si="12"/>
        <v>1902556</v>
      </c>
      <c r="J33" s="4">
        <f t="shared" si="12"/>
        <v>1952736</v>
      </c>
      <c r="K33" s="4">
        <f t="shared" ref="K33:M33" si="13">K29+K30+K31+K32</f>
        <v>1894651</v>
      </c>
      <c r="L33" s="4">
        <f t="shared" si="13"/>
        <v>1462494</v>
      </c>
      <c r="M33" s="4">
        <f t="shared" si="13"/>
        <v>1271841</v>
      </c>
    </row>
    <row r="34" spans="2:15">
      <c r="B34" t="s">
        <v>45</v>
      </c>
      <c r="C34" s="31">
        <v>0</v>
      </c>
      <c r="D34" s="31">
        <f>(D33-C33)/ABS(C33)</f>
        <v>0.33892977018215775</v>
      </c>
      <c r="E34" s="31">
        <f t="shared" ref="E34:J34" si="14">(E33-D33)/ABS(D33)</f>
        <v>-0.17783561761416566</v>
      </c>
      <c r="F34" s="31">
        <f t="shared" si="14"/>
        <v>0.24790534385523177</v>
      </c>
      <c r="G34" s="31">
        <f t="shared" si="14"/>
        <v>0.3625264104145613</v>
      </c>
      <c r="H34" s="31">
        <f t="shared" si="14"/>
        <v>-0.14804113136537483</v>
      </c>
      <c r="I34" s="31">
        <f t="shared" si="14"/>
        <v>0.34429083591585025</v>
      </c>
      <c r="J34" s="31">
        <f t="shared" si="14"/>
        <v>2.6375044939544488E-2</v>
      </c>
      <c r="K34" s="31">
        <f t="shared" ref="K34" si="15">(K33-J33)/ABS(J33)</f>
        <v>-2.9745444340658442E-2</v>
      </c>
      <c r="L34" s="31">
        <f t="shared" ref="L34" si="16">(L33-K33)/ABS(K33)</f>
        <v>-0.22809319500002903</v>
      </c>
      <c r="M34" s="31">
        <f t="shared" ref="M34" si="17">(M33-L33)/ABS(L33)</f>
        <v>-0.13036156045768393</v>
      </c>
    </row>
    <row r="36" spans="2:15" s="13" customFormat="1"/>
    <row r="37" spans="2:15" s="28" customFormat="1">
      <c r="B37" s="28" t="s">
        <v>38</v>
      </c>
      <c r="C37" s="36">
        <v>23400</v>
      </c>
      <c r="D37" s="33">
        <v>23400</v>
      </c>
      <c r="E37" s="33">
        <v>23500</v>
      </c>
      <c r="F37" s="33">
        <v>22900</v>
      </c>
      <c r="G37" s="33">
        <v>22900</v>
      </c>
      <c r="H37" s="33">
        <v>22900</v>
      </c>
      <c r="I37" s="33">
        <v>22900</v>
      </c>
      <c r="J37" s="33">
        <v>23000</v>
      </c>
      <c r="K37" s="33">
        <v>23000</v>
      </c>
      <c r="L37" s="33">
        <v>22600</v>
      </c>
      <c r="M37" s="33">
        <v>22100</v>
      </c>
    </row>
    <row r="38" spans="2:15" s="34" customFormat="1">
      <c r="B38" s="34" t="s">
        <v>15</v>
      </c>
      <c r="C38" s="34">
        <v>342.88</v>
      </c>
      <c r="D38" s="34">
        <v>107.63</v>
      </c>
      <c r="E38" s="34">
        <v>183.09</v>
      </c>
      <c r="F38" s="34">
        <v>193.5</v>
      </c>
      <c r="G38" s="34">
        <v>171.3</v>
      </c>
      <c r="H38" s="34">
        <v>143.69999999999999</v>
      </c>
      <c r="I38" s="34">
        <v>138.75</v>
      </c>
      <c r="J38" s="34">
        <v>130.31</v>
      </c>
      <c r="K38" s="34">
        <v>136.09</v>
      </c>
      <c r="L38" s="34">
        <v>154.55000000000001</v>
      </c>
      <c r="M38" s="34">
        <v>130.5</v>
      </c>
    </row>
    <row r="39" spans="2:15" s="21" customFormat="1">
      <c r="B39" t="s">
        <v>16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</row>
    <row r="40" spans="2:15">
      <c r="B40" t="s">
        <v>29</v>
      </c>
      <c r="C40" s="39">
        <f t="shared" ref="C40:J40" si="18">IF(C39="","",C39/C38)</f>
        <v>0</v>
      </c>
      <c r="D40" s="39">
        <f t="shared" si="18"/>
        <v>0</v>
      </c>
      <c r="E40" s="39">
        <f t="shared" si="18"/>
        <v>0</v>
      </c>
      <c r="F40" s="39">
        <f t="shared" si="18"/>
        <v>0</v>
      </c>
      <c r="G40" s="39">
        <f t="shared" si="18"/>
        <v>0</v>
      </c>
      <c r="H40" s="39">
        <f t="shared" si="18"/>
        <v>0</v>
      </c>
      <c r="I40" s="39">
        <f t="shared" si="18"/>
        <v>0</v>
      </c>
      <c r="J40" s="39">
        <f t="shared" si="18"/>
        <v>0</v>
      </c>
      <c r="K40" s="39">
        <f t="shared" ref="K40:M40" si="19">IF(K39="","",K39/K38)</f>
        <v>0</v>
      </c>
      <c r="L40" s="39">
        <f t="shared" si="19"/>
        <v>0</v>
      </c>
      <c r="M40" s="39">
        <f t="shared" si="19"/>
        <v>0</v>
      </c>
    </row>
    <row r="41" spans="2:15"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3" spans="2:15">
      <c r="B43" s="3" t="s">
        <v>11</v>
      </c>
    </row>
    <row r="44" spans="2:15">
      <c r="B44" t="s">
        <v>12</v>
      </c>
      <c r="C44" s="2">
        <v>0.18</v>
      </c>
      <c r="D44" s="2">
        <f t="shared" ref="D44:J44" si="20">IF(AND(D22&lt;0, C15&lt;0),-(D22/C15),D22/C15)</f>
        <v>0.17884596613523879</v>
      </c>
      <c r="E44" s="2">
        <f t="shared" si="20"/>
        <v>0.16156666087941643</v>
      </c>
      <c r="F44" s="2">
        <f t="shared" si="20"/>
        <v>0.17676276039480363</v>
      </c>
      <c r="G44" s="2">
        <f t="shared" si="20"/>
        <v>0.20538063916604363</v>
      </c>
      <c r="H44" s="2">
        <f t="shared" si="20"/>
        <v>0.15598085347605736</v>
      </c>
      <c r="I44" s="2">
        <f t="shared" si="20"/>
        <v>0.1374661038485509</v>
      </c>
      <c r="J44" s="2">
        <f t="shared" si="20"/>
        <v>1.6315779968226203E-2</v>
      </c>
      <c r="K44" s="2">
        <f t="shared" ref="K44:M44" si="21">IF(AND(K22&lt;0, J15&lt;0),-(K22/J15),K22/J15)</f>
        <v>7.9564953471934499E-2</v>
      </c>
      <c r="L44" s="2">
        <f t="shared" si="21"/>
        <v>9.135488155247154E-2</v>
      </c>
      <c r="M44" s="2">
        <f t="shared" si="21"/>
        <v>6.7024103380584191E-2</v>
      </c>
      <c r="N44" s="23"/>
      <c r="O44" s="23"/>
    </row>
    <row r="45" spans="2:15">
      <c r="B45" t="s">
        <v>20</v>
      </c>
      <c r="C45" s="29">
        <v>0.11</v>
      </c>
      <c r="D45" s="29">
        <f t="shared" ref="D45:J45" si="22">D22/C12</f>
        <v>0.11356255288878001</v>
      </c>
      <c r="E45" s="29">
        <f t="shared" si="22"/>
        <v>0.11073243638059931</v>
      </c>
      <c r="F45" s="29">
        <f t="shared" si="22"/>
        <v>0.11933126196086075</v>
      </c>
      <c r="G45" s="29">
        <f t="shared" si="22"/>
        <v>0.14534896247755927</v>
      </c>
      <c r="H45" s="29">
        <f t="shared" si="22"/>
        <v>0.11105400976231243</v>
      </c>
      <c r="I45" s="29">
        <f t="shared" si="22"/>
        <v>9.7492764808348967E-2</v>
      </c>
      <c r="J45" s="29">
        <f t="shared" si="22"/>
        <v>1.169910978044744E-2</v>
      </c>
      <c r="K45" s="29">
        <f t="shared" ref="K45:M45" si="23">K22/J12</f>
        <v>5.3052254427121255E-2</v>
      </c>
      <c r="L45" s="29">
        <f t="shared" si="23"/>
        <v>5.8474176696747135E-2</v>
      </c>
      <c r="M45" s="29">
        <f t="shared" si="23"/>
        <v>4.5326662938300268E-2</v>
      </c>
      <c r="N45" s="23"/>
      <c r="O45" s="23"/>
    </row>
    <row r="46" spans="2:15">
      <c r="B46" t="s">
        <v>34</v>
      </c>
      <c r="C46" s="29">
        <f t="shared" ref="C46:J46" si="24">C22/C20</f>
        <v>0.29073189464652721</v>
      </c>
      <c r="D46" s="29">
        <f t="shared" si="24"/>
        <v>0.21920681110328052</v>
      </c>
      <c r="E46" s="29">
        <f t="shared" si="24"/>
        <v>0.26539642142969622</v>
      </c>
      <c r="F46" s="29">
        <f t="shared" si="24"/>
        <v>0.27744732216975337</v>
      </c>
      <c r="G46" s="29">
        <f t="shared" si="24"/>
        <v>0.28950095857531338</v>
      </c>
      <c r="H46" s="29">
        <f t="shared" si="24"/>
        <v>0.25408513245393816</v>
      </c>
      <c r="I46" s="29">
        <f t="shared" si="24"/>
        <v>0.22204052788923354</v>
      </c>
      <c r="J46" s="29">
        <f t="shared" si="24"/>
        <v>2.8121165456220256E-2</v>
      </c>
      <c r="K46" s="29">
        <f t="shared" ref="K46:M46" si="25">K22/K20</f>
        <v>0.13257975294558921</v>
      </c>
      <c r="L46" s="29">
        <f t="shared" si="25"/>
        <v>0.16316407766847307</v>
      </c>
      <c r="M46" s="29">
        <f t="shared" si="25"/>
        <v>0.11714974756891196</v>
      </c>
      <c r="N46" s="23"/>
      <c r="O46" s="23"/>
    </row>
    <row r="47" spans="2:15">
      <c r="B47" s="3" t="s">
        <v>27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3"/>
      <c r="O47" s="23"/>
    </row>
    <row r="48" spans="2:15">
      <c r="B48" t="s">
        <v>13</v>
      </c>
      <c r="C48" s="1">
        <f t="shared" ref="C48:J48" si="26">C15-C11</f>
        <v>-913042</v>
      </c>
      <c r="D48" s="1">
        <f t="shared" si="26"/>
        <v>-683394</v>
      </c>
      <c r="E48" s="1">
        <f t="shared" si="26"/>
        <v>-1029133</v>
      </c>
      <c r="F48" s="1">
        <f t="shared" si="26"/>
        <v>-833737</v>
      </c>
      <c r="G48" s="1">
        <f t="shared" si="26"/>
        <v>-899412</v>
      </c>
      <c r="H48" s="1">
        <f t="shared" si="26"/>
        <v>-1056088</v>
      </c>
      <c r="I48" s="1">
        <f t="shared" si="26"/>
        <v>-939212</v>
      </c>
      <c r="J48" s="1">
        <f t="shared" si="26"/>
        <v>-1596294</v>
      </c>
      <c r="K48" s="1">
        <f t="shared" ref="K48:M48" si="27">K15-K11</f>
        <v>-2143696</v>
      </c>
      <c r="L48" s="1">
        <f t="shared" si="27"/>
        <v>-2242753</v>
      </c>
      <c r="M48" s="1">
        <f t="shared" si="27"/>
        <v>-2754023</v>
      </c>
      <c r="N48" s="23"/>
      <c r="O48" s="23"/>
    </row>
    <row r="49" spans="2:15">
      <c r="B49" t="s">
        <v>33</v>
      </c>
      <c r="C49" s="1">
        <f t="shared" ref="C49:J49" si="28">C15+C14-C11</f>
        <v>481863</v>
      </c>
      <c r="D49" s="1">
        <f t="shared" si="28"/>
        <v>607230</v>
      </c>
      <c r="E49" s="1">
        <f t="shared" si="28"/>
        <v>641121</v>
      </c>
      <c r="F49" s="1">
        <f t="shared" si="28"/>
        <v>854634</v>
      </c>
      <c r="G49" s="1">
        <f t="shared" si="28"/>
        <v>931038</v>
      </c>
      <c r="H49" s="1">
        <f t="shared" si="28"/>
        <v>928737</v>
      </c>
      <c r="I49" s="1">
        <f t="shared" si="28"/>
        <v>1471205</v>
      </c>
      <c r="J49" s="1">
        <f t="shared" si="28"/>
        <v>1605208</v>
      </c>
      <c r="K49" s="1">
        <f t="shared" ref="K49:M49" si="29">K15+K14-K11</f>
        <v>1869021</v>
      </c>
      <c r="L49" s="1">
        <f t="shared" si="29"/>
        <v>1312538</v>
      </c>
      <c r="M49" s="1">
        <f t="shared" si="29"/>
        <v>879750</v>
      </c>
      <c r="N49" s="23"/>
      <c r="O49" s="23"/>
    </row>
    <row r="50" spans="2:15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3"/>
      <c r="O50" s="23"/>
    </row>
    <row r="52" spans="2:15" ht="15.75">
      <c r="B52" s="20" t="s">
        <v>14</v>
      </c>
    </row>
    <row r="53" spans="2:15">
      <c r="B53" t="s">
        <v>39</v>
      </c>
      <c r="C53" s="1">
        <f t="shared" ref="C53:J53" si="30">(C37*C38)</f>
        <v>8023392</v>
      </c>
      <c r="D53" s="1">
        <f t="shared" si="30"/>
        <v>2518542</v>
      </c>
      <c r="E53" s="1">
        <f t="shared" si="30"/>
        <v>4302615</v>
      </c>
      <c r="F53" s="1">
        <f t="shared" si="30"/>
        <v>4431150</v>
      </c>
      <c r="G53" s="1">
        <f t="shared" si="30"/>
        <v>3922770.0000000005</v>
      </c>
      <c r="H53" s="1">
        <f t="shared" si="30"/>
        <v>3290729.9999999995</v>
      </c>
      <c r="I53" s="1">
        <f t="shared" si="30"/>
        <v>3177375</v>
      </c>
      <c r="J53" s="1">
        <f t="shared" si="30"/>
        <v>2997130</v>
      </c>
      <c r="K53" s="1">
        <f t="shared" ref="K53:M53" si="31">(K37*K38)</f>
        <v>3130070</v>
      </c>
      <c r="L53" s="1">
        <f t="shared" si="31"/>
        <v>3492830.0000000005</v>
      </c>
      <c r="M53" s="1">
        <f t="shared" si="31"/>
        <v>2884050</v>
      </c>
    </row>
    <row r="54" spans="2:15">
      <c r="B54" s="22" t="s">
        <v>36</v>
      </c>
      <c r="C54" s="11">
        <f t="shared" ref="C54:J54" si="32">C12/C37</f>
        <v>290.28017094017093</v>
      </c>
      <c r="D54" s="11">
        <f t="shared" si="32"/>
        <v>306.34905982905985</v>
      </c>
      <c r="E54" s="11">
        <f t="shared" si="32"/>
        <v>355.88148936170211</v>
      </c>
      <c r="F54" s="11">
        <f t="shared" si="32"/>
        <v>403.31847161572051</v>
      </c>
      <c r="G54" s="11">
        <f t="shared" si="32"/>
        <v>476.01292576419212</v>
      </c>
      <c r="H54" s="11">
        <f t="shared" si="32"/>
        <v>522.13257641921393</v>
      </c>
      <c r="I54" s="11">
        <f t="shared" si="32"/>
        <v>586.73519650655021</v>
      </c>
      <c r="J54" s="11">
        <f t="shared" si="32"/>
        <v>659.89</v>
      </c>
      <c r="K54" s="11">
        <f t="shared" ref="K54:M54" si="33">K12/K37</f>
        <v>741.39304347826089</v>
      </c>
      <c r="L54" s="11">
        <f t="shared" si="33"/>
        <v>748.62557522123893</v>
      </c>
      <c r="M54" s="11">
        <f t="shared" si="33"/>
        <v>825.28371040723982</v>
      </c>
    </row>
    <row r="55" spans="2:15">
      <c r="B55" t="s">
        <v>42</v>
      </c>
      <c r="C55" s="37">
        <f t="shared" ref="C55:J55" si="34">C53/C12</f>
        <v>1.1812036588288708</v>
      </c>
      <c r="D55" s="37">
        <f t="shared" si="34"/>
        <v>0.35133125611698179</v>
      </c>
      <c r="E55" s="37">
        <f t="shared" si="34"/>
        <v>0.51446901699884551</v>
      </c>
      <c r="F55" s="37">
        <f t="shared" si="34"/>
        <v>0.47976974430361741</v>
      </c>
      <c r="G55" s="37">
        <f t="shared" si="34"/>
        <v>0.35986417748004351</v>
      </c>
      <c r="H55" s="37">
        <f t="shared" si="34"/>
        <v>0.27521745719352508</v>
      </c>
      <c r="I55" s="37">
        <f t="shared" si="34"/>
        <v>0.23647805828953883</v>
      </c>
      <c r="J55" s="37">
        <f t="shared" si="34"/>
        <v>0.19747230599039234</v>
      </c>
      <c r="K55" s="37">
        <f t="shared" ref="K55:M55" si="35">K53/K12</f>
        <v>0.18355985559499038</v>
      </c>
      <c r="L55" s="37">
        <f t="shared" si="35"/>
        <v>0.20644499081443532</v>
      </c>
      <c r="M55" s="37">
        <f t="shared" si="35"/>
        <v>0.15812743951483571</v>
      </c>
      <c r="N55" s="23"/>
      <c r="O55" s="23"/>
    </row>
    <row r="56" spans="2:15">
      <c r="B56" t="s">
        <v>35</v>
      </c>
      <c r="C56" s="11">
        <f t="shared" ref="C56:J56" si="36">C38/C23</f>
        <v>12.215176344852155</v>
      </c>
      <c r="D56" s="11">
        <f t="shared" si="36"/>
        <v>3.4179104477611939</v>
      </c>
      <c r="E56" s="11">
        <f t="shared" si="36"/>
        <v>5.5180831826401446</v>
      </c>
      <c r="F56" s="11">
        <f t="shared" si="36"/>
        <v>4.5853080568720372</v>
      </c>
      <c r="G56" s="11">
        <f t="shared" si="36"/>
        <v>3.0079016681299384</v>
      </c>
      <c r="H56" s="11">
        <f t="shared" si="36"/>
        <v>2.7886667960411406</v>
      </c>
      <c r="I56" s="11">
        <f t="shared" si="36"/>
        <v>2.7951248992747786</v>
      </c>
      <c r="J56" s="11">
        <f t="shared" si="36"/>
        <v>18.803751803751805</v>
      </c>
      <c r="K56" s="11">
        <f t="shared" ref="K56:M56" si="37">K38/K23</f>
        <v>3.9687955672207642</v>
      </c>
      <c r="L56" s="11">
        <f t="shared" si="37"/>
        <v>3.6631903294619583</v>
      </c>
      <c r="M56" s="11">
        <f t="shared" si="37"/>
        <v>4.0377475247524748</v>
      </c>
    </row>
    <row r="57" spans="2:15">
      <c r="B57" t="s">
        <v>17</v>
      </c>
      <c r="C57" s="11">
        <f t="shared" ref="C57:J57" si="38">C53/C15</f>
        <v>1.8602391738465422</v>
      </c>
      <c r="D57" s="11">
        <f t="shared" si="38"/>
        <v>0.51261779988557121</v>
      </c>
      <c r="E57" s="11">
        <f t="shared" si="38"/>
        <v>0.76207158198112412</v>
      </c>
      <c r="F57" s="11">
        <f t="shared" si="38"/>
        <v>0.6779230828896996</v>
      </c>
      <c r="G57" s="11">
        <f t="shared" si="38"/>
        <v>0.50544704922348194</v>
      </c>
      <c r="H57" s="11">
        <f t="shared" si="38"/>
        <v>0.388060299919398</v>
      </c>
      <c r="I57" s="11">
        <f t="shared" si="38"/>
        <v>0.329796372439709</v>
      </c>
      <c r="J57" s="11">
        <f t="shared" si="38"/>
        <v>0.2961584763509878</v>
      </c>
      <c r="K57" s="11">
        <f t="shared" ref="K57:M57" si="39">K53/K15</f>
        <v>0.28677768226879502</v>
      </c>
      <c r="L57" s="11">
        <f t="shared" si="39"/>
        <v>0.30526823528979918</v>
      </c>
      <c r="M57" s="11">
        <f t="shared" si="39"/>
        <v>0.240027844078818</v>
      </c>
      <c r="N57" s="11"/>
      <c r="O57" s="11"/>
    </row>
    <row r="58" spans="2:15">
      <c r="B58" t="s">
        <v>46</v>
      </c>
      <c r="C58" s="38">
        <f t="shared" ref="C58:J58" si="40">C53/C33</f>
        <v>9.0401462938112473</v>
      </c>
      <c r="D58" s="38">
        <f t="shared" si="40"/>
        <v>2.1193800758874364</v>
      </c>
      <c r="E58" s="38">
        <f t="shared" si="40"/>
        <v>4.4038597353148896</v>
      </c>
      <c r="F58" s="38">
        <f t="shared" si="40"/>
        <v>3.6344257293211375</v>
      </c>
      <c r="G58" s="38">
        <f t="shared" si="40"/>
        <v>2.3613875153953683</v>
      </c>
      <c r="H58" s="38">
        <f t="shared" si="40"/>
        <v>2.3251342838125999</v>
      </c>
      <c r="I58" s="38">
        <f t="shared" si="40"/>
        <v>1.6700559668151687</v>
      </c>
      <c r="J58" s="38">
        <f t="shared" si="40"/>
        <v>1.5348362502662931</v>
      </c>
      <c r="K58" s="38">
        <f t="shared" ref="K58:M58" si="41">K53/K33</f>
        <v>1.6520562362144795</v>
      </c>
      <c r="L58" s="38">
        <f t="shared" si="41"/>
        <v>2.3882696270890689</v>
      </c>
      <c r="M58" s="38">
        <f t="shared" si="41"/>
        <v>2.2676183579551217</v>
      </c>
    </row>
    <row r="66" spans="2:2">
      <c r="B66" t="s">
        <v>22</v>
      </c>
    </row>
    <row r="67" spans="2:2">
      <c r="B67" t="s">
        <v>23</v>
      </c>
    </row>
    <row r="68" spans="2:2">
      <c r="B68" t="s">
        <v>24</v>
      </c>
    </row>
    <row r="69" spans="2:2">
      <c r="B69" t="s">
        <v>3</v>
      </c>
    </row>
    <row r="70" spans="2:2">
      <c r="B70" t="s">
        <v>9</v>
      </c>
    </row>
    <row r="71" spans="2:2">
      <c r="B71" t="s">
        <v>40</v>
      </c>
    </row>
    <row r="72" spans="2:2">
      <c r="B72" t="s">
        <v>19</v>
      </c>
    </row>
    <row r="73" spans="2:2">
      <c r="B73" t="s">
        <v>12</v>
      </c>
    </row>
    <row r="74" spans="2:2">
      <c r="B74" t="s">
        <v>20</v>
      </c>
    </row>
    <row r="75" spans="2:2">
      <c r="B75" t="s">
        <v>34</v>
      </c>
    </row>
    <row r="76" spans="2:2">
      <c r="B76" s="22" t="s">
        <v>36</v>
      </c>
    </row>
  </sheetData>
  <conditionalFormatting sqref="C44:M44">
    <cfRule type="cellIs" dxfId="22" priority="45" operator="between">
      <formula>0</formula>
      <formula>0.15</formula>
    </cfRule>
    <cfRule type="cellIs" dxfId="21" priority="46" operator="lessThan">
      <formula>0</formula>
    </cfRule>
    <cfRule type="cellIs" dxfId="20" priority="47" operator="greaterThan">
      <formula>0.15</formula>
    </cfRule>
  </conditionalFormatting>
  <conditionalFormatting sqref="C17:M17">
    <cfRule type="cellIs" dxfId="19" priority="43" operator="lessThanOrEqual">
      <formula>0.7</formula>
    </cfRule>
    <cfRule type="cellIs" dxfId="18" priority="44" operator="greaterThan">
      <formula>0.7</formula>
    </cfRule>
  </conditionalFormatting>
  <conditionalFormatting sqref="C16:M16">
    <cfRule type="cellIs" dxfId="17" priority="41" operator="notEqual">
      <formula>C12</formula>
    </cfRule>
  </conditionalFormatting>
  <conditionalFormatting sqref="C48:M48">
    <cfRule type="cellIs" dxfId="16" priority="29" operator="lessThan">
      <formula>0</formula>
    </cfRule>
    <cfRule type="cellIs" dxfId="15" priority="30" operator="greaterThan">
      <formula>0</formula>
    </cfRule>
  </conditionalFormatting>
  <conditionalFormatting sqref="C49:M49">
    <cfRule type="cellIs" dxfId="14" priority="27" operator="greaterThan">
      <formula>0</formula>
    </cfRule>
    <cfRule type="cellIs" dxfId="13" priority="28" operator="lessThan">
      <formula>0</formula>
    </cfRule>
  </conditionalFormatting>
  <conditionalFormatting sqref="D24">
    <cfRule type="cellIs" dxfId="12" priority="20" operator="lessThan">
      <formula>C24</formula>
    </cfRule>
  </conditionalFormatting>
  <conditionalFormatting sqref="E24:M24">
    <cfRule type="cellIs" dxfId="11" priority="19" operator="lessThan">
      <formula>D24</formula>
    </cfRule>
  </conditionalFormatting>
  <conditionalFormatting sqref="C54:M54">
    <cfRule type="cellIs" dxfId="10" priority="17" operator="greaterThanOrEqual">
      <formula>C38</formula>
    </cfRule>
    <cfRule type="cellIs" dxfId="9" priority="18" operator="lessThan">
      <formula>C38</formula>
    </cfRule>
  </conditionalFormatting>
  <conditionalFormatting sqref="I22">
    <cfRule type="cellIs" dxfId="8" priority="7" operator="lessThan">
      <formula>0</formula>
    </cfRule>
  </conditionalFormatting>
  <conditionalFormatting sqref="I22">
    <cfRule type="cellIs" dxfId="7" priority="53" operator="greaterThan">
      <formula>I33</formula>
    </cfRule>
    <cfRule type="cellIs" dxfId="6" priority="54" operator="greaterThan">
      <formula>I21</formula>
    </cfRule>
  </conditionalFormatting>
  <conditionalFormatting sqref="C22:H22">
    <cfRule type="cellIs" dxfId="5" priority="4" operator="lessThan">
      <formula>0</formula>
    </cfRule>
  </conditionalFormatting>
  <conditionalFormatting sqref="C22:H22">
    <cfRule type="cellIs" dxfId="4" priority="5" operator="greaterThan">
      <formula>C33</formula>
    </cfRule>
    <cfRule type="cellIs" dxfId="3" priority="6" operator="greaterThan">
      <formula>C21</formula>
    </cfRule>
  </conditionalFormatting>
  <conditionalFormatting sqref="J22:M22">
    <cfRule type="cellIs" dxfId="2" priority="1" operator="lessThan">
      <formula>0</formula>
    </cfRule>
  </conditionalFormatting>
  <conditionalFormatting sqref="J22:M22">
    <cfRule type="cellIs" dxfId="1" priority="2" operator="greaterThan">
      <formula>J33</formula>
    </cfRule>
    <cfRule type="cellIs" dxfId="0" priority="3" operator="greaterThan">
      <formula>J21</formula>
    </cfRule>
  </conditionalFormatting>
  <dataValidations count="1">
    <dataValidation type="list" allowBlank="1" showInputMessage="1" showErrorMessage="1" sqref="A1">
      <formula1>$B$66:$B$76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Годовой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Ляшов Максим Васильевич</cp:lastModifiedBy>
  <dcterms:created xsi:type="dcterms:W3CDTF">2015-06-05T18:19:34Z</dcterms:created>
  <dcterms:modified xsi:type="dcterms:W3CDTF">2019-09-10T09:47:53Z</dcterms:modified>
</cp:coreProperties>
</file>