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shuuniv-my.sharepoint.com/personal/ne211084_senshu-u_jp/Documents/情報分析演習/"/>
    </mc:Choice>
  </mc:AlternateContent>
  <xr:revisionPtr revIDLastSave="172" documentId="8_{7480F2BB-F203-4425-9D0A-64DACAF56E1F}" xr6:coauthVersionLast="47" xr6:coauthVersionMax="47" xr10:uidLastSave="{7DED15CC-637F-C244-8D5A-A41DFA911C9F}"/>
  <bookViews>
    <workbookView xWindow="1140" yWindow="500" windowWidth="13840" windowHeight="17500" xr2:uid="{6C3EECFB-74D7-4E66-91AC-E99463951EAC}"/>
  </bookViews>
  <sheets>
    <sheet name="Sheet1" sheetId="1" r:id="rId1"/>
  </sheets>
  <definedNames>
    <definedName name="_xlnm.Print_Area" localSheetId="0">Sheet1!$A$1:$E$30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8" i="1" s="1"/>
  <c r="D6" i="1"/>
  <c r="D8" i="1" s="1"/>
  <c r="E6" i="1"/>
  <c r="E8" i="1" s="1"/>
  <c r="C7" i="1"/>
  <c r="E7" i="1"/>
  <c r="C14" i="1"/>
  <c r="C16" i="1" s="1"/>
  <c r="D14" i="1"/>
  <c r="E14" i="1"/>
  <c r="D16" i="1"/>
  <c r="E16" i="1"/>
  <c r="B14" i="1"/>
  <c r="B16" i="1" s="1"/>
  <c r="B6" i="1"/>
  <c r="B8" i="1" s="1"/>
  <c r="E9" i="1" l="1"/>
  <c r="E11" i="1" s="1"/>
  <c r="D7" i="1"/>
  <c r="D9" i="1" s="1"/>
  <c r="D11" i="1" s="1"/>
  <c r="C9" i="1"/>
  <c r="C11" i="1" s="1"/>
  <c r="E19" i="1"/>
  <c r="E20" i="1" s="1"/>
  <c r="E21" i="1" s="1"/>
  <c r="E25" i="1" s="1"/>
  <c r="D19" i="1"/>
  <c r="D20" i="1" s="1"/>
  <c r="D21" i="1" s="1"/>
  <c r="D24" i="1" s="1"/>
  <c r="C19" i="1"/>
  <c r="C20" i="1" s="1"/>
  <c r="C21" i="1" s="1"/>
  <c r="C24" i="1" s="1"/>
  <c r="D25" i="1"/>
  <c r="D26" i="1" s="1"/>
  <c r="B7" i="1"/>
  <c r="B9" i="1" s="1"/>
  <c r="B11" i="1" s="1"/>
  <c r="B19" i="1" s="1"/>
  <c r="B20" i="1" s="1"/>
  <c r="B21" i="1" s="1"/>
  <c r="E24" i="1" l="1"/>
  <c r="E26" i="1" s="1"/>
  <c r="C25" i="1"/>
  <c r="C26" i="1" s="1"/>
  <c r="D27" i="1"/>
  <c r="D28" i="1" s="1"/>
  <c r="D29" i="1" s="1"/>
  <c r="D30" i="1" s="1"/>
  <c r="B25" i="1"/>
  <c r="B24" i="1"/>
  <c r="E27" i="1" l="1"/>
  <c r="E28" i="1" s="1"/>
  <c r="E29" i="1" s="1"/>
  <c r="E30" i="1" s="1"/>
  <c r="C27" i="1"/>
  <c r="C28" i="1"/>
  <c r="C29" i="1" s="1"/>
  <c r="C30" i="1" s="1"/>
  <c r="B26" i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<sst xmlns="http://schemas.openxmlformats.org/spreadsheetml/2006/main" count="36" uniqueCount="36">
  <si>
    <t>入力エリア</t>
    <rPh sb="0" eb="2">
      <t>ニュウリョク</t>
    </rPh>
    <phoneticPr fontId="2"/>
  </si>
  <si>
    <t>給与収入金額</t>
    <rPh sb="0" eb="2">
      <t>キュウヨ</t>
    </rPh>
    <rPh sb="2" eb="4">
      <t>シュウニュウ</t>
    </rPh>
    <rPh sb="4" eb="6">
      <t>キンガク</t>
    </rPh>
    <phoneticPr fontId="2"/>
  </si>
  <si>
    <t>社会保険料の支払金額</t>
    <rPh sb="0" eb="2">
      <t>シャカイ</t>
    </rPh>
    <rPh sb="2" eb="5">
      <t>ホケンリョウ</t>
    </rPh>
    <rPh sb="6" eb="8">
      <t>シハライ</t>
    </rPh>
    <rPh sb="8" eb="10">
      <t>キンガク</t>
    </rPh>
    <phoneticPr fontId="2"/>
  </si>
  <si>
    <t>給与所得控除の計算</t>
    <rPh sb="0" eb="2">
      <t>キュウヨ</t>
    </rPh>
    <rPh sb="2" eb="4">
      <t>ショトク</t>
    </rPh>
    <rPh sb="4" eb="6">
      <t>コウジョ</t>
    </rPh>
    <rPh sb="7" eb="9">
      <t>ケイサン</t>
    </rPh>
    <phoneticPr fontId="2"/>
  </si>
  <si>
    <t>給与収入金額</t>
  </si>
  <si>
    <t>給与所得控除の率</t>
    <rPh sb="0" eb="2">
      <t>キュウヨ</t>
    </rPh>
    <rPh sb="2" eb="4">
      <t>ショトク</t>
    </rPh>
    <rPh sb="4" eb="6">
      <t>コウジョ</t>
    </rPh>
    <rPh sb="7" eb="8">
      <t>リツ</t>
    </rPh>
    <phoneticPr fontId="2"/>
  </si>
  <si>
    <t>給与所得控除の加算・減算額</t>
    <rPh sb="0" eb="2">
      <t>キュウヨ</t>
    </rPh>
    <rPh sb="2" eb="4">
      <t>ショトク</t>
    </rPh>
    <rPh sb="4" eb="6">
      <t>コウジョ</t>
    </rPh>
    <rPh sb="7" eb="9">
      <t>カサン</t>
    </rPh>
    <rPh sb="10" eb="12">
      <t>ゲンザン</t>
    </rPh>
    <rPh sb="12" eb="13">
      <t>ガク</t>
    </rPh>
    <phoneticPr fontId="2"/>
  </si>
  <si>
    <t>給与所得控除額</t>
    <rPh sb="0" eb="2">
      <t>キュウヨ</t>
    </rPh>
    <rPh sb="2" eb="4">
      <t>ショトク</t>
    </rPh>
    <rPh sb="4" eb="6">
      <t>コウジョ</t>
    </rPh>
    <rPh sb="6" eb="7">
      <t>ガク</t>
    </rPh>
    <phoneticPr fontId="2"/>
  </si>
  <si>
    <t>所得金額(給与収入金額-給与所得控除額)</t>
    <rPh sb="0" eb="2">
      <t>ショトク</t>
    </rPh>
    <rPh sb="2" eb="4">
      <t>キンガク</t>
    </rPh>
    <rPh sb="5" eb="7">
      <t>キュウヨ</t>
    </rPh>
    <rPh sb="7" eb="9">
      <t>シュウニュウ</t>
    </rPh>
    <rPh sb="9" eb="11">
      <t>キンガク</t>
    </rPh>
    <rPh sb="12" eb="14">
      <t>キュウヨ</t>
    </rPh>
    <rPh sb="14" eb="16">
      <t>ショトク</t>
    </rPh>
    <rPh sb="16" eb="19">
      <t>コウジョガク</t>
    </rPh>
    <phoneticPr fontId="2"/>
  </si>
  <si>
    <t>所得控除の計算</t>
    <rPh sb="0" eb="2">
      <t>ショトク</t>
    </rPh>
    <rPh sb="2" eb="4">
      <t>コウジョ</t>
    </rPh>
    <rPh sb="5" eb="7">
      <t>ケイサン</t>
    </rPh>
    <phoneticPr fontId="2"/>
  </si>
  <si>
    <t>社会保険料控除</t>
    <rPh sb="0" eb="2">
      <t>シャカイ</t>
    </rPh>
    <rPh sb="2" eb="5">
      <t>ホケンリョウ</t>
    </rPh>
    <rPh sb="5" eb="7">
      <t>コウジョ</t>
    </rPh>
    <phoneticPr fontId="2"/>
  </si>
  <si>
    <t>基礎控除</t>
    <rPh sb="0" eb="4">
      <t>キソコウジョ</t>
    </rPh>
    <phoneticPr fontId="2"/>
  </si>
  <si>
    <t>所得控除額</t>
    <rPh sb="0" eb="2">
      <t>ショトク</t>
    </rPh>
    <rPh sb="2" eb="5">
      <t>コウジョガク</t>
    </rPh>
    <phoneticPr fontId="2"/>
  </si>
  <si>
    <t>課税される所得金額の計算</t>
    <rPh sb="0" eb="2">
      <t>カゼイ</t>
    </rPh>
    <rPh sb="5" eb="7">
      <t>ショトク</t>
    </rPh>
    <rPh sb="7" eb="9">
      <t>キンガク</t>
    </rPh>
    <rPh sb="10" eb="12">
      <t>ケイサン</t>
    </rPh>
    <phoneticPr fontId="2"/>
  </si>
  <si>
    <t>課税される所得金額（所得金額 - 所得から差し引かれる金額)</t>
    <rPh sb="0" eb="2">
      <t>カゼイ</t>
    </rPh>
    <rPh sb="5" eb="7">
      <t>ショトク</t>
    </rPh>
    <rPh sb="7" eb="9">
      <t>キンガク</t>
    </rPh>
    <rPh sb="10" eb="12">
      <t>ショトク</t>
    </rPh>
    <rPh sb="12" eb="14">
      <t>キンガク</t>
    </rPh>
    <rPh sb="17" eb="19">
      <t>ショトク</t>
    </rPh>
    <rPh sb="21" eb="22">
      <t>サ</t>
    </rPh>
    <rPh sb="23" eb="24">
      <t>ヒ</t>
    </rPh>
    <rPh sb="27" eb="29">
      <t>キンガク</t>
    </rPh>
    <phoneticPr fontId="2"/>
  </si>
  <si>
    <t>課税される所得金額が負の時は0</t>
    <rPh sb="0" eb="2">
      <t>カゼイ</t>
    </rPh>
    <rPh sb="5" eb="7">
      <t>ショトク</t>
    </rPh>
    <rPh sb="7" eb="9">
      <t>キンガク</t>
    </rPh>
    <rPh sb="10" eb="11">
      <t>フ</t>
    </rPh>
    <rPh sb="12" eb="13">
      <t>トキ</t>
    </rPh>
    <phoneticPr fontId="2"/>
  </si>
  <si>
    <t>課税される所得金額（1000円未満切り捨て後)</t>
    <rPh sb="0" eb="2">
      <t>カゼイ</t>
    </rPh>
    <rPh sb="5" eb="7">
      <t>ショトク</t>
    </rPh>
    <rPh sb="7" eb="9">
      <t>キンガク</t>
    </rPh>
    <rPh sb="14" eb="17">
      <t>エンミマン</t>
    </rPh>
    <rPh sb="17" eb="20">
      <t>キリス</t>
    </rPh>
    <rPh sb="21" eb="22">
      <t>ゴ</t>
    </rPh>
    <phoneticPr fontId="2"/>
  </si>
  <si>
    <t>所得税額の計算</t>
    <rPh sb="0" eb="3">
      <t>ショトクゼイ</t>
    </rPh>
    <rPh sb="3" eb="4">
      <t>ガク</t>
    </rPh>
    <rPh sb="5" eb="7">
      <t>ケイサン</t>
    </rPh>
    <phoneticPr fontId="2"/>
  </si>
  <si>
    <t>税率（限界税率）</t>
    <rPh sb="0" eb="1">
      <t>ショトクゼイ</t>
    </rPh>
    <rPh sb="1" eb="2">
      <t>リツ</t>
    </rPh>
    <rPh sb="3" eb="5">
      <t>ゲンカイ</t>
    </rPh>
    <rPh sb="5" eb="7">
      <t>ゼイリツ</t>
    </rPh>
    <phoneticPr fontId="2"/>
  </si>
  <si>
    <t>控除額</t>
    <rPh sb="0" eb="2">
      <t>コウジョ</t>
    </rPh>
    <rPh sb="2" eb="3">
      <t>ガク</t>
    </rPh>
    <phoneticPr fontId="2"/>
  </si>
  <si>
    <t>基準所得税額</t>
    <rPh sb="0" eb="2">
      <t>キジュン</t>
    </rPh>
    <rPh sb="2" eb="5">
      <t>ショトクゼイ</t>
    </rPh>
    <rPh sb="5" eb="6">
      <t>ガク</t>
    </rPh>
    <phoneticPr fontId="2"/>
  </si>
  <si>
    <t>復興特別所得税額</t>
    <rPh sb="0" eb="8">
      <t>フッコウトクベツショトクゼイガク</t>
    </rPh>
    <phoneticPr fontId="2"/>
  </si>
  <si>
    <t>所得税額（100円未満切り捨て前)</t>
    <rPh sb="0" eb="2">
      <t>ショトク</t>
    </rPh>
    <rPh sb="2" eb="4">
      <t>ゼイガク</t>
    </rPh>
    <rPh sb="8" eb="11">
      <t>エンミマン</t>
    </rPh>
    <rPh sb="11" eb="14">
      <t>キリス</t>
    </rPh>
    <rPh sb="15" eb="16">
      <t>マエ</t>
    </rPh>
    <phoneticPr fontId="2"/>
  </si>
  <si>
    <t>所得税額（100円未満切り捨て後)</t>
    <rPh sb="0" eb="2">
      <t>ショトク</t>
    </rPh>
    <rPh sb="2" eb="4">
      <t>ゼイガク</t>
    </rPh>
    <rPh sb="8" eb="11">
      <t>エンミマン</t>
    </rPh>
    <rPh sb="11" eb="14">
      <t>キリス</t>
    </rPh>
    <rPh sb="15" eb="16">
      <t>ゴ</t>
    </rPh>
    <phoneticPr fontId="2"/>
  </si>
  <si>
    <t>手取額(給与収入金額-社会保険料-所得税額）</t>
    <rPh sb="0" eb="3">
      <t>テドリガク</t>
    </rPh>
    <rPh sb="4" eb="10">
      <t>キュウヨシュウニュウキンガク</t>
    </rPh>
    <rPh sb="11" eb="13">
      <t>シャカイ</t>
    </rPh>
    <rPh sb="13" eb="16">
      <t>ホケンリョウ</t>
    </rPh>
    <rPh sb="17" eb="20">
      <t>ショトクゼイ</t>
    </rPh>
    <rPh sb="20" eb="21">
      <t>ガク</t>
    </rPh>
    <phoneticPr fontId="1"/>
  </si>
  <si>
    <t>給与収入金額</t>
    <rPh sb="0" eb="6">
      <t xml:space="preserve"> </t>
    </rPh>
    <phoneticPr fontId="3"/>
  </si>
  <si>
    <t>率</t>
    <rPh sb="0" eb="1">
      <t>リｔウ</t>
    </rPh>
    <phoneticPr fontId="3"/>
  </si>
  <si>
    <t>加算・減算額</t>
    <rPh sb="0" eb="2">
      <t>カサｎン</t>
    </rPh>
    <rPh sb="3" eb="6">
      <t>ゲンザｎン</t>
    </rPh>
    <phoneticPr fontId="3"/>
  </si>
  <si>
    <t>金額</t>
    <rPh sb="0" eb="2">
      <t>キンガｋウ</t>
    </rPh>
    <phoneticPr fontId="3"/>
  </si>
  <si>
    <t>税率</t>
    <rPh sb="0" eb="2">
      <t>ゼイｒイ</t>
    </rPh>
    <phoneticPr fontId="3"/>
  </si>
  <si>
    <t>控除額</t>
    <rPh sb="0" eb="3">
      <t>コウジョｇア</t>
    </rPh>
    <phoneticPr fontId="3"/>
  </si>
  <si>
    <t>パターン1</t>
    <phoneticPr fontId="3"/>
  </si>
  <si>
    <t>パターン2</t>
    <phoneticPr fontId="3"/>
  </si>
  <si>
    <t>パターン3</t>
    <phoneticPr fontId="3"/>
  </si>
  <si>
    <t>パターン4</t>
    <phoneticPr fontId="3"/>
  </si>
  <si>
    <t>計算過程・計算</t>
    <rPh sb="0" eb="4">
      <t>ケイサｎン</t>
    </rPh>
    <rPh sb="5" eb="7">
      <t>ケイサｎン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</si>
</sst>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5">
    <font>
      <sz val="11"/>
      <color theme="1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38" fontId="0" fillId="0" borderId="0" xfId="1" applyFont="1">
      <alignment vertical="center"/>
    </xf>
    <xf numFmtId="9" fontId="0" fillId="0" borderId="0" xfId="3" applyFont="1">
      <alignment vertical="center"/>
    </xf>
    <xf numFmtId="0" fontId="0" fillId="0" borderId="1" xfId="0" applyBorder="1">
      <alignment vertical="center"/>
    </xf>
    <xf numFmtId="9" fontId="0" fillId="0" borderId="1" xfId="3" applyNumberFormat="1" applyFont="1" applyBorder="1">
      <alignment vertical="center"/>
    </xf>
    <xf numFmtId="38" fontId="0" fillId="0" borderId="1" xfId="1" applyFont="1" applyBorder="1">
      <alignment vertical="center"/>
    </xf>
    <xf numFmtId="38" fontId="0" fillId="0" borderId="1" xfId="0" applyNumberFormat="1" applyBorder="1">
      <alignment vertical="center"/>
    </xf>
    <xf numFmtId="9" fontId="0" fillId="0" borderId="1" xfId="3" applyFont="1" applyBorder="1">
      <alignment vertical="center"/>
    </xf>
    <xf numFmtId="38" fontId="0" fillId="0" borderId="1" xfId="2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5F36-50F5-429A-B558-EB1143E6386E}">
  <sheetPr>
    <pageSetUpPr fitToPage="1"/>
  </sheetPr>
  <dimension ref="A1:I31"/>
  <sheetViews>
    <sheetView tabSelected="1" zoomScaleNormal="100" workbookViewId="0">
      <pane xSplit="1" topLeftCell="B1" activePane="topRight" state="frozen"/>
      <selection activeCell="A2" sqref="A2"/>
      <selection pane="topRight" activeCell="C12" sqref="C12"/>
    </sheetView>
  </sheetViews>
  <sheetFormatPr baseColWidth="10" defaultColWidth="8.83203125" defaultRowHeight="18"/>
  <cols>
    <col min="1" max="1" width="54.1640625" customWidth="1"/>
    <col min="2" max="5" width="13.33203125" style="1" customWidth="1"/>
    <col min="6" max="6" width="3.83203125" customWidth="1"/>
    <col min="7" max="7" width="12.6640625" customWidth="1"/>
    <col min="8" max="8" width="8" customWidth="1"/>
    <col min="9" max="9" width="12.6640625" customWidth="1"/>
  </cols>
  <sheetData>
    <row r="1" spans="1:9" ht="19" thickBot="1">
      <c r="A1" s="3" t="s">
        <v>0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9" ht="19" thickBot="1">
      <c r="A2" s="3" t="s">
        <v>1</v>
      </c>
      <c r="B2" s="5">
        <v>3000000</v>
      </c>
      <c r="C2" s="5">
        <v>6000000</v>
      </c>
      <c r="D2" s="5">
        <v>9000000</v>
      </c>
      <c r="E2" s="5">
        <v>12000000</v>
      </c>
    </row>
    <row r="3" spans="1:9" ht="19" thickBot="1">
      <c r="A3" s="10" t="s">
        <v>2</v>
      </c>
      <c r="B3" s="11">
        <v>450000</v>
      </c>
      <c r="C3" s="11">
        <v>900000</v>
      </c>
      <c r="D3" s="11">
        <v>1350000</v>
      </c>
      <c r="E3" s="11">
        <v>1800000</v>
      </c>
    </row>
    <row r="4" spans="1:9" ht="20" thickTop="1" thickBot="1">
      <c r="A4" s="9" t="s">
        <v>35</v>
      </c>
      <c r="B4" s="9"/>
      <c r="C4" s="9"/>
      <c r="D4" s="9"/>
      <c r="E4" s="9"/>
    </row>
    <row r="5" spans="1:9" ht="19" thickBot="1">
      <c r="A5" s="3" t="s">
        <v>3</v>
      </c>
      <c r="B5" s="3"/>
      <c r="C5" s="3"/>
      <c r="D5" s="3"/>
      <c r="E5" s="3"/>
      <c r="G5" s="3" t="s">
        <v>25</v>
      </c>
      <c r="H5" s="3" t="s">
        <v>26</v>
      </c>
      <c r="I5" s="3" t="s">
        <v>27</v>
      </c>
    </row>
    <row r="6" spans="1:9" ht="19" thickBot="1">
      <c r="A6" s="3" t="s">
        <v>4</v>
      </c>
      <c r="B6" s="6">
        <f>B2</f>
        <v>3000000</v>
      </c>
      <c r="C6" s="6">
        <f t="shared" ref="C6:E6" si="0">C2</f>
        <v>6000000</v>
      </c>
      <c r="D6" s="6">
        <f t="shared" si="0"/>
        <v>9000000</v>
      </c>
      <c r="E6" s="6">
        <f t="shared" si="0"/>
        <v>12000000</v>
      </c>
      <c r="G6" s="3">
        <v>0</v>
      </c>
      <c r="H6" s="4">
        <v>0</v>
      </c>
      <c r="I6" s="3">
        <v>550000</v>
      </c>
    </row>
    <row r="7" spans="1:9" ht="19" thickBot="1">
      <c r="A7" s="3" t="s">
        <v>5</v>
      </c>
      <c r="B7" s="7">
        <f>VLOOKUP(B6,$G$6:$I$11,2,TRUE)</f>
        <v>0.3</v>
      </c>
      <c r="C7" s="7">
        <f t="shared" ref="C7:E7" si="1">VLOOKUP(C6,$G$6:$I$11,2,TRUE)</f>
        <v>0.2</v>
      </c>
      <c r="D7" s="7">
        <f t="shared" si="1"/>
        <v>0</v>
      </c>
      <c r="E7" s="7">
        <f t="shared" si="1"/>
        <v>0</v>
      </c>
      <c r="G7" s="3">
        <v>1625001</v>
      </c>
      <c r="H7" s="4">
        <v>0.4</v>
      </c>
      <c r="I7" s="3">
        <v>-100000</v>
      </c>
    </row>
    <row r="8" spans="1:9" ht="19" thickBot="1">
      <c r="A8" s="3" t="s">
        <v>6</v>
      </c>
      <c r="B8" s="5">
        <f>VLOOKUP(B6,$G$6:$I$11,3,TRUE)</f>
        <v>80000</v>
      </c>
      <c r="C8" s="5">
        <f t="shared" ref="C8:E8" si="2">VLOOKUP(C6,$G$6:$I$11,3,TRUE)</f>
        <v>440000</v>
      </c>
      <c r="D8" s="5">
        <f t="shared" si="2"/>
        <v>1950000</v>
      </c>
      <c r="E8" s="5">
        <f t="shared" si="2"/>
        <v>1950000</v>
      </c>
      <c r="G8" s="3">
        <v>1800001</v>
      </c>
      <c r="H8" s="4">
        <v>0.3</v>
      </c>
      <c r="I8" s="3">
        <v>80000</v>
      </c>
    </row>
    <row r="9" spans="1:9" ht="19" thickBot="1">
      <c r="A9" s="3" t="s">
        <v>7</v>
      </c>
      <c r="B9" s="5">
        <f>B7*B6+B8</f>
        <v>980000</v>
      </c>
      <c r="C9" s="5">
        <f t="shared" ref="C9:E9" si="3">C7*C6+C8</f>
        <v>1640000</v>
      </c>
      <c r="D9" s="5">
        <f t="shared" si="3"/>
        <v>1950000</v>
      </c>
      <c r="E9" s="5">
        <f t="shared" si="3"/>
        <v>1950000</v>
      </c>
      <c r="G9" s="3">
        <v>3600001</v>
      </c>
      <c r="H9" s="4">
        <v>0.2</v>
      </c>
      <c r="I9" s="3">
        <v>440000</v>
      </c>
    </row>
    <row r="10" spans="1:9" ht="19" thickBot="1">
      <c r="A10" s="3"/>
      <c r="B10" s="5"/>
      <c r="C10" s="5"/>
      <c r="D10" s="5"/>
      <c r="E10" s="5"/>
      <c r="G10" s="3">
        <v>6600001</v>
      </c>
      <c r="H10" s="4">
        <v>0.1</v>
      </c>
      <c r="I10" s="3">
        <v>1100000</v>
      </c>
    </row>
    <row r="11" spans="1:9" ht="19" thickBot="1">
      <c r="A11" s="3" t="s">
        <v>8</v>
      </c>
      <c r="B11" s="5">
        <f>IF(B6-B9&lt;0,0,B6-B9)</f>
        <v>2020000</v>
      </c>
      <c r="C11" s="5">
        <f t="shared" ref="C11:E11" si="4">IF(C6-C9&lt;0,0,C6-C9)</f>
        <v>4360000</v>
      </c>
      <c r="D11" s="5">
        <f t="shared" si="4"/>
        <v>7050000</v>
      </c>
      <c r="E11" s="5">
        <f t="shared" si="4"/>
        <v>10050000</v>
      </c>
      <c r="G11" s="3">
        <v>8500001</v>
      </c>
      <c r="H11" s="4">
        <v>0</v>
      </c>
      <c r="I11" s="3">
        <v>1950000</v>
      </c>
    </row>
    <row r="12" spans="1:9" ht="19" thickBot="1">
      <c r="A12" s="3"/>
      <c r="B12" s="5"/>
      <c r="C12" s="5"/>
      <c r="D12" s="5"/>
      <c r="E12" s="5"/>
    </row>
    <row r="13" spans="1:9" ht="19" thickBot="1">
      <c r="A13" s="3" t="s">
        <v>9</v>
      </c>
      <c r="B13" s="5"/>
      <c r="C13" s="5"/>
      <c r="D13" s="5"/>
      <c r="E13" s="5"/>
    </row>
    <row r="14" spans="1:9" ht="19" thickBot="1">
      <c r="A14" s="3" t="s">
        <v>10</v>
      </c>
      <c r="B14" s="5">
        <f>B3</f>
        <v>450000</v>
      </c>
      <c r="C14" s="5">
        <f t="shared" ref="C14:E14" si="5">C3</f>
        <v>900000</v>
      </c>
      <c r="D14" s="5">
        <f t="shared" si="5"/>
        <v>1350000</v>
      </c>
      <c r="E14" s="5">
        <f t="shared" si="5"/>
        <v>1800000</v>
      </c>
    </row>
    <row r="15" spans="1:9" ht="19" thickBot="1">
      <c r="A15" s="3" t="s">
        <v>11</v>
      </c>
      <c r="B15" s="5">
        <v>480000</v>
      </c>
      <c r="C15" s="5">
        <v>480000</v>
      </c>
      <c r="D15" s="5">
        <v>480000</v>
      </c>
      <c r="E15" s="5">
        <v>480000</v>
      </c>
    </row>
    <row r="16" spans="1:9" ht="19" thickBot="1">
      <c r="A16" s="3" t="s">
        <v>12</v>
      </c>
      <c r="B16" s="5">
        <f>SUM(B14:B15)</f>
        <v>930000</v>
      </c>
      <c r="C16" s="5">
        <f t="shared" ref="C16:E16" si="6">SUM(C14:C15)</f>
        <v>1380000</v>
      </c>
      <c r="D16" s="5">
        <f t="shared" si="6"/>
        <v>1830000</v>
      </c>
      <c r="E16" s="5">
        <f t="shared" si="6"/>
        <v>2280000</v>
      </c>
    </row>
    <row r="17" spans="1:9" ht="19" thickBot="1">
      <c r="A17" s="3"/>
      <c r="B17" s="5"/>
      <c r="C17" s="5"/>
      <c r="D17" s="5"/>
      <c r="E17" s="5"/>
    </row>
    <row r="18" spans="1:9" ht="19" thickBot="1">
      <c r="A18" s="3" t="s">
        <v>13</v>
      </c>
      <c r="B18" s="5"/>
      <c r="C18" s="5"/>
      <c r="D18" s="5"/>
      <c r="E18" s="5"/>
    </row>
    <row r="19" spans="1:9" ht="19" thickBot="1">
      <c r="A19" s="3" t="s">
        <v>14</v>
      </c>
      <c r="B19" s="5">
        <f>B11-B16</f>
        <v>1090000</v>
      </c>
      <c r="C19" s="5">
        <f t="shared" ref="C19:E19" si="7">C11-C16</f>
        <v>2980000</v>
      </c>
      <c r="D19" s="5">
        <f t="shared" si="7"/>
        <v>5220000</v>
      </c>
      <c r="E19" s="5">
        <f t="shared" si="7"/>
        <v>7770000</v>
      </c>
    </row>
    <row r="20" spans="1:9" ht="19" thickBot="1">
      <c r="A20" s="3" t="s">
        <v>15</v>
      </c>
      <c r="B20" s="5">
        <f>IF(B19&gt;0,B19,0)</f>
        <v>1090000</v>
      </c>
      <c r="C20" s="5">
        <f t="shared" ref="C20:E20" si="8">IF(C19&gt;0,C19,0)</f>
        <v>2980000</v>
      </c>
      <c r="D20" s="5">
        <f t="shared" si="8"/>
        <v>5220000</v>
      </c>
      <c r="E20" s="5">
        <f t="shared" si="8"/>
        <v>7770000</v>
      </c>
    </row>
    <row r="21" spans="1:9" ht="19" thickBot="1">
      <c r="A21" s="3" t="s">
        <v>16</v>
      </c>
      <c r="B21" s="5">
        <f>ROUNDDOWN(B20,-3)</f>
        <v>1090000</v>
      </c>
      <c r="C21" s="5">
        <f t="shared" ref="C21:E21" si="9">ROUNDDOWN(C20,-3)</f>
        <v>2980000</v>
      </c>
      <c r="D21" s="5">
        <f t="shared" si="9"/>
        <v>5220000</v>
      </c>
      <c r="E21" s="5">
        <f t="shared" si="9"/>
        <v>7770000</v>
      </c>
    </row>
    <row r="22" spans="1:9" ht="19" thickBot="1">
      <c r="A22" s="3"/>
      <c r="B22" s="5"/>
      <c r="C22" s="5"/>
      <c r="D22" s="5"/>
      <c r="E22" s="5"/>
    </row>
    <row r="23" spans="1:9" ht="19" thickBot="1">
      <c r="A23" s="3" t="s">
        <v>17</v>
      </c>
      <c r="B23" s="5"/>
      <c r="C23" s="5"/>
      <c r="D23" s="5"/>
      <c r="E23" s="5"/>
    </row>
    <row r="24" spans="1:9" ht="19" thickBot="1">
      <c r="A24" s="3" t="s">
        <v>18</v>
      </c>
      <c r="B24" s="7">
        <f>VLOOKUP(B$21,$G$25:$I$31,2,TRUE)</f>
        <v>0.05</v>
      </c>
      <c r="C24" s="7">
        <f>VLOOKUP(C$21,$G$25:$I$31,2,TRUE)</f>
        <v>0.1</v>
      </c>
      <c r="D24" s="7">
        <f>VLOOKUP(D$21,$G$25:$I$31,2,TRUE)</f>
        <v>0.2</v>
      </c>
      <c r="E24" s="7">
        <f>VLOOKUP(E$21,$G$25:$I$31,2,TRUE)</f>
        <v>0.23</v>
      </c>
      <c r="G24" t="s">
        <v>28</v>
      </c>
      <c r="H24" t="s">
        <v>29</v>
      </c>
      <c r="I24" t="s">
        <v>30</v>
      </c>
    </row>
    <row r="25" spans="1:9" ht="19" thickBot="1">
      <c r="A25" s="3" t="s">
        <v>19</v>
      </c>
      <c r="B25" s="8">
        <f>VLOOKUP(B$21,$G$25:$I$31,3,TRUE)</f>
        <v>0</v>
      </c>
      <c r="C25" s="8">
        <f t="shared" ref="C25:E25" si="10">VLOOKUP(C$21,$G$25:$I$31,3,TRUE)</f>
        <v>97500</v>
      </c>
      <c r="D25" s="8">
        <f t="shared" si="10"/>
        <v>427500</v>
      </c>
      <c r="E25" s="8">
        <f t="shared" si="10"/>
        <v>636000</v>
      </c>
      <c r="G25" s="1">
        <v>0</v>
      </c>
      <c r="H25" s="2">
        <v>0.05</v>
      </c>
      <c r="I25">
        <v>0</v>
      </c>
    </row>
    <row r="26" spans="1:9" ht="19" thickBot="1">
      <c r="A26" s="3" t="s">
        <v>20</v>
      </c>
      <c r="B26" s="5">
        <f>B21*B24-B25</f>
        <v>54500</v>
      </c>
      <c r="C26" s="5">
        <f t="shared" ref="C26:E26" si="11">C21*C24-C25</f>
        <v>200500</v>
      </c>
      <c r="D26" s="5">
        <f t="shared" si="11"/>
        <v>616500</v>
      </c>
      <c r="E26" s="5">
        <f t="shared" si="11"/>
        <v>1151100</v>
      </c>
      <c r="G26" s="1">
        <v>1950000</v>
      </c>
      <c r="H26" s="2">
        <v>0.1</v>
      </c>
      <c r="I26">
        <v>97500</v>
      </c>
    </row>
    <row r="27" spans="1:9" ht="19" thickBot="1">
      <c r="A27" s="3" t="s">
        <v>21</v>
      </c>
      <c r="B27" s="5">
        <f>0.021*B26</f>
        <v>1144.5</v>
      </c>
      <c r="C27" s="5">
        <f t="shared" ref="C27:E27" si="12">0.021*C26</f>
        <v>4210.5</v>
      </c>
      <c r="D27" s="5">
        <f t="shared" si="12"/>
        <v>12946.5</v>
      </c>
      <c r="E27" s="5">
        <f t="shared" si="12"/>
        <v>24173.100000000002</v>
      </c>
      <c r="G27" s="1">
        <v>3300000</v>
      </c>
      <c r="H27" s="2">
        <v>0.2</v>
      </c>
      <c r="I27">
        <v>427500</v>
      </c>
    </row>
    <row r="28" spans="1:9" ht="19" thickBot="1">
      <c r="A28" s="3" t="s">
        <v>22</v>
      </c>
      <c r="B28" s="5">
        <f>B26+B27</f>
        <v>55644.5</v>
      </c>
      <c r="C28" s="5">
        <f t="shared" ref="C28:E28" si="13">C26+C27</f>
        <v>204710.5</v>
      </c>
      <c r="D28" s="5">
        <f t="shared" si="13"/>
        <v>629446.5</v>
      </c>
      <c r="E28" s="5">
        <f t="shared" si="13"/>
        <v>1175273.1000000001</v>
      </c>
      <c r="G28" s="1">
        <v>6950000</v>
      </c>
      <c r="H28" s="2">
        <v>0.23</v>
      </c>
      <c r="I28">
        <v>636000</v>
      </c>
    </row>
    <row r="29" spans="1:9" ht="19" thickBot="1">
      <c r="A29" s="3" t="s">
        <v>23</v>
      </c>
      <c r="B29" s="5">
        <f>ROUNDDOWN(B28,-2)</f>
        <v>55600</v>
      </c>
      <c r="C29" s="5">
        <f t="shared" ref="C29:E29" si="14">ROUNDDOWN(C28,-2)</f>
        <v>204700</v>
      </c>
      <c r="D29" s="5">
        <f t="shared" si="14"/>
        <v>629400</v>
      </c>
      <c r="E29" s="5">
        <f t="shared" si="14"/>
        <v>1175200</v>
      </c>
      <c r="G29" s="1">
        <v>9000000</v>
      </c>
      <c r="H29" s="2">
        <v>0.33</v>
      </c>
      <c r="I29">
        <v>1536000</v>
      </c>
    </row>
    <row r="30" spans="1:9" ht="19" thickBot="1">
      <c r="A30" s="3" t="s">
        <v>24</v>
      </c>
      <c r="B30" s="5">
        <f>B2-B3-B29</f>
        <v>2494400</v>
      </c>
      <c r="C30" s="5">
        <f>C2-C3-C29</f>
        <v>4895300</v>
      </c>
      <c r="D30" s="5">
        <f>D2-D3-D29</f>
        <v>7020600</v>
      </c>
      <c r="E30" s="5">
        <f>E2-E3-E29</f>
        <v>9024800</v>
      </c>
      <c r="G30" s="1">
        <v>18000000</v>
      </c>
      <c r="H30" s="2">
        <v>0.4</v>
      </c>
      <c r="I30">
        <v>2796000</v>
      </c>
    </row>
    <row r="31" spans="1:9">
      <c r="G31" s="1">
        <v>40000000</v>
      </c>
      <c r="H31" s="2">
        <v>0.45</v>
      </c>
      <c r="I31">
        <v>4796000</v>
      </c>
    </row>
  </sheetData>
  <phoneticPr fontId="3"/>
  <pageMargins left="0.7" right="0.7" top="0.75" bottom="0.75" header="0.3" footer="0.3"/>
  <pageSetup paperSize="9" scale="7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高萩栄一郎</dc:creator>
  <cp:lastModifiedBy>笹川　高聖</cp:lastModifiedBy>
  <cp:lastPrinted>2021-11-02T00:08:23Z</cp:lastPrinted>
  <dcterms:created xsi:type="dcterms:W3CDTF">2021-09-06T04:25:15Z</dcterms:created>
  <dcterms:modified xsi:type="dcterms:W3CDTF">2021-11-02T00:08:32Z</dcterms:modified>
</cp:coreProperties>
</file>