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mikepulsifer/Documents/Kanban/"/>
    </mc:Choice>
  </mc:AlternateContent>
  <bookViews>
    <workbookView xWindow="340" yWindow="460" windowWidth="33080" windowHeight="17620" activeTab="1"/>
  </bookViews>
  <sheets>
    <sheet name="Instructions" sheetId="5" r:id="rId1"/>
    <sheet name="Cost of Delay" sheetId="1" r:id="rId2"/>
    <sheet name="Charts" sheetId="4" r:id="rId3"/>
    <sheet name="Benefits" sheetId="2" r:id="rId4"/>
    <sheet name="Lookups" sheetId="3" r:id="rId5"/>
  </sheets>
  <definedNames>
    <definedName name="_xlnm._FilterDatabase" localSheetId="4" hidden="1">Lookups!$P$3:$P$8</definedName>
    <definedName name="BCrit1">Lookups!$A$21:$A$37</definedName>
    <definedName name="BCrit1NoBlanks">Lookups!$T$21:$T$37</definedName>
    <definedName name="BCrit2">Lookups!$C$21:$C$37</definedName>
    <definedName name="BCrit2NoBlanks">Lookups!$V$21:$V$37</definedName>
    <definedName name="BCrit3">Lookups!$E$21:$E$37</definedName>
    <definedName name="BCrit3NoBlanks">Lookups!$X$21:$X$37</definedName>
    <definedName name="BCrit4">Lookups!$G$21:$G$37</definedName>
    <definedName name="BCrit4NoBlanks">Lookups!$Z$21:$Z$37</definedName>
    <definedName name="BCrit5">Lookups!$I$21:$I$37</definedName>
    <definedName name="BCrit5NoBlanks">Lookups!$AB$21:$AB$37</definedName>
    <definedName name="BCrit6">Lookups!$K$21:$K$37</definedName>
    <definedName name="BCrit6NoBlanks">Lookups!$AD$21:$AD$37</definedName>
    <definedName name="CCrit1">Lookups!$A$2:$A$18</definedName>
    <definedName name="CCrit1NoBlanks">Lookups!$T$2:$T$18</definedName>
    <definedName name="CCrit2">Lookups!$C$2:$C$18</definedName>
    <definedName name="CCrit2NoBlanks">Lookups!$V$2:$V$18</definedName>
    <definedName name="CCrit3">Lookups!$E$2:$E$18</definedName>
    <definedName name="CCrit3NoBlanks">Lookups!$X$2:$X$18</definedName>
    <definedName name="CCrit4">Lookups!$G$2:$G$18</definedName>
    <definedName name="CCrit4NoBlanks">Lookups!$Z$2:$Z$18</definedName>
    <definedName name="CCrit5">Lookups!$I$2:$I$18</definedName>
    <definedName name="CCrit5NoBlanks">Lookups!$AB$2:$AB$18</definedName>
    <definedName name="CCrit6">Lookups!$K$2:$K$18</definedName>
    <definedName name="CCrit6NoBlanks">Lookups!$AD$2:$AD$18</definedName>
    <definedName name="CCritr1">Lookups!$A$2:$A$18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2" l="1"/>
  <c r="F5" i="2"/>
  <c r="H5" i="2"/>
  <c r="J5" i="2"/>
  <c r="L5" i="2"/>
  <c r="N5" i="2"/>
  <c r="D6" i="2"/>
  <c r="F6" i="2"/>
  <c r="H6" i="2"/>
  <c r="J6" i="2"/>
  <c r="L6" i="2"/>
  <c r="N6" i="2"/>
  <c r="D7" i="2"/>
  <c r="F7" i="2"/>
  <c r="H7" i="2"/>
  <c r="J7" i="2"/>
  <c r="L7" i="2"/>
  <c r="N7" i="2"/>
  <c r="D8" i="2"/>
  <c r="F8" i="2"/>
  <c r="H8" i="2"/>
  <c r="J8" i="2"/>
  <c r="L8" i="2"/>
  <c r="N8" i="2"/>
  <c r="D9" i="2"/>
  <c r="F9" i="2"/>
  <c r="H9" i="2"/>
  <c r="J9" i="2"/>
  <c r="L9" i="2"/>
  <c r="N9" i="2"/>
  <c r="D10" i="2"/>
  <c r="F10" i="2"/>
  <c r="H10" i="2"/>
  <c r="J10" i="2"/>
  <c r="L10" i="2"/>
  <c r="N10" i="2"/>
  <c r="D11" i="2"/>
  <c r="F11" i="2"/>
  <c r="H11" i="2"/>
  <c r="J11" i="2"/>
  <c r="L11" i="2"/>
  <c r="N11" i="2"/>
  <c r="D12" i="2"/>
  <c r="F12" i="2"/>
  <c r="H12" i="2"/>
  <c r="J12" i="2"/>
  <c r="L12" i="2"/>
  <c r="N12" i="2"/>
  <c r="D13" i="2"/>
  <c r="F13" i="2"/>
  <c r="H13" i="2"/>
  <c r="J13" i="2"/>
  <c r="L13" i="2"/>
  <c r="N13" i="2"/>
  <c r="D14" i="2"/>
  <c r="F14" i="2"/>
  <c r="H14" i="2"/>
  <c r="J14" i="2"/>
  <c r="L14" i="2"/>
  <c r="N14" i="2"/>
  <c r="D15" i="2"/>
  <c r="F15" i="2"/>
  <c r="H15" i="2"/>
  <c r="J15" i="2"/>
  <c r="L15" i="2"/>
  <c r="N15" i="2"/>
  <c r="D16" i="2"/>
  <c r="F16" i="2"/>
  <c r="H16" i="2"/>
  <c r="J16" i="2"/>
  <c r="L16" i="2"/>
  <c r="N16" i="2"/>
  <c r="D17" i="2"/>
  <c r="F17" i="2"/>
  <c r="H17" i="2"/>
  <c r="J17" i="2"/>
  <c r="L17" i="2"/>
  <c r="N17" i="2"/>
  <c r="D18" i="2"/>
  <c r="F18" i="2"/>
  <c r="H18" i="2"/>
  <c r="J18" i="2"/>
  <c r="L18" i="2"/>
  <c r="N18" i="2"/>
  <c r="D19" i="2"/>
  <c r="F19" i="2"/>
  <c r="H19" i="2"/>
  <c r="J19" i="2"/>
  <c r="L19" i="2"/>
  <c r="N19" i="2"/>
  <c r="D20" i="2"/>
  <c r="F20" i="2"/>
  <c r="H20" i="2"/>
  <c r="J20" i="2"/>
  <c r="L20" i="2"/>
  <c r="N20" i="2"/>
  <c r="D21" i="2"/>
  <c r="F21" i="2"/>
  <c r="H21" i="2"/>
  <c r="J21" i="2"/>
  <c r="L21" i="2"/>
  <c r="N21" i="2"/>
  <c r="D22" i="2"/>
  <c r="F22" i="2"/>
  <c r="H22" i="2"/>
  <c r="J22" i="2"/>
  <c r="L22" i="2"/>
  <c r="N22" i="2"/>
  <c r="D23" i="2"/>
  <c r="F23" i="2"/>
  <c r="H23" i="2"/>
  <c r="J23" i="2"/>
  <c r="L23" i="2"/>
  <c r="N23" i="2"/>
  <c r="D24" i="2"/>
  <c r="F24" i="2"/>
  <c r="H24" i="2"/>
  <c r="J24" i="2"/>
  <c r="L24" i="2"/>
  <c r="N24" i="2"/>
  <c r="D25" i="2"/>
  <c r="F25" i="2"/>
  <c r="H25" i="2"/>
  <c r="J25" i="2"/>
  <c r="L25" i="2"/>
  <c r="N25" i="2"/>
  <c r="D26" i="2"/>
  <c r="F26" i="2"/>
  <c r="H26" i="2"/>
  <c r="J26" i="2"/>
  <c r="L26" i="2"/>
  <c r="N26" i="2"/>
  <c r="D27" i="2"/>
  <c r="F27" i="2"/>
  <c r="H27" i="2"/>
  <c r="J27" i="2"/>
  <c r="L27" i="2"/>
  <c r="N27" i="2"/>
  <c r="D28" i="2"/>
  <c r="F28" i="2"/>
  <c r="H28" i="2"/>
  <c r="J28" i="2"/>
  <c r="L28" i="2"/>
  <c r="N28" i="2"/>
  <c r="D29" i="2"/>
  <c r="F29" i="2"/>
  <c r="H29" i="2"/>
  <c r="J29" i="2"/>
  <c r="L29" i="2"/>
  <c r="N29" i="2"/>
  <c r="D30" i="2"/>
  <c r="F30" i="2"/>
  <c r="H30" i="2"/>
  <c r="J30" i="2"/>
  <c r="L30" i="2"/>
  <c r="N30" i="2"/>
  <c r="D31" i="2"/>
  <c r="F31" i="2"/>
  <c r="H31" i="2"/>
  <c r="J31" i="2"/>
  <c r="L31" i="2"/>
  <c r="N31" i="2"/>
  <c r="D32" i="2"/>
  <c r="F32" i="2"/>
  <c r="H32" i="2"/>
  <c r="J32" i="2"/>
  <c r="L32" i="2"/>
  <c r="N32" i="2"/>
  <c r="D33" i="2"/>
  <c r="F33" i="2"/>
  <c r="H33" i="2"/>
  <c r="J33" i="2"/>
  <c r="L33" i="2"/>
  <c r="N33" i="2"/>
  <c r="D34" i="2"/>
  <c r="F34" i="2"/>
  <c r="H34" i="2"/>
  <c r="J34" i="2"/>
  <c r="L34" i="2"/>
  <c r="N34" i="2"/>
  <c r="D35" i="2"/>
  <c r="F35" i="2"/>
  <c r="H35" i="2"/>
  <c r="J35" i="2"/>
  <c r="L35" i="2"/>
  <c r="N35" i="2"/>
  <c r="D36" i="2"/>
  <c r="F36" i="2"/>
  <c r="H36" i="2"/>
  <c r="J36" i="2"/>
  <c r="L36" i="2"/>
  <c r="N36" i="2"/>
  <c r="D37" i="2"/>
  <c r="F37" i="2"/>
  <c r="H37" i="2"/>
  <c r="J37" i="2"/>
  <c r="L37" i="2"/>
  <c r="N37" i="2"/>
  <c r="D38" i="2"/>
  <c r="F38" i="2"/>
  <c r="H38" i="2"/>
  <c r="J38" i="2"/>
  <c r="L38" i="2"/>
  <c r="N38" i="2"/>
  <c r="D39" i="2"/>
  <c r="F39" i="2"/>
  <c r="H39" i="2"/>
  <c r="J39" i="2"/>
  <c r="L39" i="2"/>
  <c r="N39" i="2"/>
  <c r="D40" i="2"/>
  <c r="F40" i="2"/>
  <c r="H40" i="2"/>
  <c r="J40" i="2"/>
  <c r="L40" i="2"/>
  <c r="N40" i="2"/>
  <c r="D41" i="2"/>
  <c r="F41" i="2"/>
  <c r="H41" i="2"/>
  <c r="J41" i="2"/>
  <c r="L41" i="2"/>
  <c r="N41" i="2"/>
  <c r="D42" i="2"/>
  <c r="F42" i="2"/>
  <c r="H42" i="2"/>
  <c r="J42" i="2"/>
  <c r="L42" i="2"/>
  <c r="N42" i="2"/>
  <c r="D43" i="2"/>
  <c r="F43" i="2"/>
  <c r="H43" i="2"/>
  <c r="J43" i="2"/>
  <c r="L43" i="2"/>
  <c r="N43" i="2"/>
  <c r="D44" i="2"/>
  <c r="F44" i="2"/>
  <c r="H44" i="2"/>
  <c r="J44" i="2"/>
  <c r="L44" i="2"/>
  <c r="N44" i="2"/>
  <c r="D45" i="2"/>
  <c r="F45" i="2"/>
  <c r="H45" i="2"/>
  <c r="J45" i="2"/>
  <c r="L45" i="2"/>
  <c r="N45" i="2"/>
  <c r="D46" i="2"/>
  <c r="F46" i="2"/>
  <c r="H46" i="2"/>
  <c r="J46" i="2"/>
  <c r="L46" i="2"/>
  <c r="N46" i="2"/>
  <c r="D47" i="2"/>
  <c r="F47" i="2"/>
  <c r="H47" i="2"/>
  <c r="J47" i="2"/>
  <c r="L47" i="2"/>
  <c r="N47" i="2"/>
  <c r="D48" i="2"/>
  <c r="F48" i="2"/>
  <c r="H48" i="2"/>
  <c r="J48" i="2"/>
  <c r="L48" i="2"/>
  <c r="N48" i="2"/>
  <c r="D49" i="2"/>
  <c r="F49" i="2"/>
  <c r="H49" i="2"/>
  <c r="J49" i="2"/>
  <c r="L49" i="2"/>
  <c r="N49" i="2"/>
  <c r="D50" i="2"/>
  <c r="F50" i="2"/>
  <c r="H50" i="2"/>
  <c r="J50" i="2"/>
  <c r="L50" i="2"/>
  <c r="N50" i="2"/>
  <c r="D51" i="2"/>
  <c r="F51" i="2"/>
  <c r="H51" i="2"/>
  <c r="J51" i="2"/>
  <c r="L51" i="2"/>
  <c r="N51" i="2"/>
  <c r="D52" i="2"/>
  <c r="F52" i="2"/>
  <c r="H52" i="2"/>
  <c r="J52" i="2"/>
  <c r="L52" i="2"/>
  <c r="N52" i="2"/>
  <c r="D53" i="2"/>
  <c r="F53" i="2"/>
  <c r="H53" i="2"/>
  <c r="J53" i="2"/>
  <c r="L53" i="2"/>
  <c r="N53" i="2"/>
  <c r="D54" i="2"/>
  <c r="F54" i="2"/>
  <c r="H54" i="2"/>
  <c r="J54" i="2"/>
  <c r="L54" i="2"/>
  <c r="N54" i="2"/>
  <c r="D55" i="2"/>
  <c r="F55" i="2"/>
  <c r="H55" i="2"/>
  <c r="J55" i="2"/>
  <c r="L55" i="2"/>
  <c r="N55" i="2"/>
  <c r="D56" i="2"/>
  <c r="F56" i="2"/>
  <c r="H56" i="2"/>
  <c r="J56" i="2"/>
  <c r="L56" i="2"/>
  <c r="N56" i="2"/>
  <c r="D57" i="2"/>
  <c r="F57" i="2"/>
  <c r="H57" i="2"/>
  <c r="J57" i="2"/>
  <c r="L57" i="2"/>
  <c r="N57" i="2"/>
  <c r="D58" i="2"/>
  <c r="F58" i="2"/>
  <c r="H58" i="2"/>
  <c r="J58" i="2"/>
  <c r="L58" i="2"/>
  <c r="N58" i="2"/>
  <c r="D59" i="2"/>
  <c r="F59" i="2"/>
  <c r="H59" i="2"/>
  <c r="J59" i="2"/>
  <c r="L59" i="2"/>
  <c r="N59" i="2"/>
  <c r="D60" i="2"/>
  <c r="F60" i="2"/>
  <c r="H60" i="2"/>
  <c r="J60" i="2"/>
  <c r="L60" i="2"/>
  <c r="N60" i="2"/>
  <c r="D61" i="2"/>
  <c r="F61" i="2"/>
  <c r="H61" i="2"/>
  <c r="J61" i="2"/>
  <c r="L61" i="2"/>
  <c r="N61" i="2"/>
  <c r="D62" i="2"/>
  <c r="F62" i="2"/>
  <c r="H62" i="2"/>
  <c r="J62" i="2"/>
  <c r="L62" i="2"/>
  <c r="N62" i="2"/>
  <c r="D63" i="2"/>
  <c r="F63" i="2"/>
  <c r="H63" i="2"/>
  <c r="J63" i="2"/>
  <c r="L63" i="2"/>
  <c r="N63" i="2"/>
  <c r="D64" i="2"/>
  <c r="F64" i="2"/>
  <c r="H64" i="2"/>
  <c r="J64" i="2"/>
  <c r="L64" i="2"/>
  <c r="N64" i="2"/>
  <c r="D65" i="2"/>
  <c r="F65" i="2"/>
  <c r="H65" i="2"/>
  <c r="J65" i="2"/>
  <c r="L65" i="2"/>
  <c r="N65" i="2"/>
  <c r="D66" i="2"/>
  <c r="F66" i="2"/>
  <c r="H66" i="2"/>
  <c r="J66" i="2"/>
  <c r="L66" i="2"/>
  <c r="N66" i="2"/>
  <c r="D67" i="2"/>
  <c r="F67" i="2"/>
  <c r="H67" i="2"/>
  <c r="J67" i="2"/>
  <c r="L67" i="2"/>
  <c r="N67" i="2"/>
  <c r="D68" i="2"/>
  <c r="F68" i="2"/>
  <c r="H68" i="2"/>
  <c r="J68" i="2"/>
  <c r="L68" i="2"/>
  <c r="N68" i="2"/>
  <c r="D69" i="2"/>
  <c r="F69" i="2"/>
  <c r="H69" i="2"/>
  <c r="J69" i="2"/>
  <c r="L69" i="2"/>
  <c r="N69" i="2"/>
  <c r="D70" i="2"/>
  <c r="F70" i="2"/>
  <c r="H70" i="2"/>
  <c r="J70" i="2"/>
  <c r="L70" i="2"/>
  <c r="N70" i="2"/>
  <c r="D71" i="2"/>
  <c r="F71" i="2"/>
  <c r="H71" i="2"/>
  <c r="J71" i="2"/>
  <c r="L71" i="2"/>
  <c r="N71" i="2"/>
  <c r="D72" i="2"/>
  <c r="F72" i="2"/>
  <c r="H72" i="2"/>
  <c r="J72" i="2"/>
  <c r="L72" i="2"/>
  <c r="N72" i="2"/>
  <c r="D73" i="2"/>
  <c r="F73" i="2"/>
  <c r="H73" i="2"/>
  <c r="J73" i="2"/>
  <c r="L73" i="2"/>
  <c r="N73" i="2"/>
  <c r="D74" i="2"/>
  <c r="F74" i="2"/>
  <c r="H74" i="2"/>
  <c r="J74" i="2"/>
  <c r="L74" i="2"/>
  <c r="N74" i="2"/>
  <c r="D75" i="2"/>
  <c r="F75" i="2"/>
  <c r="H75" i="2"/>
  <c r="J75" i="2"/>
  <c r="L75" i="2"/>
  <c r="N75" i="2"/>
  <c r="D76" i="2"/>
  <c r="F76" i="2"/>
  <c r="H76" i="2"/>
  <c r="J76" i="2"/>
  <c r="L76" i="2"/>
  <c r="N76" i="2"/>
  <c r="D77" i="2"/>
  <c r="F77" i="2"/>
  <c r="H77" i="2"/>
  <c r="J77" i="2"/>
  <c r="L77" i="2"/>
  <c r="N77" i="2"/>
  <c r="D78" i="2"/>
  <c r="F78" i="2"/>
  <c r="H78" i="2"/>
  <c r="J78" i="2"/>
  <c r="L78" i="2"/>
  <c r="N78" i="2"/>
  <c r="D79" i="2"/>
  <c r="F79" i="2"/>
  <c r="H79" i="2"/>
  <c r="J79" i="2"/>
  <c r="L79" i="2"/>
  <c r="N79" i="2"/>
  <c r="D80" i="2"/>
  <c r="F80" i="2"/>
  <c r="H80" i="2"/>
  <c r="J80" i="2"/>
  <c r="L80" i="2"/>
  <c r="N80" i="2"/>
  <c r="D81" i="2"/>
  <c r="F81" i="2"/>
  <c r="H81" i="2"/>
  <c r="J81" i="2"/>
  <c r="L81" i="2"/>
  <c r="N81" i="2"/>
  <c r="D82" i="2"/>
  <c r="F82" i="2"/>
  <c r="H82" i="2"/>
  <c r="J82" i="2"/>
  <c r="L82" i="2"/>
  <c r="N82" i="2"/>
  <c r="D83" i="2"/>
  <c r="F83" i="2"/>
  <c r="H83" i="2"/>
  <c r="J83" i="2"/>
  <c r="L83" i="2"/>
  <c r="N83" i="2"/>
  <c r="D84" i="2"/>
  <c r="F84" i="2"/>
  <c r="H84" i="2"/>
  <c r="J84" i="2"/>
  <c r="L84" i="2"/>
  <c r="N84" i="2"/>
  <c r="D85" i="2"/>
  <c r="F85" i="2"/>
  <c r="H85" i="2"/>
  <c r="J85" i="2"/>
  <c r="L85" i="2"/>
  <c r="N85" i="2"/>
  <c r="D86" i="2"/>
  <c r="F86" i="2"/>
  <c r="H86" i="2"/>
  <c r="J86" i="2"/>
  <c r="L86" i="2"/>
  <c r="N86" i="2"/>
  <c r="D87" i="2"/>
  <c r="F87" i="2"/>
  <c r="H87" i="2"/>
  <c r="J87" i="2"/>
  <c r="L87" i="2"/>
  <c r="N87" i="2"/>
  <c r="D88" i="2"/>
  <c r="F88" i="2"/>
  <c r="H88" i="2"/>
  <c r="J88" i="2"/>
  <c r="L88" i="2"/>
  <c r="N88" i="2"/>
  <c r="D89" i="2"/>
  <c r="F89" i="2"/>
  <c r="H89" i="2"/>
  <c r="J89" i="2"/>
  <c r="L89" i="2"/>
  <c r="N89" i="2"/>
  <c r="D90" i="2"/>
  <c r="F90" i="2"/>
  <c r="H90" i="2"/>
  <c r="J90" i="2"/>
  <c r="L90" i="2"/>
  <c r="N90" i="2"/>
  <c r="D91" i="2"/>
  <c r="F91" i="2"/>
  <c r="H91" i="2"/>
  <c r="J91" i="2"/>
  <c r="L91" i="2"/>
  <c r="N91" i="2"/>
  <c r="D92" i="2"/>
  <c r="F92" i="2"/>
  <c r="H92" i="2"/>
  <c r="J92" i="2"/>
  <c r="L92" i="2"/>
  <c r="N92" i="2"/>
  <c r="D93" i="2"/>
  <c r="F93" i="2"/>
  <c r="H93" i="2"/>
  <c r="J93" i="2"/>
  <c r="L93" i="2"/>
  <c r="N93" i="2"/>
  <c r="D94" i="2"/>
  <c r="F94" i="2"/>
  <c r="H94" i="2"/>
  <c r="J94" i="2"/>
  <c r="L94" i="2"/>
  <c r="N94" i="2"/>
  <c r="D95" i="2"/>
  <c r="F95" i="2"/>
  <c r="H95" i="2"/>
  <c r="J95" i="2"/>
  <c r="L95" i="2"/>
  <c r="N95" i="2"/>
  <c r="D96" i="2"/>
  <c r="F96" i="2"/>
  <c r="H96" i="2"/>
  <c r="J96" i="2"/>
  <c r="L96" i="2"/>
  <c r="N96" i="2"/>
  <c r="D97" i="2"/>
  <c r="F97" i="2"/>
  <c r="H97" i="2"/>
  <c r="J97" i="2"/>
  <c r="L97" i="2"/>
  <c r="N97" i="2"/>
  <c r="D98" i="2"/>
  <c r="F98" i="2"/>
  <c r="H98" i="2"/>
  <c r="J98" i="2"/>
  <c r="L98" i="2"/>
  <c r="N98" i="2"/>
  <c r="D99" i="2"/>
  <c r="F99" i="2"/>
  <c r="H99" i="2"/>
  <c r="J99" i="2"/>
  <c r="L99" i="2"/>
  <c r="N99" i="2"/>
  <c r="D100" i="2"/>
  <c r="F100" i="2"/>
  <c r="H100" i="2"/>
  <c r="J100" i="2"/>
  <c r="L100" i="2"/>
  <c r="N100" i="2"/>
  <c r="L4" i="2"/>
  <c r="N4" i="2"/>
  <c r="J4" i="2"/>
  <c r="H4" i="2"/>
  <c r="F4" i="2"/>
  <c r="D4" i="2"/>
  <c r="AD22" i="3" a="1"/>
  <c r="AD22" i="3"/>
  <c r="AD23" i="3" a="1"/>
  <c r="AD23" i="3"/>
  <c r="AD24" i="3" a="1"/>
  <c r="AD24" i="3"/>
  <c r="AD25" i="3" a="1"/>
  <c r="AD25" i="3"/>
  <c r="AD26" i="3" a="1"/>
  <c r="AD26" i="3"/>
  <c r="AD27" i="3" a="1"/>
  <c r="AD27" i="3"/>
  <c r="AD28" i="3" a="1"/>
  <c r="AD28" i="3"/>
  <c r="AD29" i="3" a="1"/>
  <c r="AD29" i="3"/>
  <c r="AD30" i="3" a="1"/>
  <c r="AD30" i="3"/>
  <c r="AD31" i="3" a="1"/>
  <c r="AD31" i="3"/>
  <c r="AD32" i="3" a="1"/>
  <c r="AD32" i="3"/>
  <c r="AD33" i="3" a="1"/>
  <c r="AD33" i="3"/>
  <c r="AD34" i="3" a="1"/>
  <c r="AD34" i="3"/>
  <c r="AD35" i="3" a="1"/>
  <c r="AD35" i="3"/>
  <c r="AD36" i="3" a="1"/>
  <c r="AD36" i="3"/>
  <c r="AD37" i="3" a="1"/>
  <c r="AD37" i="3"/>
  <c r="AD21" i="3" a="1"/>
  <c r="AD21" i="3"/>
  <c r="AB22" i="3" a="1"/>
  <c r="AB22" i="3"/>
  <c r="AB23" i="3" a="1"/>
  <c r="AB23" i="3"/>
  <c r="AB24" i="3" a="1"/>
  <c r="AB24" i="3"/>
  <c r="AB25" i="3" a="1"/>
  <c r="AB25" i="3"/>
  <c r="AB26" i="3" a="1"/>
  <c r="AB26" i="3"/>
  <c r="AB27" i="3" a="1"/>
  <c r="AB27" i="3"/>
  <c r="AB28" i="3" a="1"/>
  <c r="AB28" i="3"/>
  <c r="AB29" i="3" a="1"/>
  <c r="AB29" i="3"/>
  <c r="AB30" i="3" a="1"/>
  <c r="AB30" i="3"/>
  <c r="AB31" i="3" a="1"/>
  <c r="AB31" i="3"/>
  <c r="AB32" i="3" a="1"/>
  <c r="AB32" i="3"/>
  <c r="AB33" i="3" a="1"/>
  <c r="AB33" i="3"/>
  <c r="AB34" i="3" a="1"/>
  <c r="AB34" i="3"/>
  <c r="AB35" i="3" a="1"/>
  <c r="AB35" i="3"/>
  <c r="AB36" i="3" a="1"/>
  <c r="AB36" i="3"/>
  <c r="AB37" i="3" a="1"/>
  <c r="AB37" i="3"/>
  <c r="AB21" i="3" a="1"/>
  <c r="AB21" i="3"/>
  <c r="Z22" i="3" a="1"/>
  <c r="Z22" i="3"/>
  <c r="Z23" i="3" a="1"/>
  <c r="Z23" i="3"/>
  <c r="Z24" i="3" a="1"/>
  <c r="Z24" i="3"/>
  <c r="Z25" i="3" a="1"/>
  <c r="Z25" i="3"/>
  <c r="Z26" i="3" a="1"/>
  <c r="Z26" i="3"/>
  <c r="Z27" i="3" a="1"/>
  <c r="Z27" i="3"/>
  <c r="Z28" i="3" a="1"/>
  <c r="Z28" i="3"/>
  <c r="Z29" i="3" a="1"/>
  <c r="Z29" i="3"/>
  <c r="Z30" i="3" a="1"/>
  <c r="Z30" i="3"/>
  <c r="Z31" i="3" a="1"/>
  <c r="Z31" i="3"/>
  <c r="Z32" i="3" a="1"/>
  <c r="Z32" i="3"/>
  <c r="Z33" i="3" a="1"/>
  <c r="Z33" i="3"/>
  <c r="Z34" i="3" a="1"/>
  <c r="Z34" i="3"/>
  <c r="Z35" i="3" a="1"/>
  <c r="Z35" i="3"/>
  <c r="Z36" i="3" a="1"/>
  <c r="Z36" i="3"/>
  <c r="Z37" i="3" a="1"/>
  <c r="Z37" i="3"/>
  <c r="Z21" i="3" a="1"/>
  <c r="Z21" i="3"/>
  <c r="X22" i="3" a="1"/>
  <c r="X22" i="3"/>
  <c r="X23" i="3" a="1"/>
  <c r="X23" i="3"/>
  <c r="X24" i="3" a="1"/>
  <c r="X24" i="3"/>
  <c r="X25" i="3" a="1"/>
  <c r="X25" i="3"/>
  <c r="X26" i="3" a="1"/>
  <c r="X26" i="3"/>
  <c r="X27" i="3" a="1"/>
  <c r="X27" i="3"/>
  <c r="X28" i="3" a="1"/>
  <c r="X28" i="3"/>
  <c r="X29" i="3" a="1"/>
  <c r="X29" i="3"/>
  <c r="X30" i="3" a="1"/>
  <c r="X30" i="3"/>
  <c r="X31" i="3" a="1"/>
  <c r="X31" i="3"/>
  <c r="X32" i="3" a="1"/>
  <c r="X32" i="3"/>
  <c r="X33" i="3" a="1"/>
  <c r="X33" i="3"/>
  <c r="X34" i="3" a="1"/>
  <c r="X34" i="3"/>
  <c r="X35" i="3" a="1"/>
  <c r="X35" i="3"/>
  <c r="X36" i="3" a="1"/>
  <c r="X36" i="3"/>
  <c r="X37" i="3" a="1"/>
  <c r="X37" i="3"/>
  <c r="X21" i="3" a="1"/>
  <c r="X21" i="3"/>
  <c r="V22" i="3" a="1"/>
  <c r="V22" i="3"/>
  <c r="V23" i="3" a="1"/>
  <c r="V23" i="3"/>
  <c r="V24" i="3" a="1"/>
  <c r="V24" i="3"/>
  <c r="V25" i="3" a="1"/>
  <c r="V25" i="3"/>
  <c r="V26" i="3" a="1"/>
  <c r="V26" i="3"/>
  <c r="V27" i="3" a="1"/>
  <c r="V27" i="3"/>
  <c r="V28" i="3" a="1"/>
  <c r="V28" i="3"/>
  <c r="V29" i="3" a="1"/>
  <c r="V29" i="3"/>
  <c r="V30" i="3" a="1"/>
  <c r="V30" i="3"/>
  <c r="V31" i="3" a="1"/>
  <c r="V31" i="3"/>
  <c r="V32" i="3" a="1"/>
  <c r="V32" i="3"/>
  <c r="V33" i="3" a="1"/>
  <c r="V33" i="3"/>
  <c r="V34" i="3" a="1"/>
  <c r="V34" i="3"/>
  <c r="V35" i="3" a="1"/>
  <c r="V35" i="3"/>
  <c r="V36" i="3" a="1"/>
  <c r="V36" i="3"/>
  <c r="V37" i="3" a="1"/>
  <c r="V37" i="3"/>
  <c r="V21" i="3" a="1"/>
  <c r="V21" i="3"/>
  <c r="T22" i="3" a="1"/>
  <c r="T22" i="3"/>
  <c r="T23" i="3" a="1"/>
  <c r="T23" i="3"/>
  <c r="T24" i="3" a="1"/>
  <c r="T24" i="3"/>
  <c r="T25" i="3" a="1"/>
  <c r="T25" i="3"/>
  <c r="T26" i="3" a="1"/>
  <c r="T26" i="3"/>
  <c r="T27" i="3" a="1"/>
  <c r="T27" i="3"/>
  <c r="T28" i="3" a="1"/>
  <c r="T28" i="3"/>
  <c r="T29" i="3" a="1"/>
  <c r="T29" i="3"/>
  <c r="T30" i="3" a="1"/>
  <c r="T30" i="3"/>
  <c r="T31" i="3" a="1"/>
  <c r="T31" i="3"/>
  <c r="T32" i="3" a="1"/>
  <c r="T32" i="3"/>
  <c r="T33" i="3" a="1"/>
  <c r="T33" i="3"/>
  <c r="T34" i="3" a="1"/>
  <c r="T34" i="3"/>
  <c r="T35" i="3" a="1"/>
  <c r="T35" i="3"/>
  <c r="T36" i="3" a="1"/>
  <c r="T36" i="3"/>
  <c r="T37" i="3" a="1"/>
  <c r="T37" i="3"/>
  <c r="T21" i="3" a="1"/>
  <c r="T21" i="3"/>
  <c r="AD20" i="3"/>
  <c r="AB20" i="3"/>
  <c r="Z20" i="3"/>
  <c r="X20" i="3"/>
  <c r="V20" i="3"/>
  <c r="T20" i="3"/>
  <c r="Q22" i="3" a="1"/>
  <c r="Q22" i="3"/>
  <c r="Q23" i="3" a="1"/>
  <c r="Q23" i="3"/>
  <c r="Q24" i="3" a="1"/>
  <c r="P27" i="3"/>
  <c r="P26" i="3"/>
  <c r="P25" i="3"/>
  <c r="Q24" i="3"/>
  <c r="P24" i="3"/>
  <c r="P23" i="3"/>
  <c r="P2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3" i="3"/>
  <c r="Q4" i="3" a="1"/>
  <c r="Q4" i="3"/>
  <c r="Q5" i="3" a="1"/>
  <c r="Q5" i="3"/>
  <c r="Q6" i="3" a="1"/>
  <c r="Q6" i="3"/>
  <c r="Q7" i="3" a="1"/>
  <c r="Q7" i="3"/>
  <c r="Q8" i="3" a="1"/>
  <c r="Q8" i="3"/>
  <c r="Q3" i="3" a="1"/>
  <c r="Q3" i="3"/>
  <c r="P8" i="3"/>
  <c r="N4" i="1"/>
  <c r="D5" i="1"/>
  <c r="F5" i="1"/>
  <c r="H5" i="1"/>
  <c r="J5" i="1"/>
  <c r="L5" i="1"/>
  <c r="N5" i="1"/>
  <c r="D6" i="1"/>
  <c r="F6" i="1"/>
  <c r="H6" i="1"/>
  <c r="J6" i="1"/>
  <c r="L6" i="1"/>
  <c r="N6" i="1"/>
  <c r="D7" i="1"/>
  <c r="F7" i="1"/>
  <c r="H7" i="1"/>
  <c r="J7" i="1"/>
  <c r="L7" i="1"/>
  <c r="N7" i="1"/>
  <c r="D8" i="1"/>
  <c r="F8" i="1"/>
  <c r="H8" i="1"/>
  <c r="J8" i="1"/>
  <c r="L8" i="1"/>
  <c r="N8" i="1"/>
  <c r="D9" i="1"/>
  <c r="F9" i="1"/>
  <c r="H9" i="1"/>
  <c r="J9" i="1"/>
  <c r="L9" i="1"/>
  <c r="N9" i="1"/>
  <c r="D10" i="1"/>
  <c r="F10" i="1"/>
  <c r="H10" i="1"/>
  <c r="J10" i="1"/>
  <c r="L10" i="1"/>
  <c r="N10" i="1"/>
  <c r="D11" i="1"/>
  <c r="F11" i="1"/>
  <c r="H11" i="1"/>
  <c r="J11" i="1"/>
  <c r="L11" i="1"/>
  <c r="N11" i="1"/>
  <c r="D12" i="1"/>
  <c r="F12" i="1"/>
  <c r="H12" i="1"/>
  <c r="J12" i="1"/>
  <c r="L12" i="1"/>
  <c r="N12" i="1"/>
  <c r="D13" i="1"/>
  <c r="F13" i="1"/>
  <c r="H13" i="1"/>
  <c r="J13" i="1"/>
  <c r="L13" i="1"/>
  <c r="N13" i="1"/>
  <c r="D14" i="1"/>
  <c r="F14" i="1"/>
  <c r="H14" i="1"/>
  <c r="J14" i="1"/>
  <c r="L14" i="1"/>
  <c r="N14" i="1"/>
  <c r="D15" i="1"/>
  <c r="F15" i="1"/>
  <c r="H15" i="1"/>
  <c r="J15" i="1"/>
  <c r="L15" i="1"/>
  <c r="N15" i="1"/>
  <c r="D16" i="1"/>
  <c r="F16" i="1"/>
  <c r="H16" i="1"/>
  <c r="J16" i="1"/>
  <c r="L16" i="1"/>
  <c r="N16" i="1"/>
  <c r="D17" i="1"/>
  <c r="F17" i="1"/>
  <c r="H17" i="1"/>
  <c r="J17" i="1"/>
  <c r="L17" i="1"/>
  <c r="N17" i="1"/>
  <c r="D18" i="1"/>
  <c r="F18" i="1"/>
  <c r="H18" i="1"/>
  <c r="J18" i="1"/>
  <c r="L18" i="1"/>
  <c r="N18" i="1"/>
  <c r="D19" i="1"/>
  <c r="F19" i="1"/>
  <c r="H19" i="1"/>
  <c r="J19" i="1"/>
  <c r="L19" i="1"/>
  <c r="N19" i="1"/>
  <c r="D20" i="1"/>
  <c r="F20" i="1"/>
  <c r="H20" i="1"/>
  <c r="J20" i="1"/>
  <c r="L20" i="1"/>
  <c r="N20" i="1"/>
  <c r="D21" i="1"/>
  <c r="F21" i="1"/>
  <c r="H21" i="1"/>
  <c r="J21" i="1"/>
  <c r="L21" i="1"/>
  <c r="N21" i="1"/>
  <c r="D22" i="1"/>
  <c r="F22" i="1"/>
  <c r="H22" i="1"/>
  <c r="J22" i="1"/>
  <c r="L22" i="1"/>
  <c r="N22" i="1"/>
  <c r="D23" i="1"/>
  <c r="F23" i="1"/>
  <c r="H23" i="1"/>
  <c r="J23" i="1"/>
  <c r="L23" i="1"/>
  <c r="N23" i="1"/>
  <c r="D24" i="1"/>
  <c r="F24" i="1"/>
  <c r="H24" i="1"/>
  <c r="J24" i="1"/>
  <c r="L24" i="1"/>
  <c r="N24" i="1"/>
  <c r="D25" i="1"/>
  <c r="F25" i="1"/>
  <c r="H25" i="1"/>
  <c r="J25" i="1"/>
  <c r="L25" i="1"/>
  <c r="N25" i="1"/>
  <c r="D26" i="1"/>
  <c r="F26" i="1"/>
  <c r="H26" i="1"/>
  <c r="J26" i="1"/>
  <c r="L26" i="1"/>
  <c r="N26" i="1"/>
  <c r="D27" i="1"/>
  <c r="F27" i="1"/>
  <c r="H27" i="1"/>
  <c r="J27" i="1"/>
  <c r="L27" i="1"/>
  <c r="N27" i="1"/>
  <c r="D28" i="1"/>
  <c r="F28" i="1"/>
  <c r="H28" i="1"/>
  <c r="J28" i="1"/>
  <c r="L28" i="1"/>
  <c r="N28" i="1"/>
  <c r="D29" i="1"/>
  <c r="F29" i="1"/>
  <c r="H29" i="1"/>
  <c r="J29" i="1"/>
  <c r="L29" i="1"/>
  <c r="N29" i="1"/>
  <c r="D30" i="1"/>
  <c r="F30" i="1"/>
  <c r="H30" i="1"/>
  <c r="J30" i="1"/>
  <c r="L30" i="1"/>
  <c r="N30" i="1"/>
  <c r="D31" i="1"/>
  <c r="F31" i="1"/>
  <c r="H31" i="1"/>
  <c r="J31" i="1"/>
  <c r="L31" i="1"/>
  <c r="N31" i="1"/>
  <c r="D32" i="1"/>
  <c r="F32" i="1"/>
  <c r="H32" i="1"/>
  <c r="J32" i="1"/>
  <c r="L32" i="1"/>
  <c r="N32" i="1"/>
  <c r="D33" i="1"/>
  <c r="F33" i="1"/>
  <c r="H33" i="1"/>
  <c r="J33" i="1"/>
  <c r="L33" i="1"/>
  <c r="N33" i="1"/>
  <c r="D34" i="1"/>
  <c r="F34" i="1"/>
  <c r="H34" i="1"/>
  <c r="J34" i="1"/>
  <c r="L34" i="1"/>
  <c r="N34" i="1"/>
  <c r="D35" i="1"/>
  <c r="F35" i="1"/>
  <c r="H35" i="1"/>
  <c r="J35" i="1"/>
  <c r="L35" i="1"/>
  <c r="N35" i="1"/>
  <c r="D36" i="1"/>
  <c r="F36" i="1"/>
  <c r="H36" i="1"/>
  <c r="J36" i="1"/>
  <c r="L36" i="1"/>
  <c r="N36" i="1"/>
  <c r="D37" i="1"/>
  <c r="F37" i="1"/>
  <c r="H37" i="1"/>
  <c r="J37" i="1"/>
  <c r="L37" i="1"/>
  <c r="N37" i="1"/>
  <c r="D38" i="1"/>
  <c r="F38" i="1"/>
  <c r="H38" i="1"/>
  <c r="J38" i="1"/>
  <c r="L38" i="1"/>
  <c r="N38" i="1"/>
  <c r="D39" i="1"/>
  <c r="F39" i="1"/>
  <c r="H39" i="1"/>
  <c r="J39" i="1"/>
  <c r="L39" i="1"/>
  <c r="N39" i="1"/>
  <c r="D40" i="1"/>
  <c r="F40" i="1"/>
  <c r="H40" i="1"/>
  <c r="J40" i="1"/>
  <c r="L40" i="1"/>
  <c r="N40" i="1"/>
  <c r="D41" i="1"/>
  <c r="F41" i="1"/>
  <c r="H41" i="1"/>
  <c r="J41" i="1"/>
  <c r="L41" i="1"/>
  <c r="N41" i="1"/>
  <c r="D42" i="1"/>
  <c r="F42" i="1"/>
  <c r="H42" i="1"/>
  <c r="J42" i="1"/>
  <c r="L42" i="1"/>
  <c r="N42" i="1"/>
  <c r="D43" i="1"/>
  <c r="F43" i="1"/>
  <c r="H43" i="1"/>
  <c r="J43" i="1"/>
  <c r="L43" i="1"/>
  <c r="N43" i="1"/>
  <c r="D44" i="1"/>
  <c r="F44" i="1"/>
  <c r="H44" i="1"/>
  <c r="J44" i="1"/>
  <c r="L44" i="1"/>
  <c r="N44" i="1"/>
  <c r="D45" i="1"/>
  <c r="F45" i="1"/>
  <c r="H45" i="1"/>
  <c r="J45" i="1"/>
  <c r="L45" i="1"/>
  <c r="N45" i="1"/>
  <c r="D46" i="1"/>
  <c r="F46" i="1"/>
  <c r="H46" i="1"/>
  <c r="J46" i="1"/>
  <c r="L46" i="1"/>
  <c r="N46" i="1"/>
  <c r="D47" i="1"/>
  <c r="F47" i="1"/>
  <c r="H47" i="1"/>
  <c r="J47" i="1"/>
  <c r="L47" i="1"/>
  <c r="N47" i="1"/>
  <c r="D48" i="1"/>
  <c r="F48" i="1"/>
  <c r="H48" i="1"/>
  <c r="J48" i="1"/>
  <c r="L48" i="1"/>
  <c r="N48" i="1"/>
  <c r="D49" i="1"/>
  <c r="F49" i="1"/>
  <c r="H49" i="1"/>
  <c r="J49" i="1"/>
  <c r="L49" i="1"/>
  <c r="N49" i="1"/>
  <c r="D50" i="1"/>
  <c r="F50" i="1"/>
  <c r="H50" i="1"/>
  <c r="J50" i="1"/>
  <c r="L50" i="1"/>
  <c r="N50" i="1"/>
  <c r="D51" i="1"/>
  <c r="F51" i="1"/>
  <c r="H51" i="1"/>
  <c r="J51" i="1"/>
  <c r="L51" i="1"/>
  <c r="N51" i="1"/>
  <c r="D52" i="1"/>
  <c r="F52" i="1"/>
  <c r="H52" i="1"/>
  <c r="J52" i="1"/>
  <c r="L52" i="1"/>
  <c r="N52" i="1"/>
  <c r="D53" i="1"/>
  <c r="F53" i="1"/>
  <c r="H53" i="1"/>
  <c r="J53" i="1"/>
  <c r="L53" i="1"/>
  <c r="N53" i="1"/>
  <c r="D54" i="1"/>
  <c r="F54" i="1"/>
  <c r="H54" i="1"/>
  <c r="J54" i="1"/>
  <c r="L54" i="1"/>
  <c r="N54" i="1"/>
  <c r="D55" i="1"/>
  <c r="F55" i="1"/>
  <c r="H55" i="1"/>
  <c r="J55" i="1"/>
  <c r="L55" i="1"/>
  <c r="N55" i="1"/>
  <c r="D56" i="1"/>
  <c r="F56" i="1"/>
  <c r="H56" i="1"/>
  <c r="J56" i="1"/>
  <c r="L56" i="1"/>
  <c r="N56" i="1"/>
  <c r="D57" i="1"/>
  <c r="F57" i="1"/>
  <c r="H57" i="1"/>
  <c r="J57" i="1"/>
  <c r="L57" i="1"/>
  <c r="N57" i="1"/>
  <c r="D58" i="1"/>
  <c r="F58" i="1"/>
  <c r="H58" i="1"/>
  <c r="J58" i="1"/>
  <c r="L58" i="1"/>
  <c r="N58" i="1"/>
  <c r="D59" i="1"/>
  <c r="F59" i="1"/>
  <c r="H59" i="1"/>
  <c r="J59" i="1"/>
  <c r="L59" i="1"/>
  <c r="N59" i="1"/>
  <c r="D60" i="1"/>
  <c r="F60" i="1"/>
  <c r="H60" i="1"/>
  <c r="J60" i="1"/>
  <c r="L60" i="1"/>
  <c r="N60" i="1"/>
  <c r="D61" i="1"/>
  <c r="F61" i="1"/>
  <c r="H61" i="1"/>
  <c r="J61" i="1"/>
  <c r="L61" i="1"/>
  <c r="N61" i="1"/>
  <c r="D62" i="1"/>
  <c r="F62" i="1"/>
  <c r="H62" i="1"/>
  <c r="J62" i="1"/>
  <c r="L62" i="1"/>
  <c r="N62" i="1"/>
  <c r="D63" i="1"/>
  <c r="F63" i="1"/>
  <c r="H63" i="1"/>
  <c r="J63" i="1"/>
  <c r="L63" i="1"/>
  <c r="N63" i="1"/>
  <c r="D64" i="1"/>
  <c r="F64" i="1"/>
  <c r="H64" i="1"/>
  <c r="J64" i="1"/>
  <c r="L64" i="1"/>
  <c r="N64" i="1"/>
  <c r="D65" i="1"/>
  <c r="F65" i="1"/>
  <c r="H65" i="1"/>
  <c r="J65" i="1"/>
  <c r="L65" i="1"/>
  <c r="N65" i="1"/>
  <c r="D66" i="1"/>
  <c r="F66" i="1"/>
  <c r="H66" i="1"/>
  <c r="J66" i="1"/>
  <c r="L66" i="1"/>
  <c r="N66" i="1"/>
  <c r="D67" i="1"/>
  <c r="F67" i="1"/>
  <c r="H67" i="1"/>
  <c r="J67" i="1"/>
  <c r="L67" i="1"/>
  <c r="N67" i="1"/>
  <c r="D68" i="1"/>
  <c r="F68" i="1"/>
  <c r="H68" i="1"/>
  <c r="J68" i="1"/>
  <c r="L68" i="1"/>
  <c r="N68" i="1"/>
  <c r="D69" i="1"/>
  <c r="F69" i="1"/>
  <c r="H69" i="1"/>
  <c r="J69" i="1"/>
  <c r="L69" i="1"/>
  <c r="N69" i="1"/>
  <c r="D70" i="1"/>
  <c r="F70" i="1"/>
  <c r="H70" i="1"/>
  <c r="J70" i="1"/>
  <c r="L70" i="1"/>
  <c r="N70" i="1"/>
  <c r="D71" i="1"/>
  <c r="F71" i="1"/>
  <c r="H71" i="1"/>
  <c r="J71" i="1"/>
  <c r="L71" i="1"/>
  <c r="N71" i="1"/>
  <c r="D72" i="1"/>
  <c r="F72" i="1"/>
  <c r="H72" i="1"/>
  <c r="J72" i="1"/>
  <c r="L72" i="1"/>
  <c r="N72" i="1"/>
  <c r="D73" i="1"/>
  <c r="F73" i="1"/>
  <c r="H73" i="1"/>
  <c r="J73" i="1"/>
  <c r="L73" i="1"/>
  <c r="N73" i="1"/>
  <c r="D74" i="1"/>
  <c r="F74" i="1"/>
  <c r="H74" i="1"/>
  <c r="J74" i="1"/>
  <c r="L74" i="1"/>
  <c r="N74" i="1"/>
  <c r="D75" i="1"/>
  <c r="F75" i="1"/>
  <c r="H75" i="1"/>
  <c r="J75" i="1"/>
  <c r="L75" i="1"/>
  <c r="N75" i="1"/>
  <c r="D76" i="1"/>
  <c r="F76" i="1"/>
  <c r="H76" i="1"/>
  <c r="J76" i="1"/>
  <c r="L76" i="1"/>
  <c r="N76" i="1"/>
  <c r="D77" i="1"/>
  <c r="F77" i="1"/>
  <c r="H77" i="1"/>
  <c r="J77" i="1"/>
  <c r="L77" i="1"/>
  <c r="N77" i="1"/>
  <c r="D78" i="1"/>
  <c r="F78" i="1"/>
  <c r="H78" i="1"/>
  <c r="J78" i="1"/>
  <c r="L78" i="1"/>
  <c r="N78" i="1"/>
  <c r="D79" i="1"/>
  <c r="F79" i="1"/>
  <c r="H79" i="1"/>
  <c r="J79" i="1"/>
  <c r="L79" i="1"/>
  <c r="N79" i="1"/>
  <c r="D80" i="1"/>
  <c r="F80" i="1"/>
  <c r="H80" i="1"/>
  <c r="J80" i="1"/>
  <c r="L80" i="1"/>
  <c r="N80" i="1"/>
  <c r="D81" i="1"/>
  <c r="F81" i="1"/>
  <c r="H81" i="1"/>
  <c r="J81" i="1"/>
  <c r="L81" i="1"/>
  <c r="N81" i="1"/>
  <c r="D82" i="1"/>
  <c r="F82" i="1"/>
  <c r="H82" i="1"/>
  <c r="J82" i="1"/>
  <c r="L82" i="1"/>
  <c r="N82" i="1"/>
  <c r="D83" i="1"/>
  <c r="F83" i="1"/>
  <c r="H83" i="1"/>
  <c r="J83" i="1"/>
  <c r="L83" i="1"/>
  <c r="N83" i="1"/>
  <c r="D84" i="1"/>
  <c r="F84" i="1"/>
  <c r="H84" i="1"/>
  <c r="J84" i="1"/>
  <c r="L84" i="1"/>
  <c r="N84" i="1"/>
  <c r="D85" i="1"/>
  <c r="F85" i="1"/>
  <c r="H85" i="1"/>
  <c r="J85" i="1"/>
  <c r="L85" i="1"/>
  <c r="N85" i="1"/>
  <c r="D86" i="1"/>
  <c r="F86" i="1"/>
  <c r="H86" i="1"/>
  <c r="J86" i="1"/>
  <c r="L86" i="1"/>
  <c r="N86" i="1"/>
  <c r="D87" i="1"/>
  <c r="F87" i="1"/>
  <c r="H87" i="1"/>
  <c r="J87" i="1"/>
  <c r="L87" i="1"/>
  <c r="N87" i="1"/>
  <c r="D88" i="1"/>
  <c r="F88" i="1"/>
  <c r="H88" i="1"/>
  <c r="J88" i="1"/>
  <c r="L88" i="1"/>
  <c r="N88" i="1"/>
  <c r="D89" i="1"/>
  <c r="F89" i="1"/>
  <c r="H89" i="1"/>
  <c r="J89" i="1"/>
  <c r="L89" i="1"/>
  <c r="N89" i="1"/>
  <c r="D90" i="1"/>
  <c r="F90" i="1"/>
  <c r="H90" i="1"/>
  <c r="J90" i="1"/>
  <c r="L90" i="1"/>
  <c r="N90" i="1"/>
  <c r="D91" i="1"/>
  <c r="F91" i="1"/>
  <c r="H91" i="1"/>
  <c r="J91" i="1"/>
  <c r="L91" i="1"/>
  <c r="N91" i="1"/>
  <c r="D92" i="1"/>
  <c r="F92" i="1"/>
  <c r="H92" i="1"/>
  <c r="J92" i="1"/>
  <c r="L92" i="1"/>
  <c r="N92" i="1"/>
  <c r="D93" i="1"/>
  <c r="F93" i="1"/>
  <c r="H93" i="1"/>
  <c r="J93" i="1"/>
  <c r="L93" i="1"/>
  <c r="N93" i="1"/>
  <c r="D94" i="1"/>
  <c r="F94" i="1"/>
  <c r="H94" i="1"/>
  <c r="J94" i="1"/>
  <c r="L94" i="1"/>
  <c r="N94" i="1"/>
  <c r="D95" i="1"/>
  <c r="F95" i="1"/>
  <c r="H95" i="1"/>
  <c r="J95" i="1"/>
  <c r="L95" i="1"/>
  <c r="N95" i="1"/>
  <c r="D96" i="1"/>
  <c r="F96" i="1"/>
  <c r="H96" i="1"/>
  <c r="J96" i="1"/>
  <c r="L96" i="1"/>
  <c r="N96" i="1"/>
  <c r="D97" i="1"/>
  <c r="F97" i="1"/>
  <c r="H97" i="1"/>
  <c r="J97" i="1"/>
  <c r="L97" i="1"/>
  <c r="N97" i="1"/>
  <c r="D98" i="1"/>
  <c r="F98" i="1"/>
  <c r="H98" i="1"/>
  <c r="J98" i="1"/>
  <c r="L98" i="1"/>
  <c r="N98" i="1"/>
  <c r="D99" i="1"/>
  <c r="F99" i="1"/>
  <c r="H99" i="1"/>
  <c r="J99" i="1"/>
  <c r="L99" i="1"/>
  <c r="N99" i="1"/>
  <c r="D100" i="1"/>
  <c r="F100" i="1"/>
  <c r="H100" i="1"/>
  <c r="J100" i="1"/>
  <c r="L100" i="1"/>
  <c r="N100" i="1"/>
  <c r="L4" i="1"/>
  <c r="J4" i="1"/>
  <c r="H4" i="1"/>
  <c r="AD3" i="3" a="1"/>
  <c r="AD3" i="3"/>
  <c r="AD4" i="3" a="1"/>
  <c r="AD4" i="3"/>
  <c r="AD5" i="3" a="1"/>
  <c r="AD5" i="3"/>
  <c r="AD6" i="3" a="1"/>
  <c r="AD6" i="3"/>
  <c r="AD7" i="3" a="1"/>
  <c r="AD7" i="3"/>
  <c r="AD8" i="3" a="1"/>
  <c r="AD8" i="3"/>
  <c r="AD9" i="3" a="1"/>
  <c r="AD9" i="3"/>
  <c r="AD10" i="3" a="1"/>
  <c r="AD10" i="3"/>
  <c r="AD11" i="3" a="1"/>
  <c r="AD11" i="3"/>
  <c r="AD12" i="3" a="1"/>
  <c r="AD12" i="3"/>
  <c r="AD13" i="3" a="1"/>
  <c r="AD13" i="3"/>
  <c r="AD14" i="3" a="1"/>
  <c r="AD14" i="3"/>
  <c r="AD15" i="3" a="1"/>
  <c r="AD15" i="3"/>
  <c r="AD16" i="3" a="1"/>
  <c r="AD16" i="3"/>
  <c r="AD17" i="3" a="1"/>
  <c r="AD17" i="3"/>
  <c r="AD18" i="3" a="1"/>
  <c r="AD18" i="3"/>
  <c r="AD2" i="3" a="1"/>
  <c r="AD2" i="3"/>
  <c r="AB3" i="3" a="1"/>
  <c r="AB3" i="3"/>
  <c r="AB4" i="3" a="1"/>
  <c r="AB4" i="3"/>
  <c r="AB5" i="3" a="1"/>
  <c r="AB5" i="3"/>
  <c r="AB6" i="3" a="1"/>
  <c r="AB6" i="3"/>
  <c r="AB7" i="3" a="1"/>
  <c r="AB7" i="3"/>
  <c r="AB8" i="3" a="1"/>
  <c r="AB8" i="3"/>
  <c r="AB9" i="3" a="1"/>
  <c r="AB9" i="3"/>
  <c r="AB10" i="3" a="1"/>
  <c r="AB10" i="3"/>
  <c r="AB11" i="3" a="1"/>
  <c r="AB11" i="3"/>
  <c r="AB12" i="3" a="1"/>
  <c r="AB12" i="3"/>
  <c r="AB13" i="3" a="1"/>
  <c r="AB13" i="3"/>
  <c r="AB14" i="3" a="1"/>
  <c r="AB14" i="3"/>
  <c r="AB15" i="3" a="1"/>
  <c r="AB15" i="3"/>
  <c r="AB16" i="3" a="1"/>
  <c r="AB16" i="3"/>
  <c r="AB17" i="3" a="1"/>
  <c r="AB17" i="3"/>
  <c r="AB18" i="3" a="1"/>
  <c r="AB18" i="3"/>
  <c r="AB2" i="3" a="1"/>
  <c r="AB2" i="3"/>
  <c r="Z3" i="3" a="1"/>
  <c r="Z3" i="3"/>
  <c r="Z4" i="3" a="1"/>
  <c r="Z4" i="3"/>
  <c r="Z5" i="3" a="1"/>
  <c r="Z5" i="3"/>
  <c r="Z6" i="3" a="1"/>
  <c r="Z6" i="3"/>
  <c r="Z7" i="3" a="1"/>
  <c r="Z7" i="3"/>
  <c r="Z8" i="3" a="1"/>
  <c r="Z8" i="3"/>
  <c r="Z9" i="3" a="1"/>
  <c r="Z9" i="3"/>
  <c r="Z10" i="3" a="1"/>
  <c r="Z10" i="3"/>
  <c r="Z11" i="3" a="1"/>
  <c r="Z11" i="3"/>
  <c r="Z12" i="3" a="1"/>
  <c r="Z12" i="3"/>
  <c r="Z13" i="3" a="1"/>
  <c r="Z13" i="3"/>
  <c r="Z14" i="3" a="1"/>
  <c r="Z14" i="3"/>
  <c r="Z15" i="3" a="1"/>
  <c r="Z15" i="3"/>
  <c r="Z16" i="3" a="1"/>
  <c r="Z16" i="3"/>
  <c r="Z17" i="3" a="1"/>
  <c r="Z17" i="3"/>
  <c r="Z18" i="3" a="1"/>
  <c r="Z18" i="3"/>
  <c r="Z2" i="3" a="1"/>
  <c r="Z2" i="3"/>
  <c r="X3" i="3" a="1"/>
  <c r="X3" i="3"/>
  <c r="X4" i="3" a="1"/>
  <c r="X4" i="3"/>
  <c r="X5" i="3" a="1"/>
  <c r="X5" i="3"/>
  <c r="X6" i="3" a="1"/>
  <c r="X6" i="3"/>
  <c r="X7" i="3" a="1"/>
  <c r="X7" i="3"/>
  <c r="X8" i="3" a="1"/>
  <c r="X8" i="3"/>
  <c r="X9" i="3" a="1"/>
  <c r="X9" i="3"/>
  <c r="X10" i="3" a="1"/>
  <c r="X10" i="3"/>
  <c r="X11" i="3" a="1"/>
  <c r="X11" i="3"/>
  <c r="X12" i="3" a="1"/>
  <c r="X12" i="3"/>
  <c r="X13" i="3" a="1"/>
  <c r="X13" i="3"/>
  <c r="X14" i="3" a="1"/>
  <c r="X14" i="3"/>
  <c r="X15" i="3" a="1"/>
  <c r="X15" i="3"/>
  <c r="X16" i="3" a="1"/>
  <c r="X16" i="3"/>
  <c r="X17" i="3" a="1"/>
  <c r="X17" i="3"/>
  <c r="X18" i="3" a="1"/>
  <c r="X18" i="3"/>
  <c r="X2" i="3" a="1"/>
  <c r="X2" i="3"/>
  <c r="V3" i="3" a="1"/>
  <c r="V3" i="3"/>
  <c r="V4" i="3" a="1"/>
  <c r="V4" i="3"/>
  <c r="V5" i="3" a="1"/>
  <c r="V5" i="3"/>
  <c r="V6" i="3" a="1"/>
  <c r="V6" i="3"/>
  <c r="V7" i="3" a="1"/>
  <c r="V7" i="3"/>
  <c r="V8" i="3" a="1"/>
  <c r="V8" i="3"/>
  <c r="V9" i="3" a="1"/>
  <c r="V9" i="3"/>
  <c r="V10" i="3" a="1"/>
  <c r="V10" i="3"/>
  <c r="V11" i="3" a="1"/>
  <c r="V11" i="3"/>
  <c r="V12" i="3" a="1"/>
  <c r="V12" i="3"/>
  <c r="V13" i="3" a="1"/>
  <c r="V13" i="3"/>
  <c r="V14" i="3" a="1"/>
  <c r="V14" i="3"/>
  <c r="V15" i="3" a="1"/>
  <c r="V15" i="3"/>
  <c r="V16" i="3" a="1"/>
  <c r="V16" i="3"/>
  <c r="V17" i="3" a="1"/>
  <c r="V17" i="3"/>
  <c r="V18" i="3" a="1"/>
  <c r="V18" i="3"/>
  <c r="V2" i="3" a="1"/>
  <c r="V2" i="3"/>
  <c r="AD1" i="3"/>
  <c r="AB1" i="3"/>
  <c r="Z1" i="3"/>
  <c r="X1" i="3"/>
  <c r="V1" i="3"/>
  <c r="P4" i="3"/>
  <c r="P5" i="3"/>
  <c r="P6" i="3"/>
  <c r="P7" i="3"/>
  <c r="T18" i="3" a="1"/>
  <c r="T18" i="3"/>
  <c r="T3" i="3" a="1"/>
  <c r="T3" i="3"/>
  <c r="T4" i="3" a="1"/>
  <c r="T4" i="3"/>
  <c r="T5" i="3" a="1"/>
  <c r="T5" i="3"/>
  <c r="T6" i="3" a="1"/>
  <c r="T6" i="3"/>
  <c r="T7" i="3" a="1"/>
  <c r="T7" i="3"/>
  <c r="T8" i="3" a="1"/>
  <c r="T8" i="3"/>
  <c r="T9" i="3" a="1"/>
  <c r="T9" i="3"/>
  <c r="T10" i="3" a="1"/>
  <c r="T10" i="3"/>
  <c r="T11" i="3" a="1"/>
  <c r="T11" i="3"/>
  <c r="T12" i="3" a="1"/>
  <c r="T12" i="3"/>
  <c r="T13" i="3" a="1"/>
  <c r="T13" i="3"/>
  <c r="T14" i="3" a="1"/>
  <c r="T14" i="3"/>
  <c r="T15" i="3" a="1"/>
  <c r="T15" i="3"/>
  <c r="T16" i="3" a="1"/>
  <c r="T16" i="3"/>
  <c r="T17" i="3" a="1"/>
  <c r="T17" i="3"/>
  <c r="T2" i="3" a="1"/>
  <c r="T2" i="3"/>
  <c r="T1" i="3"/>
  <c r="P3" i="3"/>
  <c r="N21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4" i="2"/>
  <c r="B5" i="2"/>
  <c r="Q9" i="3"/>
  <c r="L2" i="3"/>
  <c r="N2" i="3"/>
  <c r="B5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7" i="1"/>
  <c r="D4" i="1"/>
  <c r="F4" i="1"/>
  <c r="B4" i="1"/>
  <c r="D2" i="3"/>
  <c r="F2" i="3"/>
  <c r="H2" i="3"/>
  <c r="J2" i="3"/>
  <c r="B2" i="3"/>
  <c r="Q25" i="3" a="1"/>
  <c r="Q25" i="3"/>
  <c r="Q26" i="3" a="1"/>
  <c r="Q26" i="3"/>
  <c r="Q27" i="3" a="1"/>
  <c r="Q27" i="3"/>
  <c r="Q28" i="3"/>
</calcChain>
</file>

<file path=xl/sharedStrings.xml><?xml version="1.0" encoding="utf-8"?>
<sst xmlns="http://schemas.openxmlformats.org/spreadsheetml/2006/main" count="1311" uniqueCount="82">
  <si>
    <t>Project Name</t>
  </si>
  <si>
    <t>Backlog Item</t>
  </si>
  <si>
    <t>Legal/Compliance</t>
  </si>
  <si>
    <t>Financial</t>
  </si>
  <si>
    <t>Reputation</t>
  </si>
  <si>
    <t>Opportunity</t>
  </si>
  <si>
    <t>U/X</t>
  </si>
  <si>
    <t>No. of Users</t>
  </si>
  <si>
    <t>Law/Statute Violation</t>
  </si>
  <si>
    <t>OMB Directive</t>
  </si>
  <si>
    <t>DOL-wide Policy</t>
  </si>
  <si>
    <t>OCIO-wide Policy</t>
  </si>
  <si>
    <t>Agency Policy</t>
  </si>
  <si>
    <t>Division Policy</t>
  </si>
  <si>
    <t>&gt; $1 M</t>
  </si>
  <si>
    <t>&gt; $100 K</t>
  </si>
  <si>
    <t>&gt; $10 K</t>
  </si>
  <si>
    <t>&gt; $3K</t>
  </si>
  <si>
    <t>&lt;= $3K</t>
  </si>
  <si>
    <t>Government</t>
  </si>
  <si>
    <t>DOL/Secretary</t>
  </si>
  <si>
    <t>CIO</t>
  </si>
  <si>
    <t>Agency Head</t>
  </si>
  <si>
    <t>Div/Program Head</t>
  </si>
  <si>
    <t>Project</t>
  </si>
  <si>
    <t>DOL Mission</t>
  </si>
  <si>
    <t>Agency Mission</t>
  </si>
  <si>
    <t>OCIO</t>
  </si>
  <si>
    <t>Program</t>
  </si>
  <si>
    <t>Abandonment</t>
  </si>
  <si>
    <t>Poor Usability</t>
  </si>
  <si>
    <t>Complaints</t>
  </si>
  <si>
    <t>Look &amp; Feel</t>
  </si>
  <si>
    <t>Department-wide</t>
  </si>
  <si>
    <t>Regions</t>
  </si>
  <si>
    <t>Large Agency</t>
  </si>
  <si>
    <t>Small Agency</t>
  </si>
  <si>
    <t>&lt; 100 people</t>
  </si>
  <si>
    <t>None</t>
  </si>
  <si>
    <t>Story #1</t>
  </si>
  <si>
    <t>Story #2</t>
  </si>
  <si>
    <t>Story #3</t>
  </si>
  <si>
    <t>Story #4</t>
  </si>
  <si>
    <t>Story #5</t>
  </si>
  <si>
    <t>Quality of Work Life</t>
  </si>
  <si>
    <t>Project #1</t>
  </si>
  <si>
    <t>Project #2</t>
  </si>
  <si>
    <t>Project #3</t>
  </si>
  <si>
    <t>Project #4</t>
  </si>
  <si>
    <t>Project #5</t>
  </si>
  <si>
    <t>Program Name</t>
  </si>
  <si>
    <t>Area</t>
  </si>
  <si>
    <t>Usability</t>
  </si>
  <si>
    <t>Fewer Complaints</t>
  </si>
  <si>
    <t>Nat. Off./Region</t>
  </si>
  <si>
    <t>Project #6</t>
  </si>
  <si>
    <t>Project #7</t>
  </si>
  <si>
    <t>Project #8</t>
  </si>
  <si>
    <t>Project #9</t>
  </si>
  <si>
    <t>Project #10</t>
  </si>
  <si>
    <t>Story #6</t>
  </si>
  <si>
    <t>Legal/Compliance Cost</t>
  </si>
  <si>
    <t>Financial Cost</t>
  </si>
  <si>
    <t>Reputation Cost</t>
  </si>
  <si>
    <t>Opportunity Cost</t>
  </si>
  <si>
    <t>U/X Cost</t>
  </si>
  <si>
    <t>No. of Users Cost</t>
  </si>
  <si>
    <t>Legal/Compliance Benefit</t>
  </si>
  <si>
    <t>Financial Benefit</t>
  </si>
  <si>
    <t>Reputation Benefit</t>
  </si>
  <si>
    <t>Opportunity Benefit</t>
  </si>
  <si>
    <t>U/X Benefit</t>
  </si>
  <si>
    <t>No. of Users Benefitted</t>
  </si>
  <si>
    <t>Max Area</t>
  </si>
  <si>
    <t>Criteria</t>
  </si>
  <si>
    <t>Unique</t>
  </si>
  <si>
    <t>Cost of Delay &amp; Benefits (Value Add) Workbook</t>
  </si>
  <si>
    <t>This workbook allows you to complete a radar chart based on your cost of delay in implementing requirements (stories) or the value added in working on a project.  While not intended to be THE sole means for project or story selection, this can be a valuable tool in informing the decision.</t>
  </si>
  <si>
    <t>Set your criteria in the Lookups tab.</t>
  </si>
  <si>
    <t>Select which items you want to show up on your charts in the Charts tab by applying filters to your tables.</t>
  </si>
  <si>
    <t>In addition to a radar chart for each table, you are provided a relative area (0-100) of each item.</t>
  </si>
  <si>
    <t>Value columns in the tables are not editable.  They are calculated values to aid in graphing.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</si>
</sst>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2" borderId="3" applyNumberFormat="0" applyAlignment="0" applyProtection="0"/>
  </cellStyleXfs>
  <cellXfs count="13">
    <xf numFmtId="0" fontId="0" fillId="0" borderId="0" xfId="0"/>
    <xf numFmtId="0" fontId="2" fillId="0" borderId="2" xfId="2"/>
    <xf numFmtId="1" fontId="3" fillId="0" borderId="0" xfId="0" applyNumberFormat="1" applyFont="1"/>
    <xf numFmtId="0" fontId="4" fillId="2" borderId="3" xfId="3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2" xfId="2" applyProtection="1">
      <protection locked="0"/>
    </xf>
    <xf numFmtId="0" fontId="0" fillId="3" borderId="0" xfId="0" applyFill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1" fillId="3" borderId="4" xfId="1" applyFill="1" applyBorder="1"/>
    <xf numFmtId="0" fontId="1" fillId="0" borderId="1" xfId="1" applyAlignment="1" applyProtection="1">
      <alignment horizontal="center"/>
      <protection locked="0"/>
    </xf>
  </cellXfs>
  <cellStyles count="4">
    <cellStyle name="Calculation" xfId="3" builtinId="22"/>
    <cellStyle name="Heading 1" xfId="1" builtinId="16"/>
    <cellStyle name="Heading 3" xfId="2" builtinId="18"/>
    <cellStyle name="Normal" xfId="0" builtinId="0"/>
  </cellStyles>
  <dxfs count="30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border outline="0">
        <bottom style="medium">
          <color theme="4" tint="0.39997558519241921"/>
        </bottom>
      </border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of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'Cost of Delay'!$A$4</c:f>
              <c:strCache>
                <c:ptCount val="1"/>
                <c:pt idx="0">
                  <c:v>Story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Delay'!$D$4,'Cost of Delay'!$F$4,'Cost of Delay'!$H$4,'Cost of Delay'!$J$4,'Cost of Delay'!$L$4,'Cost of Delay'!$N$4)</c:f>
              <c:numCache>
                <c:formatCode>General</c:formatCode>
                <c:ptCount val="6"/>
                <c:pt idx="0">
                  <c:v>120.0</c:v>
                </c:pt>
                <c:pt idx="1">
                  <c:v>72.0</c:v>
                </c:pt>
                <c:pt idx="2">
                  <c:v>80.0</c:v>
                </c:pt>
                <c:pt idx="3">
                  <c:v>48.0</c:v>
                </c:pt>
                <c:pt idx="4">
                  <c:v>60.0</c:v>
                </c:pt>
                <c:pt idx="5">
                  <c:v>80.0</c:v>
                </c:pt>
              </c:numCache>
            </c:numRef>
          </c:val>
        </c:ser>
        <c:ser>
          <c:idx val="1"/>
          <c:order val="1"/>
          <c:tx>
            <c:strRef>
              <c:f>'Cost of Delay'!$A$5</c:f>
              <c:strCache>
                <c:ptCount val="1"/>
                <c:pt idx="0">
                  <c:v>Story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Delay'!$D$5,'Cost of Delay'!$F$5,'Cost of Delay'!$H$5,'Cost of Delay'!$J$5,'Cost of Delay'!$L$5,'Cost of Delay'!$N$5)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'Cost of Delay'!$A$6</c:f>
              <c:strCache>
                <c:ptCount val="1"/>
                <c:pt idx="0">
                  <c:v>Story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Delay'!$D$6,'Cost of Delay'!$F$6,'Cost of Delay'!$H$6,'Cost of Delay'!$J$6,'Cost of Delay'!$L$6,'Cost of Delay'!$N$6)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'Cost of Delay'!$A$7</c:f>
              <c:strCache>
                <c:ptCount val="1"/>
                <c:pt idx="0">
                  <c:v>Story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Delay'!$D$7,'Cost of Delay'!$F$7,'Cost of Delay'!$H$7,'Cost of Delay'!$J$7,'Cost of Delay'!$L$7,'Cost of Delay'!$N$7)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'Cost of Delay'!$A$8</c:f>
              <c:strCache>
                <c:ptCount val="1"/>
                <c:pt idx="0">
                  <c:v>Story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Delay'!$D$8,'Cost of Delay'!$F$8,'Cost of Delay'!$H$8,'Cost of Delay'!$J$8,'Cost of Delay'!$L$8,'Cost of Delay'!$N$8)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'Cost of Delay'!$A$9</c:f>
              <c:strCache>
                <c:ptCount val="1"/>
                <c:pt idx="0">
                  <c:v>Story #6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Delay'!$D$9,'Cost of Delay'!$F$9,'Cost of Delay'!$H$9,'Cost of Delay'!$J$9,'Cost of Delay'!$L$9,'Cost of Delay'!$N$9)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'Cost of Delay'!$A$10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Delay'!$D$10,'Cost of Delay'!$F$10,'Cost of Delay'!$H$10,'Cost of Delay'!$J$10,'Cost of Delay'!$L$10,'Cost of Delay'!$N$10)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'Cost of Delay'!$A$11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Delay'!$D$11,'Cost of Delay'!$F$11,'Cost of Delay'!$H$11,'Cost of Delay'!$J$11,'Cost of Delay'!$L$11,'Cost of Delay'!$N$11)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'Cost of Delay'!$A$12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Delay'!$D$12,'Cost of Delay'!$F$12,'Cost of Delay'!$H$12,'Cost of Delay'!$J$12,'Cost of Delay'!$L$12,'Cost of Delay'!$N$12)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'Cost of Delay'!$A$13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Delay'!$D$13,'Cost of Delay'!$F$13,'Cost of Delay'!$H$13,'Cost of Delay'!$J$13,'Cost of Delay'!$L$13,'Cost of Delay'!$N$13)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'Cost of Delay'!$A$14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Delay'!$D$14,'Cost of Delay'!$F$14,'Cost of Delay'!$H$14,'Cost of Delay'!$J$14,'Cost of Delay'!$L$14,'Cost of Delay'!$N$14)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'Cost of Delay'!$A$15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Delay'!$D$15,'Cost of Delay'!$F$15,'Cost of Delay'!$H$15,'Cost of Delay'!$J$15,'Cost of Delay'!$L$15,'Cost of Delay'!$N$15)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'Cost of Delay'!$A$16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Delay'!$D$16,'Cost of Delay'!$F$16,'Cost of Delay'!$H$16,'Cost of Delay'!$J$16,'Cost of Delay'!$L$16,'Cost of Delay'!$N$16)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'Cost of Delay'!$A$17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Delay'!$D$17,'Cost of Delay'!$F$17,'Cost of Delay'!$H$17,'Cost of Delay'!$J$17,'Cost of Delay'!$L$17,'Cost of Delay'!$N$17)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'Cost of Delay'!$A$18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Delay'!$D$18,'Cost of Delay'!$F$18,'Cost of Delay'!$H$18,'Cost of Delay'!$J$18,'Cost of Delay'!$L$18,'Cost of Delay'!$N$18)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'Cost of Delay'!$A$19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Delay'!$D$19,'Cost of Delay'!$F$19,'Cost of Delay'!$H$19,'Cost of Delay'!$J$19,'Cost of Delay'!$L$19,'Cost of Delay'!$N$19)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'Cost of Delay'!$A$20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Delay'!$D$20,'Cost of Delay'!$F$20,'Cost of Delay'!$H$20,'Cost of Delay'!$J$20,'Cost of Delay'!$L$20,'Cost of Delay'!$N$20)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'Cost of Delay'!$A$21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Delay'!$D$21,'Cost of Delay'!$F$21,'Cost of Delay'!$H$21,'Cost of Delay'!$J$21,'Cost of Delay'!$L$21,'Cost of Delay'!$N$21)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'Cost of Delay'!$A$22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Delay'!$D$22,'Cost of Delay'!$F$22,'Cost of Delay'!$H$22,'Cost of Delay'!$J$22,'Cost of Delay'!$L$22,'Cost of Delay'!$N$22)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'Cost of Delay'!$A$23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Delay'!$D$23,'Cost of Delay'!$F$23,'Cost of Delay'!$H$23,'Cost of Delay'!$J$23,'Cost of Delay'!$L$23,'Cost of Delay'!$N$23)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'Cost of Delay'!$A$24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Delay'!$D$24,'Cost of Delay'!$F$24,'Cost of Delay'!$H$24,'Cost of Delay'!$J$24,'Cost of Delay'!$L$24,'Cost of Delay'!$N$24)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'Cost of Delay'!$A$25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Delay'!$D$25,'Cost of Delay'!$F$25,'Cost of Delay'!$H$25,'Cost of Delay'!$J$25,'Cost of Delay'!$L$25,'Cost of Delay'!$N$25)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'Cost of Delay'!$A$26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Delay'!$D$26,'Cost of Delay'!$F$26,'Cost of Delay'!$H$26,'Cost of Delay'!$J$26,'Cost of Delay'!$L$26,'Cost of Delay'!$N$26)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'Cost of Delay'!$A$27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Delay'!$D$27,'Cost of Delay'!$F$27,'Cost of Delay'!$H$27,'Cost of Delay'!$J$27,'Cost of Delay'!$L$27,'Cost of Delay'!$N$27)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'Cost of Delay'!$A$28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Delay'!$D$28,'Cost of Delay'!$F$28,'Cost of Delay'!$H$28,'Cost of Delay'!$J$28,'Cost of Delay'!$L$28,'Cost of Delay'!$N$28)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'Cost of Delay'!$A$29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Delay'!$D$29,'Cost of Delay'!$F$29,'Cost of Delay'!$H$29,'Cost of Delay'!$J$29,'Cost of Delay'!$L$29,'Cost of Delay'!$N$29)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'Cost of Delay'!$A$30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Delay'!$D$30,'Cost of Delay'!$F$30,'Cost of Delay'!$H$30,'Cost of Delay'!$J$30,'Cost of Delay'!$L$30,'Cost of Delay'!$N$30)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'Cost of Delay'!$A$31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Delay'!$D$31,'Cost of Delay'!$F$31,'Cost of Delay'!$H$31,'Cost of Delay'!$J$31,'Cost of Delay'!$L$31,'Cost of Delay'!$N$31)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8"/>
          <c:order val="28"/>
          <c:tx>
            <c:strRef>
              <c:f>'Cost of Delay'!$A$32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Delay'!$D$32,'Cost of Delay'!$F$32,'Cost of Delay'!$H$32,'Cost of Delay'!$J$32,'Cost of Delay'!$L$32,'Cost of Delay'!$N$32)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9"/>
          <c:order val="29"/>
          <c:tx>
            <c:strRef>
              <c:f>'Cost of Delay'!$A$33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Delay'!$D$33,'Cost of Delay'!$F$33,'Cost of Delay'!$H$33,'Cost of Delay'!$J$33,'Cost of Delay'!$L$33,'Cost of Delay'!$N$33)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0"/>
          <c:order val="30"/>
          <c:tx>
            <c:strRef>
              <c:f>'Cost of Delay'!$A$34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Delay'!$D$34,'Cost of Delay'!$F$34,'Cost of Delay'!$H$34,'Cost of Delay'!$J$34,'Cost of Delay'!$L$34,'Cost of Delay'!$N$34)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1"/>
          <c:order val="31"/>
          <c:tx>
            <c:strRef>
              <c:f>'Cost of Delay'!$A$35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Delay'!$D$35,'Cost of Delay'!$F$35,'Cost of Delay'!$H$35,'Cost of Delay'!$J$35,'Cost of Delay'!$L$35,'Cost of Delay'!$N$35)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2"/>
          <c:order val="32"/>
          <c:tx>
            <c:strRef>
              <c:f>'Cost of Delay'!$A$36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Delay'!$D$36,'Cost of Delay'!$F$36,'Cost of Delay'!$H$36,'Cost of Delay'!$J$36,'Cost of Delay'!$L$36,'Cost of Delay'!$N$36)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3"/>
          <c:order val="33"/>
          <c:tx>
            <c:strRef>
              <c:f>'Cost of Delay'!$A$37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Delay'!$D$37,'Cost of Delay'!$F$37,'Cost of Delay'!$H$37,'Cost of Delay'!$J$37,'Cost of Delay'!$L$37,'Cost of Delay'!$N$37)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4"/>
          <c:order val="34"/>
          <c:tx>
            <c:strRef>
              <c:f>'Cost of Delay'!$A$38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Delay'!$D$38,'Cost of Delay'!$F$38,'Cost of Delay'!$H$38,'Cost of Delay'!$J$38,'Cost of Delay'!$L$38,'Cost of Delay'!$N$38)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5"/>
          <c:order val="35"/>
          <c:tx>
            <c:strRef>
              <c:f>'Cost of Delay'!$A$39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Delay'!$D$39,'Cost of Delay'!$F$39,'Cost of Delay'!$H$39,'Cost of Delay'!$J$39,'Cost of Delay'!$L$39,'Cost of Delay'!$N$39)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6"/>
          <c:order val="36"/>
          <c:tx>
            <c:strRef>
              <c:f>'Cost of Delay'!$A$40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Delay'!$D$40,'Cost of Delay'!$F$40,'Cost of Delay'!$H$40,'Cost of Delay'!$J$40,'Cost of Delay'!$L$40,'Cost of Delay'!$N$40)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7"/>
          <c:order val="37"/>
          <c:tx>
            <c:strRef>
              <c:f>'Cost of Delay'!$A$41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Delay'!$D$41,'Cost of Delay'!$F$41,'Cost of Delay'!$H$41,'Cost of Delay'!$J$41,'Cost of Delay'!$L$41,'Cost of Delay'!$N$41)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8"/>
          <c:order val="38"/>
          <c:tx>
            <c:strRef>
              <c:f>'Cost of Delay'!$A$42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Delay'!$D$42,'Cost of Delay'!$F$42,'Cost of Delay'!$H$42,'Cost of Delay'!$J$42,'Cost of Delay'!$L$42,'Cost of Delay'!$N$42)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9"/>
          <c:order val="39"/>
          <c:tx>
            <c:strRef>
              <c:f>'Cost of Delay'!$A$43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Delay'!$D$43,'Cost of Delay'!$F$43,'Cost of Delay'!$H$43,'Cost of Delay'!$J$43,'Cost of Delay'!$L$43,'Cost of Delay'!$N$43)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0"/>
          <c:order val="40"/>
          <c:tx>
            <c:strRef>
              <c:f>'Cost of Delay'!$A$44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Delay'!$D$44,'Cost of Delay'!$F$44,'Cost of Delay'!$H$44,'Cost of Delay'!$J$44,'Cost of Delay'!$L$44,'Cost of Delay'!$N$44)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1"/>
          <c:order val="41"/>
          <c:tx>
            <c:strRef>
              <c:f>'Cost of Delay'!$A$45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Delay'!$D$45,'Cost of Delay'!$F$45,'Cost of Delay'!$H$45,'Cost of Delay'!$J$45,'Cost of Delay'!$L$45,'Cost of Delay'!$N$45)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2"/>
          <c:order val="42"/>
          <c:tx>
            <c:strRef>
              <c:f>'Cost of Delay'!$A$46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Delay'!$D$46,'Cost of Delay'!$F$46,'Cost of Delay'!$H$46,'Cost of Delay'!$J$46,'Cost of Delay'!$L$46,'Cost of Delay'!$N$46)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3"/>
          <c:order val="43"/>
          <c:tx>
            <c:strRef>
              <c:f>'Cost of Delay'!$A$47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Delay'!$D$47,'Cost of Delay'!$F$47,'Cost of Delay'!$H$47,'Cost of Delay'!$J$47,'Cost of Delay'!$L$47,'Cost of Delay'!$N$47)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4"/>
          <c:order val="44"/>
          <c:tx>
            <c:strRef>
              <c:f>'Cost of Delay'!$A$48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Delay'!$D$48,'Cost of Delay'!$F$48,'Cost of Delay'!$H$48,'Cost of Delay'!$J$48,'Cost of Delay'!$L$48,'Cost of Delay'!$N$48)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5"/>
          <c:order val="45"/>
          <c:tx>
            <c:strRef>
              <c:f>'Cost of Delay'!$A$49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Delay'!$D$49,'Cost of Delay'!$F$49,'Cost of Delay'!$H$49,'Cost of Delay'!$J$49,'Cost of Delay'!$L$49,'Cost of Delay'!$N$49)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6"/>
          <c:order val="46"/>
          <c:tx>
            <c:strRef>
              <c:f>'Cost of Delay'!$A$50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Delay'!$D$50,'Cost of Delay'!$F$50,'Cost of Delay'!$H$50,'Cost of Delay'!$J$50,'Cost of Delay'!$L$50,'Cost of Delay'!$N$50)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7"/>
          <c:order val="47"/>
          <c:tx>
            <c:strRef>
              <c:f>'Cost of Delay'!$A$51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Delay'!$D$51,'Cost of Delay'!$F$51,'Cost of Delay'!$H$51,'Cost of Delay'!$J$51,'Cost of Delay'!$L$51,'Cost of Delay'!$N$51)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8"/>
          <c:order val="48"/>
          <c:tx>
            <c:strRef>
              <c:f>'Cost of Delay'!$A$52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Delay'!$D$52,'Cost of Delay'!$F$52,'Cost of Delay'!$H$52,'Cost of Delay'!$J$52,'Cost of Delay'!$L$52,'Cost of Delay'!$N$52)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9"/>
          <c:order val="49"/>
          <c:tx>
            <c:strRef>
              <c:f>'Cost of Delay'!$A$53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Delay'!$D$53,'Cost of Delay'!$F$53,'Cost of Delay'!$H$53,'Cost of Delay'!$J$53,'Cost of Delay'!$L$53,'Cost of Delay'!$N$53)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0"/>
          <c:order val="50"/>
          <c:tx>
            <c:strRef>
              <c:f>'Cost of Delay'!$A$54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Delay'!$D$54,'Cost of Delay'!$F$54,'Cost of Delay'!$H$54,'Cost of Delay'!$J$54,'Cost of Delay'!$L$54,'Cost of Delay'!$N$54)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1"/>
          <c:order val="51"/>
          <c:tx>
            <c:strRef>
              <c:f>'Cost of Delay'!$A$55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Delay'!$D$55,'Cost of Delay'!$F$55,'Cost of Delay'!$H$55,'Cost of Delay'!$J$55,'Cost of Delay'!$L$55,'Cost of Delay'!$N$55)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2"/>
          <c:order val="52"/>
          <c:tx>
            <c:strRef>
              <c:f>'Cost of Delay'!$A$56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Delay'!$D$56,'Cost of Delay'!$F$56,'Cost of Delay'!$H$56,'Cost of Delay'!$J$56,'Cost of Delay'!$L$56,'Cost of Delay'!$N$56)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3"/>
          <c:order val="53"/>
          <c:tx>
            <c:strRef>
              <c:f>'Cost of Delay'!$A$57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Delay'!$D$57,'Cost of Delay'!$F$57,'Cost of Delay'!$H$57,'Cost of Delay'!$J$57,'Cost of Delay'!$L$57,'Cost of Delay'!$N$57)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4"/>
          <c:order val="54"/>
          <c:tx>
            <c:strRef>
              <c:f>'Cost of Delay'!$A$58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Delay'!$D$58,'Cost of Delay'!$F$58,'Cost of Delay'!$H$58,'Cost of Delay'!$J$58,'Cost of Delay'!$L$58,'Cost of Delay'!$N$58)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5"/>
          <c:order val="55"/>
          <c:tx>
            <c:strRef>
              <c:f>'Cost of Delay'!$A$59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Delay'!$D$59,'Cost of Delay'!$F$59,'Cost of Delay'!$H$59,'Cost of Delay'!$J$59,'Cost of Delay'!$L$59,'Cost of Delay'!$N$59)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6"/>
          <c:order val="56"/>
          <c:tx>
            <c:strRef>
              <c:f>'Cost of Delay'!$A$60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Delay'!$D$60,'Cost of Delay'!$F$60,'Cost of Delay'!$H$60,'Cost of Delay'!$J$60,'Cost of Delay'!$L$60,'Cost of Delay'!$N$60)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7"/>
          <c:order val="57"/>
          <c:tx>
            <c:strRef>
              <c:f>'Cost of Delay'!$A$61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Delay'!$D$61,'Cost of Delay'!$F$61,'Cost of Delay'!$H$61,'Cost of Delay'!$J$61,'Cost of Delay'!$L$61,'Cost of Delay'!$N$61)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8"/>
          <c:order val="58"/>
          <c:tx>
            <c:strRef>
              <c:f>'Cost of Delay'!$A$62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Delay'!$D$62,'Cost of Delay'!$F$62,'Cost of Delay'!$H$62,'Cost of Delay'!$J$62,'Cost of Delay'!$L$62,'Cost of Delay'!$N$62)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9"/>
          <c:order val="59"/>
          <c:tx>
            <c:strRef>
              <c:f>'Cost of Delay'!$A$63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Delay'!$D$63,'Cost of Delay'!$F$63,'Cost of Delay'!$H$63,'Cost of Delay'!$J$63,'Cost of Delay'!$L$63,'Cost of Delay'!$N$63)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0"/>
          <c:order val="60"/>
          <c:tx>
            <c:strRef>
              <c:f>'Cost of Delay'!$A$64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Delay'!$D$64,'Cost of Delay'!$F$64,'Cost of Delay'!$H$64,'Cost of Delay'!$J$64,'Cost of Delay'!$L$64,'Cost of Delay'!$N$64)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1"/>
          <c:order val="61"/>
          <c:tx>
            <c:strRef>
              <c:f>'Cost of Delay'!$A$65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Delay'!$D$65,'Cost of Delay'!$F$65,'Cost of Delay'!$H$65,'Cost of Delay'!$J$65,'Cost of Delay'!$L$65,'Cost of Delay'!$N$65)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2"/>
          <c:order val="62"/>
          <c:tx>
            <c:strRef>
              <c:f>'Cost of Delay'!$A$66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Delay'!$D$66,'Cost of Delay'!$F$66,'Cost of Delay'!$H$66,'Cost of Delay'!$J$66,'Cost of Delay'!$L$66,'Cost of Delay'!$N$66)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3"/>
          <c:order val="63"/>
          <c:tx>
            <c:strRef>
              <c:f>'Cost of Delay'!$A$67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Delay'!$D$67,'Cost of Delay'!$F$67,'Cost of Delay'!$H$67,'Cost of Delay'!$J$67,'Cost of Delay'!$L$67,'Cost of Delay'!$N$67)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4"/>
          <c:order val="64"/>
          <c:tx>
            <c:strRef>
              <c:f>'Cost of Delay'!$A$68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Delay'!$D$68,'Cost of Delay'!$F$68,'Cost of Delay'!$H$68,'Cost of Delay'!$J$68,'Cost of Delay'!$L$68,'Cost of Delay'!$N$68)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5"/>
          <c:order val="65"/>
          <c:tx>
            <c:strRef>
              <c:f>'Cost of Delay'!$A$69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Delay'!$D$69,'Cost of Delay'!$F$69,'Cost of Delay'!$H$69,'Cost of Delay'!$J$69,'Cost of Delay'!$L$69,'Cost of Delay'!$N$69)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6"/>
          <c:order val="66"/>
          <c:tx>
            <c:strRef>
              <c:f>'Cost of Delay'!$A$70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Delay'!$D$70,'Cost of Delay'!$F$70,'Cost of Delay'!$H$70,'Cost of Delay'!$J$70,'Cost of Delay'!$L$70,'Cost of Delay'!$N$70)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7"/>
          <c:order val="67"/>
          <c:tx>
            <c:strRef>
              <c:f>'Cost of Delay'!$A$71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Delay'!$D$71,'Cost of Delay'!$F$71,'Cost of Delay'!$H$71,'Cost of Delay'!$J$71,'Cost of Delay'!$L$71,'Cost of Delay'!$N$71)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8"/>
          <c:order val="68"/>
          <c:tx>
            <c:strRef>
              <c:f>'Cost of Delay'!$A$72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Delay'!$D$72,'Cost of Delay'!$F$72,'Cost of Delay'!$H$72,'Cost of Delay'!$J$72,'Cost of Delay'!$L$72,'Cost of Delay'!$N$72)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9"/>
          <c:order val="69"/>
          <c:tx>
            <c:strRef>
              <c:f>'Cost of Delay'!$A$73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Delay'!$D$73,'Cost of Delay'!$F$73,'Cost of Delay'!$H$73,'Cost of Delay'!$J$73,'Cost of Delay'!$L$73,'Cost of Delay'!$N$73)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0"/>
          <c:order val="70"/>
          <c:tx>
            <c:strRef>
              <c:f>'Cost of Delay'!$A$74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Delay'!$D$74,'Cost of Delay'!$F$74,'Cost of Delay'!$H$74,'Cost of Delay'!$J$74,'Cost of Delay'!$L$74,'Cost of Delay'!$N$74)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1"/>
          <c:order val="71"/>
          <c:tx>
            <c:strRef>
              <c:f>'Cost of Delay'!$A$75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Delay'!$D$75,'Cost of Delay'!$F$75,'Cost of Delay'!$H$75,'Cost of Delay'!$J$75,'Cost of Delay'!$L$75,'Cost of Delay'!$N$75)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2"/>
          <c:order val="72"/>
          <c:tx>
            <c:strRef>
              <c:f>'Cost of Delay'!$A$76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Delay'!$D$76,'Cost of Delay'!$F$76,'Cost of Delay'!$H$76,'Cost of Delay'!$J$76,'Cost of Delay'!$L$76,'Cost of Delay'!$N$76)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3"/>
          <c:order val="73"/>
          <c:tx>
            <c:strRef>
              <c:f>'Cost of Delay'!$A$77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Delay'!$D$77,'Cost of Delay'!$F$77,'Cost of Delay'!$H$77,'Cost of Delay'!$J$77,'Cost of Delay'!$L$77,'Cost of Delay'!$N$77)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4"/>
          <c:order val="74"/>
          <c:tx>
            <c:strRef>
              <c:f>'Cost of Delay'!$A$78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Delay'!$D$78,'Cost of Delay'!$F$78,'Cost of Delay'!$H$78,'Cost of Delay'!$J$78,'Cost of Delay'!$L$78,'Cost of Delay'!$N$78)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5"/>
          <c:order val="75"/>
          <c:tx>
            <c:strRef>
              <c:f>'Cost of Delay'!$A$79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Delay'!$D$79,'Cost of Delay'!$F$79,'Cost of Delay'!$H$79,'Cost of Delay'!$J$79,'Cost of Delay'!$L$79,'Cost of Delay'!$N$79)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6"/>
          <c:order val="76"/>
          <c:tx>
            <c:strRef>
              <c:f>'Cost of Delay'!$A$80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Delay'!$D$80,'Cost of Delay'!$F$80,'Cost of Delay'!$H$80,'Cost of Delay'!$J$80,'Cost of Delay'!$L$80,'Cost of Delay'!$N$80)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7"/>
          <c:order val="77"/>
          <c:tx>
            <c:strRef>
              <c:f>'Cost of Delay'!$A$81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Delay'!$D$81,'Cost of Delay'!$F$81,'Cost of Delay'!$H$81,'Cost of Delay'!$J$81,'Cost of Delay'!$L$81,'Cost of Delay'!$N$81)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8"/>
          <c:order val="78"/>
          <c:tx>
            <c:strRef>
              <c:f>'Cost of Delay'!$A$82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Delay'!$D$82,'Cost of Delay'!$F$82,'Cost of Delay'!$H$82,'Cost of Delay'!$J$82,'Cost of Delay'!$L$82,'Cost of Delay'!$N$82)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9"/>
          <c:order val="79"/>
          <c:tx>
            <c:strRef>
              <c:f>'Cost of Delay'!$A$83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Delay'!$D$83,'Cost of Delay'!$F$83,'Cost of Delay'!$H$83,'Cost of Delay'!$J$83,'Cost of Delay'!$L$83,'Cost of Delay'!$N$83)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0"/>
          <c:order val="80"/>
          <c:tx>
            <c:strRef>
              <c:f>'Cost of Delay'!$A$84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Delay'!$D$84,'Cost of Delay'!$F$84,'Cost of Delay'!$H$84,'Cost of Delay'!$J$84,'Cost of Delay'!$L$84,'Cost of Delay'!$N$84)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1"/>
          <c:order val="81"/>
          <c:tx>
            <c:strRef>
              <c:f>'Cost of Delay'!$A$85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Delay'!$D$85,'Cost of Delay'!$F$85,'Cost of Delay'!$H$85,'Cost of Delay'!$J$85,'Cost of Delay'!$L$85,'Cost of Delay'!$N$85)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2"/>
          <c:order val="82"/>
          <c:tx>
            <c:strRef>
              <c:f>'Cost of Delay'!$A$86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Delay'!$D$86,'Cost of Delay'!$F$86,'Cost of Delay'!$H$86,'Cost of Delay'!$J$86,'Cost of Delay'!$L$86,'Cost of Delay'!$N$86)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3"/>
          <c:order val="83"/>
          <c:tx>
            <c:strRef>
              <c:f>'Cost of Delay'!$A$87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Delay'!$D$87,'Cost of Delay'!$F$87,'Cost of Delay'!$H$87,'Cost of Delay'!$J$87,'Cost of Delay'!$L$87,'Cost of Delay'!$N$87)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4"/>
          <c:order val="84"/>
          <c:tx>
            <c:strRef>
              <c:f>'Cost of Delay'!$A$88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Delay'!$D$88,'Cost of Delay'!$F$88,'Cost of Delay'!$H$88,'Cost of Delay'!$J$88,'Cost of Delay'!$L$88,'Cost of Delay'!$N$88)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5"/>
          <c:order val="85"/>
          <c:tx>
            <c:strRef>
              <c:f>'Cost of Delay'!$A$89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Delay'!$D$89,'Cost of Delay'!$F$89,'Cost of Delay'!$H$89,'Cost of Delay'!$J$89,'Cost of Delay'!$L$89,'Cost of Delay'!$N$89)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6"/>
          <c:order val="86"/>
          <c:tx>
            <c:strRef>
              <c:f>'Cost of Delay'!$A$90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Delay'!$D$90,'Cost of Delay'!$F$90,'Cost of Delay'!$H$90,'Cost of Delay'!$J$90,'Cost of Delay'!$L$90,'Cost of Delay'!$N$90)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7"/>
          <c:order val="87"/>
          <c:tx>
            <c:strRef>
              <c:f>'Cost of Delay'!$A$91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Delay'!$D$91,'Cost of Delay'!$F$91,'Cost of Delay'!$H$91,'Cost of Delay'!$J$91,'Cost of Delay'!$L$91,'Cost of Delay'!$N$91)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8"/>
          <c:order val="88"/>
          <c:tx>
            <c:strRef>
              <c:f>'Cost of Delay'!$A$92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Delay'!$D$92,'Cost of Delay'!$F$92,'Cost of Delay'!$H$92,'Cost of Delay'!$J$92,'Cost of Delay'!$L$92,'Cost of Delay'!$N$92)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9"/>
          <c:order val="89"/>
          <c:tx>
            <c:strRef>
              <c:f>'Cost of Delay'!$A$93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Delay'!$D$93,'Cost of Delay'!$F$93,'Cost of Delay'!$H$93,'Cost of Delay'!$J$93,'Cost of Delay'!$L$93,'Cost of Delay'!$N$93)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0"/>
          <c:order val="90"/>
          <c:tx>
            <c:strRef>
              <c:f>'Cost of Delay'!$A$94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Delay'!$D$94,'Cost of Delay'!$F$94,'Cost of Delay'!$H$94,'Cost of Delay'!$J$94,'Cost of Delay'!$L$94,'Cost of Delay'!$N$94)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1"/>
          <c:order val="91"/>
          <c:tx>
            <c:strRef>
              <c:f>'Cost of Delay'!$A$95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Delay'!$D$95,'Cost of Delay'!$F$95,'Cost of Delay'!$H$95,'Cost of Delay'!$J$95,'Cost of Delay'!$L$95,'Cost of Delay'!$N$95)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2"/>
          <c:order val="92"/>
          <c:tx>
            <c:strRef>
              <c:f>'Cost of Delay'!$A$96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Delay'!$D$96,'Cost of Delay'!$F$96,'Cost of Delay'!$H$96,'Cost of Delay'!$J$96,'Cost of Delay'!$L$96,'Cost of Delay'!$N$96)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3"/>
          <c:order val="93"/>
          <c:tx>
            <c:strRef>
              <c:f>'Cost of Delay'!$A$97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Delay'!$D$97,'Cost of Delay'!$F$97,'Cost of Delay'!$H$97,'Cost of Delay'!$J$97,'Cost of Delay'!$L$97,'Cost of Delay'!$N$97)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4"/>
          <c:order val="94"/>
          <c:tx>
            <c:strRef>
              <c:f>'Cost of Delay'!$A$98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Delay'!$D$98,'Cost of Delay'!$F$98,'Cost of Delay'!$H$98,'Cost of Delay'!$J$98,'Cost of Delay'!$L$98,'Cost of Delay'!$N$98)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5"/>
          <c:order val="95"/>
          <c:tx>
            <c:strRef>
              <c:f>'Cost of Delay'!$A$99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Delay'!$D$99,'Cost of Delay'!$F$99,'Cost of Delay'!$H$99,'Cost of Delay'!$J$99,'Cost of Delay'!$L$99,'Cost of Delay'!$N$99)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6"/>
          <c:order val="96"/>
          <c:tx>
            <c:strRef>
              <c:f>'Cost of Delay'!$A$100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('Cost of Delay'!$D$3,'Cost of Delay'!$F$3,'Cost of Delay'!$H$3,'Cost of Delay'!$J$3,'Cost of Delay'!$L$3,'Cost of Delay'!$N$3)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('Cost of Delay'!$D$100,'Cost of Delay'!$F$100,'Cost of Delay'!$H$100,'Cost of Delay'!$J$100,'Cost of Delay'!$L$100,'Cost of Delay'!$N$100)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329264"/>
        <c:axId val="1333331312"/>
      </c:radarChart>
      <c:catAx>
        <c:axId val="133332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31312"/>
        <c:crosses val="autoZero"/>
        <c:auto val="1"/>
        <c:lblAlgn val="ctr"/>
        <c:lblOffset val="100"/>
        <c:noMultiLvlLbl val="0"/>
      </c:catAx>
      <c:valAx>
        <c:axId val="13333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2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Benefits!$A$4</c:f>
              <c:strCache>
                <c:ptCount val="1"/>
                <c:pt idx="0">
                  <c:v>Project 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(Benefits!$D$4,Benefits!$F$4,Benefits!$H$4,Benefits!$J$4,Benefits!$L$4,Benefits!$N$4)</c:f>
              <c:numCache>
                <c:formatCode>General</c:formatCode>
                <c:ptCount val="6"/>
                <c:pt idx="0">
                  <c:v>20.0</c:v>
                </c:pt>
                <c:pt idx="1">
                  <c:v>18.0</c:v>
                </c:pt>
                <c:pt idx="2">
                  <c:v>25.0</c:v>
                </c:pt>
                <c:pt idx="3">
                  <c:v>6.0</c:v>
                </c:pt>
                <c:pt idx="4">
                  <c:v>24.0</c:v>
                </c:pt>
                <c:pt idx="5">
                  <c:v>30.0</c:v>
                </c:pt>
              </c:numCache>
            </c:numRef>
          </c:val>
        </c:ser>
        <c:ser>
          <c:idx val="1"/>
          <c:order val="1"/>
          <c:tx>
            <c:strRef>
              <c:f>Benefits!$A$5</c:f>
              <c:strCache>
                <c:ptCount val="1"/>
                <c:pt idx="0">
                  <c:v>Project 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(Benefits!$D$5,Benefits!$F$5,Benefits!$H$5,Benefits!$J$5,Benefits!$L$5,Benefits!$N$5)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Benefits!$A$6</c:f>
              <c:strCache>
                <c:ptCount val="1"/>
                <c:pt idx="0">
                  <c:v>Project 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(Benefits!$D$6,Benefits!$F$6,Benefits!$H$6,Benefits!$J$6,Benefits!$L$6,Benefits!$N$6)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Benefits!$A$7</c:f>
              <c:strCache>
                <c:ptCount val="1"/>
                <c:pt idx="0">
                  <c:v>Project 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(Benefits!$D$7,Benefits!$F$7,Benefits!$H$7,Benefits!$J$7,Benefits!$L$7,Benefits!$N$7)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"/>
          <c:order val="4"/>
          <c:tx>
            <c:strRef>
              <c:f>Benefits!$A$8</c:f>
              <c:strCache>
                <c:ptCount val="1"/>
                <c:pt idx="0">
                  <c:v>Project 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(Benefits!$D$8,Benefits!$F$8,Benefits!$H$8,Benefits!$J$8,Benefits!$L$8,Benefits!$N$8)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"/>
          <c:order val="5"/>
          <c:tx>
            <c:strRef>
              <c:f>Benefits!$A$9</c:f>
              <c:strCache>
                <c:ptCount val="1"/>
                <c:pt idx="0">
                  <c:v>Project #6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(Benefits!$D$9,Benefits!$F$9,Benefits!$H$9,Benefits!$J$9,Benefits!$L$9,Benefits!$N$9)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"/>
          <c:order val="6"/>
          <c:tx>
            <c:strRef>
              <c:f>Benefits!$A$10</c:f>
              <c:strCache>
                <c:ptCount val="1"/>
                <c:pt idx="0">
                  <c:v>Project #7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(Benefits!$D$10,Benefits!$F$10,Benefits!$H$10,Benefits!$J$10,Benefits!$L$10,Benefits!$N$10)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"/>
          <c:order val="7"/>
          <c:tx>
            <c:strRef>
              <c:f>Benefits!$A$11</c:f>
              <c:strCache>
                <c:ptCount val="1"/>
                <c:pt idx="0">
                  <c:v>Project #8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(Benefits!$D$11,Benefits!$F$11,Benefits!$H$11,Benefits!$J$11,Benefits!$L$11,Benefits!$N$11)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"/>
          <c:order val="8"/>
          <c:tx>
            <c:strRef>
              <c:f>Benefits!$A$12</c:f>
              <c:strCache>
                <c:ptCount val="1"/>
                <c:pt idx="0">
                  <c:v>Project #9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(Benefits!$D$12,Benefits!$F$12,Benefits!$H$12,Benefits!$J$12,Benefits!$L$12,Benefits!$N$12)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"/>
          <c:order val="9"/>
          <c:tx>
            <c:strRef>
              <c:f>Benefits!$A$13</c:f>
              <c:strCache>
                <c:ptCount val="1"/>
                <c:pt idx="0">
                  <c:v>Project #10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(Benefits!$D$13,Benefits!$F$13,Benefits!$H$13,Benefits!$J$13,Benefits!$L$13,Benefits!$N$13)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Benefits!$A$14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(Benefits!$D$14,Benefits!$F$14,Benefits!$H$14,Benefits!$J$14,Benefits!$L$14,Benefits!$N$14)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1"/>
          <c:order val="11"/>
          <c:tx>
            <c:strRef>
              <c:f>Benefits!$A$15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(Benefits!$D$15,Benefits!$F$15,Benefits!$H$15,Benefits!$J$15,Benefits!$L$15,Benefits!$N$15)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2"/>
          <c:order val="12"/>
          <c:tx>
            <c:strRef>
              <c:f>Benefits!$A$16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(Benefits!$D$16,Benefits!$F$16,Benefits!$H$16,Benefits!$J$16,Benefits!$L$16,Benefits!$N$16)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3"/>
          <c:order val="13"/>
          <c:tx>
            <c:strRef>
              <c:f>Benefits!$A$17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(Benefits!$D$17,Benefits!$F$17,Benefits!$H$17,Benefits!$J$17,Benefits!$L$17,Benefits!$N$17)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4"/>
          <c:order val="14"/>
          <c:tx>
            <c:strRef>
              <c:f>Benefits!$A$18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(Benefits!$D$18,Benefits!$F$18,Benefits!$H$18,Benefits!$J$18,Benefits!$L$18,Benefits!$N$18)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5"/>
          <c:order val="15"/>
          <c:tx>
            <c:strRef>
              <c:f>Benefits!$A$19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(Benefits!$D$19,Benefits!$F$19,Benefits!$H$19,Benefits!$J$19,Benefits!$L$19,Benefits!$N$19)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6"/>
          <c:order val="16"/>
          <c:tx>
            <c:strRef>
              <c:f>Benefits!$A$20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(Benefits!$D$20,Benefits!$F$20,Benefits!$H$20,Benefits!$J$20,Benefits!$L$20,Benefits!$N$20)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7"/>
          <c:order val="17"/>
          <c:tx>
            <c:strRef>
              <c:f>Benefits!$A$21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(Benefits!$D$21,Benefits!$F$21,Benefits!$H$21,Benefits!$J$21,Benefits!$L$21,Benefits!$N$21)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8"/>
          <c:order val="18"/>
          <c:tx>
            <c:strRef>
              <c:f>Benefits!$A$22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(Benefits!$D$22,Benefits!$F$22,Benefits!$H$22,Benefits!$J$22,Benefits!$L$22,Benefits!$N$22)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9"/>
          <c:order val="19"/>
          <c:tx>
            <c:strRef>
              <c:f>Benefits!$A$23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(Benefits!$D$23,Benefits!$F$23,Benefits!$H$23,Benefits!$J$23,Benefits!$L$23,Benefits!$N$23)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0"/>
          <c:order val="20"/>
          <c:tx>
            <c:strRef>
              <c:f>Benefits!$A$24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(Benefits!$D$24,Benefits!$F$24,Benefits!$H$24,Benefits!$J$24,Benefits!$L$24,Benefits!$N$24)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1"/>
          <c:order val="21"/>
          <c:tx>
            <c:strRef>
              <c:f>Benefits!$A$25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(Benefits!$D$25,Benefits!$F$25,Benefits!$H$25,Benefits!$J$25,Benefits!$L$25,Benefits!$N$25)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2"/>
          <c:order val="22"/>
          <c:tx>
            <c:strRef>
              <c:f>Benefits!$A$26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(Benefits!$D$26,Benefits!$F$26,Benefits!$H$26,Benefits!$J$26,Benefits!$L$26,Benefits!$N$26)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3"/>
          <c:order val="23"/>
          <c:tx>
            <c:strRef>
              <c:f>Benefits!$A$27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(Benefits!$D$27,Benefits!$F$27,Benefits!$H$27,Benefits!$J$27,Benefits!$L$27,Benefits!$N$27)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4"/>
          <c:order val="24"/>
          <c:tx>
            <c:strRef>
              <c:f>Benefits!$A$28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(Benefits!$D$28,Benefits!$F$28,Benefits!$H$28,Benefits!$J$28,Benefits!$L$28,Benefits!$N$28)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5"/>
          <c:order val="25"/>
          <c:tx>
            <c:strRef>
              <c:f>Benefits!$A$29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(Benefits!$D$29,Benefits!$F$29,Benefits!$H$29,Benefits!$J$29,Benefits!$L$29,Benefits!$N$29)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6"/>
          <c:order val="26"/>
          <c:tx>
            <c:strRef>
              <c:f>Benefits!$A$30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(Benefits!$D$30,Benefits!$F$30,Benefits!$H$30,Benefits!$J$30,Benefits!$L$30,Benefits!$N$30)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7"/>
          <c:order val="27"/>
          <c:tx>
            <c:strRef>
              <c:f>Benefits!$A$31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(Benefits!$D$31,Benefits!$F$31,Benefits!$H$31,Benefits!$J$31,Benefits!$L$31,Benefits!$N$31)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8"/>
          <c:order val="28"/>
          <c:tx>
            <c:strRef>
              <c:f>Benefits!$A$32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(Benefits!$D$32,Benefits!$F$32,Benefits!$H$32,Benefits!$J$32,Benefits!$L$32,Benefits!$N$32)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29"/>
          <c:order val="29"/>
          <c:tx>
            <c:strRef>
              <c:f>Benefits!$A$33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(Benefits!$D$33,Benefits!$F$33,Benefits!$H$33,Benefits!$J$33,Benefits!$L$33,Benefits!$N$33)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0"/>
          <c:order val="30"/>
          <c:tx>
            <c:strRef>
              <c:f>Benefits!$A$34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(Benefits!$D$34,Benefits!$F$34,Benefits!$H$34,Benefits!$J$34,Benefits!$L$34,Benefits!$N$34)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1"/>
          <c:order val="31"/>
          <c:tx>
            <c:strRef>
              <c:f>Benefits!$A$35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(Benefits!$D$35,Benefits!$F$35,Benefits!$H$35,Benefits!$J$35,Benefits!$L$35,Benefits!$N$35)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2"/>
          <c:order val="32"/>
          <c:tx>
            <c:strRef>
              <c:f>Benefits!$A$36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(Benefits!$D$36,Benefits!$F$36,Benefits!$H$36,Benefits!$J$36,Benefits!$L$36,Benefits!$N$36)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3"/>
          <c:order val="33"/>
          <c:tx>
            <c:strRef>
              <c:f>Benefits!$A$37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(Benefits!$D$37,Benefits!$F$37,Benefits!$H$37,Benefits!$J$37,Benefits!$L$37,Benefits!$N$37)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4"/>
          <c:order val="34"/>
          <c:tx>
            <c:strRef>
              <c:f>Benefits!$A$38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(Benefits!$D$38,Benefits!$F$38,Benefits!$H$38,Benefits!$J$38,Benefits!$L$38,Benefits!$N$38)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5"/>
          <c:order val="35"/>
          <c:tx>
            <c:strRef>
              <c:f>Benefits!$A$39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(Benefits!$D$39,Benefits!$F$39,Benefits!$H$39,Benefits!$J$39,Benefits!$L$39,Benefits!$N$39)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6"/>
          <c:order val="36"/>
          <c:tx>
            <c:strRef>
              <c:f>Benefits!$A$40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(Benefits!$D$40,Benefits!$F$40,Benefits!$H$40,Benefits!$J$40,Benefits!$L$40,Benefits!$N$40)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7"/>
          <c:order val="37"/>
          <c:tx>
            <c:strRef>
              <c:f>Benefits!$A$41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(Benefits!$D$41,Benefits!$F$41,Benefits!$H$41,Benefits!$J$41,Benefits!$L$41,Benefits!$N$41)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8"/>
          <c:order val="38"/>
          <c:tx>
            <c:strRef>
              <c:f>Benefits!$A$42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(Benefits!$D$42,Benefits!$F$42,Benefits!$H$42,Benefits!$J$42,Benefits!$L$42,Benefits!$N$42)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39"/>
          <c:order val="39"/>
          <c:tx>
            <c:strRef>
              <c:f>Benefits!$A$43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(Benefits!$D$43,Benefits!$F$43,Benefits!$H$43,Benefits!$J$43,Benefits!$L$43,Benefits!$N$43)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0"/>
          <c:order val="40"/>
          <c:tx>
            <c:strRef>
              <c:f>Benefits!$A$44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(Benefits!$D$44,Benefits!$F$44,Benefits!$H$44,Benefits!$J$44,Benefits!$L$44,Benefits!$N$44)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1"/>
          <c:order val="41"/>
          <c:tx>
            <c:strRef>
              <c:f>Benefits!$A$45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(Benefits!$D$45,Benefits!$F$45,Benefits!$H$45,Benefits!$J$45,Benefits!$L$45,Benefits!$N$45)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2"/>
          <c:order val="42"/>
          <c:tx>
            <c:strRef>
              <c:f>Benefits!$A$46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(Benefits!$D$46,Benefits!$F$46,Benefits!$H$46,Benefits!$J$46,Benefits!$L$46,Benefits!$N$46)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3"/>
          <c:order val="43"/>
          <c:tx>
            <c:strRef>
              <c:f>Benefits!$A$47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(Benefits!$D$47,Benefits!$F$47,Benefits!$H$47,Benefits!$J$47,Benefits!$L$47,Benefits!$N$47)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4"/>
          <c:order val="44"/>
          <c:tx>
            <c:strRef>
              <c:f>Benefits!$A$48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(Benefits!$D$48,Benefits!$F$48,Benefits!$H$48,Benefits!$J$48,Benefits!$L$48,Benefits!$N$48)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5"/>
          <c:order val="45"/>
          <c:tx>
            <c:strRef>
              <c:f>Benefits!$A$49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(Benefits!$D$49,Benefits!$F$49,Benefits!$H$49,Benefits!$J$49,Benefits!$L$49,Benefits!$N$49)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6"/>
          <c:order val="46"/>
          <c:tx>
            <c:strRef>
              <c:f>Benefits!$A$50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(Benefits!$D$50,Benefits!$F$50,Benefits!$H$50,Benefits!$J$50,Benefits!$L$50,Benefits!$N$50)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7"/>
          <c:order val="47"/>
          <c:tx>
            <c:strRef>
              <c:f>Benefits!$A$51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(Benefits!$D$51,Benefits!$F$51,Benefits!$H$51,Benefits!$J$51,Benefits!$L$51,Benefits!$N$51)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8"/>
          <c:order val="48"/>
          <c:tx>
            <c:strRef>
              <c:f>Benefits!$A$52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(Benefits!$D$52,Benefits!$F$52,Benefits!$H$52,Benefits!$J$52,Benefits!$L$52,Benefits!$N$52)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49"/>
          <c:order val="49"/>
          <c:tx>
            <c:strRef>
              <c:f>Benefits!$A$53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(Benefits!$D$53,Benefits!$F$53,Benefits!$H$53,Benefits!$J$53,Benefits!$L$53,Benefits!$N$53)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0"/>
          <c:order val="50"/>
          <c:tx>
            <c:strRef>
              <c:f>Benefits!$A$54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(Benefits!$D$54,Benefits!$F$54,Benefits!$H$54,Benefits!$J$54,Benefits!$L$54,Benefits!$N$54)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1"/>
          <c:order val="51"/>
          <c:tx>
            <c:strRef>
              <c:f>Benefits!$A$55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(Benefits!$D$55,Benefits!$F$55,Benefits!$H$55,Benefits!$J$55,Benefits!$L$55,Benefits!$N$55)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2"/>
          <c:order val="52"/>
          <c:tx>
            <c:strRef>
              <c:f>Benefits!$A$56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(Benefits!$D$56,Benefits!$F$56,Benefits!$H$56,Benefits!$J$56,Benefits!$L$56,Benefits!$N$56)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3"/>
          <c:order val="53"/>
          <c:tx>
            <c:strRef>
              <c:f>Benefits!$A$57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(Benefits!$D$57,Benefits!$F$57,Benefits!$H$57,Benefits!$J$57,Benefits!$L$57,Benefits!$N$57)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4"/>
          <c:order val="54"/>
          <c:tx>
            <c:strRef>
              <c:f>Benefits!$A$58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(Benefits!$D$58,Benefits!$F$58,Benefits!$H$58,Benefits!$J$58,Benefits!$L$58,Benefits!$N$58)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5"/>
          <c:order val="55"/>
          <c:tx>
            <c:strRef>
              <c:f>Benefits!$A$59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(Benefits!$D$59,Benefits!$F$59,Benefits!$H$59,Benefits!$J$59,Benefits!$L$59,Benefits!$N$59)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6"/>
          <c:order val="56"/>
          <c:tx>
            <c:strRef>
              <c:f>Benefits!$A$60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(Benefits!$D$60,Benefits!$F$60,Benefits!$H$60,Benefits!$J$60,Benefits!$L$60,Benefits!$N$60)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7"/>
          <c:order val="57"/>
          <c:tx>
            <c:strRef>
              <c:f>Benefits!$A$61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(Benefits!$D$61,Benefits!$F$61,Benefits!$H$61,Benefits!$J$61,Benefits!$L$61,Benefits!$N$61)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8"/>
          <c:order val="58"/>
          <c:tx>
            <c:strRef>
              <c:f>Benefits!$A$62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(Benefits!$D$62,Benefits!$F$62,Benefits!$H$62,Benefits!$J$62,Benefits!$L$62,Benefits!$N$62)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59"/>
          <c:order val="59"/>
          <c:tx>
            <c:strRef>
              <c:f>Benefits!$A$63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(Benefits!$D$63,Benefits!$F$63,Benefits!$H$63,Benefits!$J$63,Benefits!$L$63,Benefits!$N$63)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0"/>
          <c:order val="60"/>
          <c:tx>
            <c:strRef>
              <c:f>Benefits!$A$64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(Benefits!$D$64,Benefits!$F$64,Benefits!$H$64,Benefits!$J$64,Benefits!$L$64,Benefits!$N$64)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1"/>
          <c:order val="61"/>
          <c:tx>
            <c:strRef>
              <c:f>Benefits!$A$65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(Benefits!$D$65,Benefits!$F$65,Benefits!$H$65,Benefits!$J$65,Benefits!$L$65,Benefits!$N$65)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2"/>
          <c:order val="62"/>
          <c:tx>
            <c:strRef>
              <c:f>Benefits!$A$66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(Benefits!$D$66,Benefits!$F$66,Benefits!$H$66,Benefits!$J$66,Benefits!$L$66,Benefits!$N$66)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3"/>
          <c:order val="63"/>
          <c:tx>
            <c:strRef>
              <c:f>Benefits!$A$67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(Benefits!$D$67,Benefits!$F$67,Benefits!$H$67,Benefits!$J$67,Benefits!$L$67,Benefits!$N$67)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4"/>
          <c:order val="64"/>
          <c:tx>
            <c:strRef>
              <c:f>Benefits!$A$68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(Benefits!$D$68,Benefits!$F$68,Benefits!$H$68,Benefits!$J$68,Benefits!$L$68,Benefits!$N$68)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5"/>
          <c:order val="65"/>
          <c:tx>
            <c:strRef>
              <c:f>Benefits!$A$69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(Benefits!$D$69,Benefits!$F$69,Benefits!$H$69,Benefits!$J$69,Benefits!$L$69,Benefits!$N$69)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6"/>
          <c:order val="66"/>
          <c:tx>
            <c:strRef>
              <c:f>Benefits!$A$70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(Benefits!$D$70,Benefits!$F$70,Benefits!$H$70,Benefits!$J$70,Benefits!$L$70,Benefits!$N$70)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7"/>
          <c:order val="67"/>
          <c:tx>
            <c:strRef>
              <c:f>Benefits!$A$71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(Benefits!$D$71,Benefits!$F$71,Benefits!$H$71,Benefits!$J$71,Benefits!$L$71,Benefits!$N$71)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8"/>
          <c:order val="68"/>
          <c:tx>
            <c:strRef>
              <c:f>Benefits!$A$72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(Benefits!$D$72,Benefits!$F$72,Benefits!$H$72,Benefits!$J$72,Benefits!$L$72,Benefits!$N$72)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69"/>
          <c:order val="69"/>
          <c:tx>
            <c:strRef>
              <c:f>Benefits!$A$73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(Benefits!$D$73,Benefits!$F$73,Benefits!$H$73,Benefits!$J$73,Benefits!$L$73,Benefits!$N$73)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0"/>
          <c:order val="70"/>
          <c:tx>
            <c:strRef>
              <c:f>Benefits!$A$74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(Benefits!$D$74,Benefits!$F$74,Benefits!$H$74,Benefits!$J$74,Benefits!$L$74,Benefits!$N$74)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1"/>
          <c:order val="71"/>
          <c:tx>
            <c:strRef>
              <c:f>Benefits!$A$75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(Benefits!$D$75,Benefits!$F$75,Benefits!$H$75,Benefits!$J$75,Benefits!$L$75,Benefits!$N$75)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2"/>
          <c:order val="72"/>
          <c:tx>
            <c:strRef>
              <c:f>Benefits!$A$76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(Benefits!$D$76,Benefits!$F$76,Benefits!$H$76,Benefits!$J$76,Benefits!$L$76,Benefits!$N$76)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3"/>
          <c:order val="73"/>
          <c:tx>
            <c:strRef>
              <c:f>Benefits!$A$77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(Benefits!$D$77,Benefits!$F$77,Benefits!$H$77,Benefits!$J$77,Benefits!$L$77,Benefits!$N$77)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4"/>
          <c:order val="74"/>
          <c:tx>
            <c:strRef>
              <c:f>Benefits!$A$78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(Benefits!$D$78,Benefits!$F$78,Benefits!$H$78,Benefits!$J$78,Benefits!$L$78,Benefits!$N$78)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5"/>
          <c:order val="75"/>
          <c:tx>
            <c:strRef>
              <c:f>Benefits!$A$79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(Benefits!$D$79,Benefits!$F$79,Benefits!$H$79,Benefits!$J$79,Benefits!$L$79,Benefits!$N$79)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6"/>
          <c:order val="76"/>
          <c:tx>
            <c:strRef>
              <c:f>Benefits!$A$80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(Benefits!$D$80,Benefits!$F$80,Benefits!$H$80,Benefits!$J$80,Benefits!$L$80,Benefits!$N$80)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7"/>
          <c:order val="77"/>
          <c:tx>
            <c:strRef>
              <c:f>Benefits!$A$81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(Benefits!$D$81,Benefits!$F$81,Benefits!$H$81,Benefits!$J$81,Benefits!$L$81,Benefits!$N$81)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8"/>
          <c:order val="78"/>
          <c:tx>
            <c:strRef>
              <c:f>Benefits!$A$82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(Benefits!$D$82,Benefits!$F$82,Benefits!$H$82,Benefits!$J$82,Benefits!$L$82,Benefits!$N$82)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79"/>
          <c:order val="79"/>
          <c:tx>
            <c:strRef>
              <c:f>Benefits!$A$83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(Benefits!$D$83,Benefits!$F$83,Benefits!$H$83,Benefits!$J$83,Benefits!$L$83,Benefits!$N$83)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0"/>
          <c:order val="80"/>
          <c:tx>
            <c:strRef>
              <c:f>Benefits!$A$84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(Benefits!$D$84,Benefits!$F$84,Benefits!$H$84,Benefits!$J$84,Benefits!$L$84,Benefits!$N$84)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1"/>
          <c:order val="81"/>
          <c:tx>
            <c:strRef>
              <c:f>Benefits!$A$85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(Benefits!$D$85,Benefits!$F$85,Benefits!$H$85,Benefits!$J$85,Benefits!$L$85,Benefits!$N$85)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2"/>
          <c:order val="82"/>
          <c:tx>
            <c:strRef>
              <c:f>Benefits!$A$86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(Benefits!$D$86,Benefits!$F$86,Benefits!$H$86,Benefits!$J$86,Benefits!$L$86,Benefits!$N$86)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3"/>
          <c:order val="83"/>
          <c:tx>
            <c:strRef>
              <c:f>Benefits!$A$87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(Benefits!$D$87,Benefits!$F$87,Benefits!$H$87,Benefits!$J$87,Benefits!$L$87,Benefits!$N$87)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4"/>
          <c:order val="84"/>
          <c:tx>
            <c:strRef>
              <c:f>Benefits!$A$88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(Benefits!$D$88,Benefits!$F$88,Benefits!$H$88,Benefits!$J$88,Benefits!$L$88,Benefits!$N$88)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5"/>
          <c:order val="85"/>
          <c:tx>
            <c:strRef>
              <c:f>Benefits!$A$89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(Benefits!$D$89,Benefits!$F$89,Benefits!$H$89,Benefits!$J$89,Benefits!$L$89,Benefits!$N$89)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6"/>
          <c:order val="86"/>
          <c:tx>
            <c:strRef>
              <c:f>Benefits!$A$90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(Benefits!$D$90,Benefits!$F$90,Benefits!$H$90,Benefits!$J$90,Benefits!$L$90,Benefits!$N$90)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7"/>
          <c:order val="87"/>
          <c:tx>
            <c:strRef>
              <c:f>Benefits!$A$91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(Benefits!$D$91,Benefits!$F$91,Benefits!$H$91,Benefits!$J$91,Benefits!$L$91,Benefits!$N$91)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8"/>
          <c:order val="88"/>
          <c:tx>
            <c:strRef>
              <c:f>Benefits!$A$92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(Benefits!$D$92,Benefits!$F$92,Benefits!$H$92,Benefits!$J$92,Benefits!$L$92,Benefits!$N$92)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89"/>
          <c:order val="89"/>
          <c:tx>
            <c:strRef>
              <c:f>Benefits!$A$93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(Benefits!$D$93,Benefits!$F$93,Benefits!$H$93,Benefits!$J$93,Benefits!$L$93,Benefits!$N$93)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0"/>
          <c:order val="90"/>
          <c:tx>
            <c:strRef>
              <c:f>Benefits!$A$94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(Benefits!$D$94,Benefits!$F$94,Benefits!$H$94,Benefits!$J$94,Benefits!$L$94,Benefits!$N$94)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1"/>
          <c:order val="91"/>
          <c:tx>
            <c:strRef>
              <c:f>Benefits!$A$95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(Benefits!$D$95,Benefits!$F$95,Benefits!$H$95,Benefits!$J$95,Benefits!$L$95,Benefits!$N$95)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2"/>
          <c:order val="92"/>
          <c:tx>
            <c:strRef>
              <c:f>Benefits!$A$96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(Benefits!$D$96,Benefits!$F$96,Benefits!$H$96,Benefits!$J$96,Benefits!$L$96,Benefits!$N$96)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3"/>
          <c:order val="93"/>
          <c:tx>
            <c:strRef>
              <c:f>Benefits!$A$97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(Benefits!$D$97,Benefits!$F$97,Benefits!$H$97,Benefits!$J$97,Benefits!$L$97,Benefits!$N$97)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4"/>
          <c:order val="94"/>
          <c:tx>
            <c:strRef>
              <c:f>Benefits!$A$98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(Benefits!$D$98,Benefits!$F$98,Benefits!$H$98,Benefits!$J$98,Benefits!$L$98,Benefits!$N$98)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5"/>
          <c:order val="95"/>
          <c:tx>
            <c:strRef>
              <c:f>Benefits!$A$99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(Benefits!$D$99,Benefits!$F$99,Benefits!$H$99,Benefits!$J$99,Benefits!$L$99,Benefits!$N$99)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96"/>
          <c:order val="96"/>
          <c:tx>
            <c:strRef>
              <c:f>Benefits!$A$100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(Benefits!$D$3,Benefits!$F$3,Benefits!$H$3,Benefits!$J$3,Benefits!$L$3,Benefits!$N$3)</c:f>
              <c:strCache>
                <c:ptCount val="6"/>
                <c:pt idx="0">
                  <c:v>Legal/Compliance</c:v>
                </c:pt>
                <c:pt idx="1">
                  <c:v>Financial</c:v>
                </c:pt>
                <c:pt idx="2">
                  <c:v>Reputation</c:v>
                </c:pt>
                <c:pt idx="3">
                  <c:v>Opportunity</c:v>
                </c:pt>
                <c:pt idx="4">
                  <c:v>U/X</c:v>
                </c:pt>
                <c:pt idx="5">
                  <c:v>No. of Users</c:v>
                </c:pt>
              </c:strCache>
            </c:strRef>
          </c:cat>
          <c:val>
            <c:numRef>
              <c:f>(Benefits!$D$100,Benefits!$F$100,Benefits!$H$100,Benefits!$J$100,Benefits!$L$100,Benefits!$N$100)</c:f>
              <c:numCache>
                <c:formatCode>General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631456"/>
        <c:axId val="1333632816"/>
      </c:radarChart>
      <c:catAx>
        <c:axId val="133363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32816"/>
        <c:crosses val="autoZero"/>
        <c:auto val="1"/>
        <c:lblAlgn val="ctr"/>
        <c:lblOffset val="100"/>
        <c:noMultiLvlLbl val="0"/>
      </c:catAx>
      <c:valAx>
        <c:axId val="13336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3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10</xdr:col>
      <xdr:colOff>330200</xdr:colOff>
      <xdr:row>42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0</xdr:row>
      <xdr:rowOff>101600</xdr:rowOff>
    </xdr:from>
    <xdr:to>
      <xdr:col>19</xdr:col>
      <xdr:colOff>647700</xdr:colOff>
      <xdr:row>42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N100" totalsRowShown="0" headerRowDxfId="29">
  <autoFilter ref="A3:N100"/>
  <tableColumns count="14">
    <tableColumn id="1" name="Backlog Item" dataDxfId="28"/>
    <tableColumn id="2" name="Area" dataDxfId="27">
      <calculatedColumnFormula>INT((((0.5*D4*F4*SIN(RADIANS(60)))+(0.5*F4*H4*SIN(RADIANS(60)))+(0.5*H4*J4*SIN(RADIANS(60)))+(0.5*J4*L4*SIN(RADIANS(60)))+(0.5*L4*N4*SIN(RADIANS(60)))+(0.5*N4*D4*SIN(RADIANS(60))))/Lookups!N$2)*100)</calculatedColumnFormula>
    </tableColumn>
    <tableColumn id="3" name="Legal/Compliance Cost" dataDxfId="26"/>
    <tableColumn id="4" name="Legal/Compliance" dataDxfId="25">
      <calculatedColumnFormula>IF(Table1[[#This Row],[Legal/Compliance Cost]]&lt;&gt;"",OFFSET(Lookups!B$1,MATCH(C4,Lookups!A$2:A$18,0),0),0)</calculatedColumnFormula>
    </tableColumn>
    <tableColumn id="5" name="Financial Cost" dataDxfId="24"/>
    <tableColumn id="6" name="Financial" dataDxfId="23">
      <calculatedColumnFormula>IF(Table1[[#This Row],[Financial Cost]]&lt;&gt;"",OFFSET(Lookups!D$1,MATCH(E4,Lookups!C$2:C$18,0),0),0)</calculatedColumnFormula>
    </tableColumn>
    <tableColumn id="7" name="Reputation Cost" dataDxfId="22"/>
    <tableColumn id="8" name="Reputation" dataDxfId="21">
      <calculatedColumnFormula>IF(Table1[[#This Row],[Reputation Cost]]&lt;&gt;"",OFFSET(Lookups!F$1,MATCH(G4,Lookups!E$2:E$18,0),0),0)</calculatedColumnFormula>
    </tableColumn>
    <tableColumn id="9" name="Opportunity Cost" dataDxfId="20"/>
    <tableColumn id="10" name="Opportunity" dataDxfId="19">
      <calculatedColumnFormula>IF(Table1[[#This Row],[Opportunity Cost]]&lt;&gt;"",OFFSET(Lookups!H$1,MATCH(I4,Lookups!G$2:G$18,0),0),0)</calculatedColumnFormula>
    </tableColumn>
    <tableColumn id="11" name="U/X Cost" dataDxfId="18"/>
    <tableColumn id="12" name="U/X" dataDxfId="17">
      <calculatedColumnFormula>IF(Table1[[#This Row],[U/X Cost]]&lt;&gt;"",OFFSET(Lookups!J$1,MATCH(K4,Lookups!I$2:I$18,0),0),0)</calculatedColumnFormula>
    </tableColumn>
    <tableColumn id="13" name="No. of Users Cost" dataDxfId="16"/>
    <tableColumn id="14" name="No. of Users" dataDxfId="15">
      <calculatedColumnFormula>IF(Table1[[#This Row],[No. of Users Cost]]&lt;&gt;"",OFFSET(Lookups!L$1,MATCH(M4,Lookups!K$2:K$18,0),0),0)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N100" totalsRowShown="0" headerRowBorderDxfId="14" headerRowCellStyle="Heading 3">
  <autoFilter ref="A3:N100"/>
  <tableColumns count="14">
    <tableColumn id="1" name="Backlog Item" dataDxfId="13"/>
    <tableColumn id="2" name="Area" dataDxfId="12">
      <calculatedColumnFormula>INT((((0.5*D4*F4*SIN(RADIANS(60)))+(0.5*F4*H4*SIN(RADIANS(60)))+(0.5*H4*J4*SIN(RADIANS(60)))+(0.5*J4*L4*SIN(RADIANS(60)))+(0.5*L4*N4*SIN(RADIANS(60)))+(0.5*N4*D4*SIN(RADIANS(60))))/Lookups!N$21)*100)</calculatedColumnFormula>
    </tableColumn>
    <tableColumn id="3" name="Legal/Compliance Benefit" dataDxfId="11"/>
    <tableColumn id="4" name="Legal/Compliance" dataDxfId="10">
      <calculatedColumnFormula>IF(Table2[[#This Row],[Legal/Compliance Benefit]]&lt;&gt;"",OFFSET(Lookups!B$20,MATCH(C4,Lookups!A$21:A$37,0),0),0)</calculatedColumnFormula>
    </tableColumn>
    <tableColumn id="5" name="Financial Benefit" dataDxfId="9"/>
    <tableColumn id="6" name="Financial" dataDxfId="8">
      <calculatedColumnFormula>IF(Table2[[#This Row],[Financial Benefit]]&lt;&gt;"",OFFSET(Lookups!D$20,MATCH(E4,Lookups!C$21:C$37,0),0),0)</calculatedColumnFormula>
    </tableColumn>
    <tableColumn id="7" name="Reputation Benefit" dataDxfId="7"/>
    <tableColumn id="8" name="Reputation" dataDxfId="6">
      <calculatedColumnFormula>IF(Table2[[#This Row],[Reputation Benefit]]&lt;&gt;"",OFFSET(Lookups!F$20,MATCH(G4,Lookups!E$21:E$37,0),0),0)</calculatedColumnFormula>
    </tableColumn>
    <tableColumn id="9" name="Opportunity Benefit" dataDxfId="5"/>
    <tableColumn id="10" name="Opportunity" dataDxfId="4">
      <calculatedColumnFormula>IF(Table2[[#This Row],[Opportunity Benefit]]&lt;&gt;"",OFFSET(Lookups!H$20,MATCH(I4,Lookups!G$21:G$37,0),0),0)</calculatedColumnFormula>
    </tableColumn>
    <tableColumn id="11" name="U/X Benefit" dataDxfId="3"/>
    <tableColumn id="12" name="U/X" dataDxfId="2">
      <calculatedColumnFormula>IF(Table2[[#This Row],[U/X Benefit]]&lt;&gt;"",OFFSET(Lookups!J$20,MATCH(K4,Lookups!I$21:I$37,0),0),0)</calculatedColumnFormula>
    </tableColumn>
    <tableColumn id="13" name="No. of Users Benefitted" dataDxfId="1"/>
    <tableColumn id="14" name="No. of Users" dataDxfId="0">
      <calculatedColumnFormula>IF(Table2[[#This Row],[No. of Users Benefitted]]&lt;&gt;"",OFFSET(Lookups!L$20,MATCH(M4,Lookups!K$21:K$37,0),0),0)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B2:B10"/>
  <sheetViews>
    <sheetView workbookViewId="0">
      <selection activeCell="B20" sqref="B20"/>
    </sheetView>
  </sheetViews>
  <sheetFormatPr baseColWidth="10" defaultRowHeight="15" x14ac:dyDescent="0.2"/>
  <cols>
    <col min="1" max="1" width="13" style="7"/>
    <col min="2" max="2" width="86.59765625" style="7" customWidth="1"/>
    <col min="3" max="16384" width="13" style="7"/>
  </cols>
  <sheetData>
    <row r="2" spans="2:2" ht="16" thickBot="1" x14ac:dyDescent="0.25"/>
    <row r="3" spans="2:2" ht="21" thickBot="1" x14ac:dyDescent="0.3">
      <c r="B3" s="11" t="s">
        <v>76</v>
      </c>
    </row>
    <row r="4" spans="2:2" ht="16" thickTop="1" x14ac:dyDescent="0.2">
      <c r="B4" s="8"/>
    </row>
    <row r="5" spans="2:2" ht="60" x14ac:dyDescent="0.2">
      <c r="B5" s="9" t="s">
        <v>77</v>
      </c>
    </row>
    <row r="6" spans="2:2" x14ac:dyDescent="0.2">
      <c r="B6" s="8"/>
    </row>
    <row r="7" spans="2:2" x14ac:dyDescent="0.2">
      <c r="B7" s="8" t="s">
        <v>78</v>
      </c>
    </row>
    <row r="8" spans="2:2" x14ac:dyDescent="0.2">
      <c r="B8" s="8" t="s">
        <v>79</v>
      </c>
    </row>
    <row r="9" spans="2:2" x14ac:dyDescent="0.2">
      <c r="B9" s="8" t="s">
        <v>81</v>
      </c>
    </row>
    <row r="10" spans="2:2" ht="16" thickBot="1" x14ac:dyDescent="0.25">
      <c r="B10" s="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N100"/>
  <sheetViews>
    <sheetView tabSelected="1" zoomScale="99" workbookViewId="0">
      <selection activeCell="D16" sqref="D16"/>
    </sheetView>
  </sheetViews>
  <sheetFormatPr baseColWidth="10" defaultColWidth="8.796875" defaultRowHeight="15" x14ac:dyDescent="0.2"/>
  <cols>
    <col min="1" max="1" width="13.3984375" customWidth="1"/>
    <col min="2" max="2" width="7.3984375" customWidth="1"/>
    <col min="3" max="3" width="17.3984375" customWidth="1"/>
    <col min="4" max="4" width="17.796875" customWidth="1"/>
    <col min="5" max="5" width="10.3984375" customWidth="1"/>
    <col min="6" max="6" width="11.19921875" customWidth="1"/>
    <col min="7" max="7" width="12.19921875" customWidth="1"/>
    <col min="8" max="8" width="12.796875" customWidth="1"/>
    <col min="9" max="9" width="14.796875" bestFit="1" customWidth="1"/>
    <col min="10" max="10" width="13.59765625" customWidth="1"/>
    <col min="12" max="12" width="7.3984375" customWidth="1"/>
    <col min="13" max="13" width="13" customWidth="1"/>
    <col min="14" max="14" width="13.59765625" customWidth="1"/>
  </cols>
  <sheetData>
    <row r="1" spans="1:14" ht="21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16" thickTop="1" x14ac:dyDescent="0.2"/>
    <row r="3" spans="1:14" ht="16" thickBot="1" x14ac:dyDescent="0.25">
      <c r="A3" s="1" t="s">
        <v>1</v>
      </c>
      <c r="B3" s="1" t="s">
        <v>51</v>
      </c>
      <c r="C3" s="1" t="s">
        <v>61</v>
      </c>
      <c r="D3" s="1" t="s">
        <v>2</v>
      </c>
      <c r="E3" s="1" t="s">
        <v>62</v>
      </c>
      <c r="F3" s="1" t="s">
        <v>3</v>
      </c>
      <c r="G3" s="1" t="s">
        <v>63</v>
      </c>
      <c r="H3" s="1" t="s">
        <v>4</v>
      </c>
      <c r="I3" s="1" t="s">
        <v>64</v>
      </c>
      <c r="J3" s="1" t="s">
        <v>5</v>
      </c>
      <c r="K3" s="1" t="s">
        <v>65</v>
      </c>
      <c r="L3" s="1" t="s">
        <v>6</v>
      </c>
      <c r="M3" s="1" t="s">
        <v>66</v>
      </c>
      <c r="N3" s="1" t="s">
        <v>7</v>
      </c>
    </row>
    <row r="4" spans="1:14" x14ac:dyDescent="0.2">
      <c r="A4" s="4" t="s">
        <v>39</v>
      </c>
      <c r="B4" s="2">
        <f ca="1">INT((((0.5*D4*F4*SIN(RADIANS(60)))+(0.5*F4*H4*SIN(RADIANS(60)))+(0.5*H4*J4*SIN(RADIANS(60)))+(0.5*J4*L4*SIN(RADIANS(60)))+(0.5*L4*N4*SIN(RADIANS(60)))+(0.5*N4*D4*SIN(RADIANS(60))))/Lookups!N$2)*100)</f>
        <v>41</v>
      </c>
      <c r="C4" s="5" t="s">
        <v>8</v>
      </c>
      <c r="D4">
        <f ca="1">IF(Table1[[#This Row],[Legal/Compliance Cost]]&lt;&gt;"",OFFSET(Lookups!B$1,MATCH(C4,Lookups!A$2:A$18,0),0),0)</f>
        <v>120</v>
      </c>
      <c r="E4" s="5" t="s">
        <v>16</v>
      </c>
      <c r="F4">
        <f ca="1">IF(Table1[[#This Row],[Financial Cost]]&lt;&gt;"",OFFSET(Lookups!D$1,MATCH(E4,Lookups!C$2:C$18,0),0),0)</f>
        <v>72</v>
      </c>
      <c r="G4" s="5" t="s">
        <v>21</v>
      </c>
      <c r="H4">
        <f ca="1">IF(Table1[[#This Row],[Reputation Cost]]&lt;&gt;"",OFFSET(Lookups!F$1,MATCH(G4,Lookups!E$2:E$18,0),0),0)</f>
        <v>80</v>
      </c>
      <c r="I4" s="5" t="s">
        <v>28</v>
      </c>
      <c r="J4">
        <f ca="1">IF(Table1[[#This Row],[Opportunity Cost]]&lt;&gt;"",OFFSET(Lookups!H$1,MATCH(I4,Lookups!G$2:G$18,0),0),0)</f>
        <v>48</v>
      </c>
      <c r="K4" s="5" t="s">
        <v>31</v>
      </c>
      <c r="L4">
        <f ca="1">IF(Table1[[#This Row],[U/X Cost]]&lt;&gt;"",OFFSET(Lookups!J$1,MATCH(K4,Lookups!I$2:I$18,0),0),0)</f>
        <v>60</v>
      </c>
      <c r="M4" s="5" t="s">
        <v>54</v>
      </c>
      <c r="N4">
        <f ca="1">IF(Table1[[#This Row],[No. of Users Cost]]&lt;&gt;"",OFFSET(Lookups!L$1,MATCH(M4,Lookups!K$2:K$18,0),0),0)</f>
        <v>80</v>
      </c>
    </row>
    <row r="5" spans="1:14" x14ac:dyDescent="0.2">
      <c r="A5" s="4" t="s">
        <v>40</v>
      </c>
      <c r="B5" s="2">
        <f ca="1">INT((((0.5*D5*F5*SIN(RADIANS(60)))+(0.5*F5*H5*SIN(RADIANS(60)))+(0.5*H5*J5*SIN(RADIANS(60)))+(0.5*J5*L5*SIN(RADIANS(60)))+(0.5*L5*N5*SIN(RADIANS(60)))+(0.5*N5*D5*SIN(RADIANS(60))))/Lookups!N$2)*100)</f>
        <v>0</v>
      </c>
      <c r="C5" s="5" t="s">
        <v>38</v>
      </c>
      <c r="D5">
        <f ca="1">IF(Table1[[#This Row],[Legal/Compliance Cost]]&lt;&gt;"",OFFSET(Lookups!B$1,MATCH(C5,Lookups!A$2:A$18,0),0),0)</f>
        <v>0</v>
      </c>
      <c r="E5" s="5" t="s">
        <v>38</v>
      </c>
      <c r="F5">
        <f ca="1">IF(Table1[[#This Row],[Financial Cost]]&lt;&gt;"",OFFSET(Lookups!D$1,MATCH(E5,Lookups!C$2:C$18,0),0),0)</f>
        <v>0</v>
      </c>
      <c r="G5" s="5" t="s">
        <v>38</v>
      </c>
      <c r="H5">
        <f ca="1">IF(Table1[[#This Row],[Reputation Cost]]&lt;&gt;"",OFFSET(Lookups!F$1,MATCH(G5,Lookups!E$2:E$18,0),0),0)</f>
        <v>0</v>
      </c>
      <c r="I5" s="5" t="s">
        <v>38</v>
      </c>
      <c r="J5">
        <f ca="1">IF(Table1[[#This Row],[Opportunity Cost]]&lt;&gt;"",OFFSET(Lookups!H$1,MATCH(I5,Lookups!G$2:G$18,0),0),0)</f>
        <v>0</v>
      </c>
      <c r="K5" s="5" t="s">
        <v>38</v>
      </c>
      <c r="L5">
        <f ca="1">IF(Table1[[#This Row],[U/X Cost]]&lt;&gt;"",OFFSET(Lookups!J$1,MATCH(K5,Lookups!I$2:I$18,0),0),0)</f>
        <v>0</v>
      </c>
      <c r="M5" s="5" t="s">
        <v>38</v>
      </c>
      <c r="N5">
        <f ca="1">IF(Table1[[#This Row],[No. of Users Cost]]&lt;&gt;"",OFFSET(Lookups!L$1,MATCH(M5,Lookups!K$2:K$18,0),0),0)</f>
        <v>0</v>
      </c>
    </row>
    <row r="6" spans="1:14" x14ac:dyDescent="0.2">
      <c r="A6" s="4" t="s">
        <v>41</v>
      </c>
      <c r="B6" s="2">
        <f ca="1">INT((((0.5*D6*F6*SIN(RADIANS(60)))+(0.5*F6*H6*SIN(RADIANS(60)))+(0.5*H6*J6*SIN(RADIANS(60)))+(0.5*J6*L6*SIN(RADIANS(60)))+(0.5*L6*N6*SIN(RADIANS(60)))+(0.5*N6*D6*SIN(RADIANS(60))))/Lookups!N$2)*100)</f>
        <v>0</v>
      </c>
      <c r="C6" s="5" t="s">
        <v>38</v>
      </c>
      <c r="D6">
        <f ca="1">IF(Table1[[#This Row],[Legal/Compliance Cost]]&lt;&gt;"",OFFSET(Lookups!B$1,MATCH(C6,Lookups!A$2:A$18,0),0),0)</f>
        <v>0</v>
      </c>
      <c r="E6" s="5" t="s">
        <v>38</v>
      </c>
      <c r="F6">
        <f ca="1">IF(Table1[[#This Row],[Financial Cost]]&lt;&gt;"",OFFSET(Lookups!D$1,MATCH(E6,Lookups!C$2:C$18,0),0),0)</f>
        <v>0</v>
      </c>
      <c r="G6" s="5" t="s">
        <v>38</v>
      </c>
      <c r="H6">
        <f ca="1">IF(Table1[[#This Row],[Reputation Cost]]&lt;&gt;"",OFFSET(Lookups!F$1,MATCH(G6,Lookups!E$2:E$18,0),0),0)</f>
        <v>0</v>
      </c>
      <c r="I6" s="5" t="s">
        <v>38</v>
      </c>
      <c r="J6">
        <f ca="1">IF(Table1[[#This Row],[Opportunity Cost]]&lt;&gt;"",OFFSET(Lookups!H$1,MATCH(I6,Lookups!G$2:G$18,0),0),0)</f>
        <v>0</v>
      </c>
      <c r="K6" s="5" t="s">
        <v>38</v>
      </c>
      <c r="L6">
        <f ca="1">IF(Table1[[#This Row],[U/X Cost]]&lt;&gt;"",OFFSET(Lookups!J$1,MATCH(K6,Lookups!I$2:I$18,0),0),0)</f>
        <v>0</v>
      </c>
      <c r="M6" s="5" t="s">
        <v>38</v>
      </c>
      <c r="N6">
        <f ca="1">IF(Table1[[#This Row],[No. of Users Cost]]&lt;&gt;"",OFFSET(Lookups!L$1,MATCH(M6,Lookups!K$2:K$18,0),0),0)</f>
        <v>0</v>
      </c>
    </row>
    <row r="7" spans="1:14" x14ac:dyDescent="0.2">
      <c r="A7" s="4" t="s">
        <v>42</v>
      </c>
      <c r="B7" s="2">
        <f ca="1">INT((((0.5*D7*F7*SIN(RADIANS(60)))+(0.5*F7*H7*SIN(RADIANS(60)))+(0.5*H7*J7*SIN(RADIANS(60)))+(0.5*J7*L7*SIN(RADIANS(60)))+(0.5*L7*N7*SIN(RADIANS(60)))+(0.5*N7*D7*SIN(RADIANS(60))))/Lookups!N$2)*100)</f>
        <v>0</v>
      </c>
      <c r="C7" s="5" t="s">
        <v>38</v>
      </c>
      <c r="D7">
        <f ca="1">IF(Table1[[#This Row],[Legal/Compliance Cost]]&lt;&gt;"",OFFSET(Lookups!B$1,MATCH(C7,Lookups!A$2:A$18,0),0),0)</f>
        <v>0</v>
      </c>
      <c r="E7" s="5" t="s">
        <v>38</v>
      </c>
      <c r="F7">
        <f ca="1">IF(Table1[[#This Row],[Financial Cost]]&lt;&gt;"",OFFSET(Lookups!D$1,MATCH(E7,Lookups!C$2:C$18,0),0),0)</f>
        <v>0</v>
      </c>
      <c r="G7" s="5" t="s">
        <v>38</v>
      </c>
      <c r="H7">
        <f ca="1">IF(Table1[[#This Row],[Reputation Cost]]&lt;&gt;"",OFFSET(Lookups!F$1,MATCH(G7,Lookups!E$2:E$18,0),0),0)</f>
        <v>0</v>
      </c>
      <c r="I7" s="5" t="s">
        <v>38</v>
      </c>
      <c r="J7">
        <f ca="1">IF(Table1[[#This Row],[Opportunity Cost]]&lt;&gt;"",OFFSET(Lookups!H$1,MATCH(I7,Lookups!G$2:G$18,0),0),0)</f>
        <v>0</v>
      </c>
      <c r="K7" s="5" t="s">
        <v>38</v>
      </c>
      <c r="L7">
        <f ca="1">IF(Table1[[#This Row],[U/X Cost]]&lt;&gt;"",OFFSET(Lookups!J$1,MATCH(K7,Lookups!I$2:I$18,0),0),0)</f>
        <v>0</v>
      </c>
      <c r="M7" s="5" t="s">
        <v>38</v>
      </c>
      <c r="N7">
        <f ca="1">IF(Table1[[#This Row],[No. of Users Cost]]&lt;&gt;"",OFFSET(Lookups!L$1,MATCH(M7,Lookups!K$2:K$18,0),0),0)</f>
        <v>0</v>
      </c>
    </row>
    <row r="8" spans="1:14" x14ac:dyDescent="0.2">
      <c r="A8" s="4" t="s">
        <v>43</v>
      </c>
      <c r="B8" s="2">
        <f ca="1">INT((((0.5*D8*F8*SIN(RADIANS(60)))+(0.5*F8*H8*SIN(RADIANS(60)))+(0.5*H8*J8*SIN(RADIANS(60)))+(0.5*J8*L8*SIN(RADIANS(60)))+(0.5*L8*N8*SIN(RADIANS(60)))+(0.5*N8*D8*SIN(RADIANS(60))))/Lookups!N$2)*100)</f>
        <v>0</v>
      </c>
      <c r="C8" s="5" t="s">
        <v>38</v>
      </c>
      <c r="D8">
        <f ca="1">IF(Table1[[#This Row],[Legal/Compliance Cost]]&lt;&gt;"",OFFSET(Lookups!B$1,MATCH(C8,Lookups!A$2:A$18,0),0),0)</f>
        <v>0</v>
      </c>
      <c r="E8" s="5" t="s">
        <v>38</v>
      </c>
      <c r="F8">
        <f ca="1">IF(Table1[[#This Row],[Financial Cost]]&lt;&gt;"",OFFSET(Lookups!D$1,MATCH(E8,Lookups!C$2:C$18,0),0),0)</f>
        <v>0</v>
      </c>
      <c r="G8" s="5" t="s">
        <v>38</v>
      </c>
      <c r="H8">
        <f ca="1">IF(Table1[[#This Row],[Reputation Cost]]&lt;&gt;"",OFFSET(Lookups!F$1,MATCH(G8,Lookups!E$2:E$18,0),0),0)</f>
        <v>0</v>
      </c>
      <c r="I8" s="5" t="s">
        <v>38</v>
      </c>
      <c r="J8">
        <f ca="1">IF(Table1[[#This Row],[Opportunity Cost]]&lt;&gt;"",OFFSET(Lookups!H$1,MATCH(I8,Lookups!G$2:G$18,0),0),0)</f>
        <v>0</v>
      </c>
      <c r="K8" s="5" t="s">
        <v>38</v>
      </c>
      <c r="L8">
        <f ca="1">IF(Table1[[#This Row],[U/X Cost]]&lt;&gt;"",OFFSET(Lookups!J$1,MATCH(K8,Lookups!I$2:I$18,0),0),0)</f>
        <v>0</v>
      </c>
      <c r="M8" s="5" t="s">
        <v>38</v>
      </c>
      <c r="N8">
        <f ca="1">IF(Table1[[#This Row],[No. of Users Cost]]&lt;&gt;"",OFFSET(Lookups!L$1,MATCH(M8,Lookups!K$2:K$18,0),0),0)</f>
        <v>0</v>
      </c>
    </row>
    <row r="9" spans="1:14" x14ac:dyDescent="0.2">
      <c r="A9" s="4" t="s">
        <v>60</v>
      </c>
      <c r="B9" s="2">
        <f ca="1">INT((((0.5*D9*F9*SIN(RADIANS(60)))+(0.5*F9*H9*SIN(RADIANS(60)))+(0.5*H9*J9*SIN(RADIANS(60)))+(0.5*J9*L9*SIN(RADIANS(60)))+(0.5*L9*N9*SIN(RADIANS(60)))+(0.5*N9*D9*SIN(RADIANS(60))))/Lookups!N$2)*100)</f>
        <v>0</v>
      </c>
      <c r="C9" s="5" t="s">
        <v>38</v>
      </c>
      <c r="D9">
        <f ca="1">IF(Table1[[#This Row],[Legal/Compliance Cost]]&lt;&gt;"",OFFSET(Lookups!B$1,MATCH(C9,Lookups!A$2:A$18,0),0),0)</f>
        <v>0</v>
      </c>
      <c r="E9" s="5" t="s">
        <v>38</v>
      </c>
      <c r="F9">
        <f ca="1">IF(Table1[[#This Row],[Financial Cost]]&lt;&gt;"",OFFSET(Lookups!D$1,MATCH(E9,Lookups!C$2:C$18,0),0),0)</f>
        <v>0</v>
      </c>
      <c r="G9" s="5" t="s">
        <v>38</v>
      </c>
      <c r="H9">
        <f ca="1">IF(Table1[[#This Row],[Reputation Cost]]&lt;&gt;"",OFFSET(Lookups!F$1,MATCH(G9,Lookups!E$2:E$18,0),0),0)</f>
        <v>0</v>
      </c>
      <c r="I9" s="5" t="s">
        <v>38</v>
      </c>
      <c r="J9">
        <f ca="1">IF(Table1[[#This Row],[Opportunity Cost]]&lt;&gt;"",OFFSET(Lookups!H$1,MATCH(I9,Lookups!G$2:G$18,0),0),0)</f>
        <v>0</v>
      </c>
      <c r="K9" s="5" t="s">
        <v>38</v>
      </c>
      <c r="L9">
        <f ca="1">IF(Table1[[#This Row],[U/X Cost]]&lt;&gt;"",OFFSET(Lookups!J$1,MATCH(K9,Lookups!I$2:I$18,0),0),0)</f>
        <v>0</v>
      </c>
      <c r="M9" s="5" t="s">
        <v>38</v>
      </c>
      <c r="N9">
        <f ca="1">IF(Table1[[#This Row],[No. of Users Cost]]&lt;&gt;"",OFFSET(Lookups!L$1,MATCH(M9,Lookups!K$2:K$18,0),0),0)</f>
        <v>0</v>
      </c>
    </row>
    <row r="10" spans="1:14" x14ac:dyDescent="0.2">
      <c r="A10" s="4"/>
      <c r="B10" s="2">
        <f ca="1">INT((((0.5*D10*F10*SIN(RADIANS(60)))+(0.5*F10*H10*SIN(RADIANS(60)))+(0.5*H10*J10*SIN(RADIANS(60)))+(0.5*J10*L10*SIN(RADIANS(60)))+(0.5*L10*N10*SIN(RADIANS(60)))+(0.5*N10*D10*SIN(RADIANS(60))))/Lookups!N$2)*100)</f>
        <v>0</v>
      </c>
      <c r="C10" s="5" t="s">
        <v>38</v>
      </c>
      <c r="D10">
        <f ca="1">IF(Table1[[#This Row],[Legal/Compliance Cost]]&lt;&gt;"",OFFSET(Lookups!B$1,MATCH(C10,Lookups!A$2:A$18,0),0),0)</f>
        <v>0</v>
      </c>
      <c r="E10" s="5" t="s">
        <v>38</v>
      </c>
      <c r="F10">
        <f ca="1">IF(Table1[[#This Row],[Financial Cost]]&lt;&gt;"",OFFSET(Lookups!D$1,MATCH(E10,Lookups!C$2:C$18,0),0),0)</f>
        <v>0</v>
      </c>
      <c r="G10" s="5" t="s">
        <v>38</v>
      </c>
      <c r="H10">
        <f ca="1">IF(Table1[[#This Row],[Reputation Cost]]&lt;&gt;"",OFFSET(Lookups!F$1,MATCH(G10,Lookups!E$2:E$18,0),0),0)</f>
        <v>0</v>
      </c>
      <c r="I10" s="5" t="s">
        <v>38</v>
      </c>
      <c r="J10">
        <f ca="1">IF(Table1[[#This Row],[Opportunity Cost]]&lt;&gt;"",OFFSET(Lookups!H$1,MATCH(I10,Lookups!G$2:G$18,0),0),0)</f>
        <v>0</v>
      </c>
      <c r="K10" s="5" t="s">
        <v>38</v>
      </c>
      <c r="L10">
        <f ca="1">IF(Table1[[#This Row],[U/X Cost]]&lt;&gt;"",OFFSET(Lookups!J$1,MATCH(K10,Lookups!I$2:I$18,0),0),0)</f>
        <v>0</v>
      </c>
      <c r="M10" s="5" t="s">
        <v>38</v>
      </c>
      <c r="N10">
        <f ca="1">IF(Table1[[#This Row],[No. of Users Cost]]&lt;&gt;"",OFFSET(Lookups!L$1,MATCH(M10,Lookups!K$2:K$18,0),0),0)</f>
        <v>0</v>
      </c>
    </row>
    <row r="11" spans="1:14" x14ac:dyDescent="0.2">
      <c r="A11" s="4"/>
      <c r="B11" s="2">
        <f ca="1">INT((((0.5*D11*F11*SIN(RADIANS(60)))+(0.5*F11*H11*SIN(RADIANS(60)))+(0.5*H11*J11*SIN(RADIANS(60)))+(0.5*J11*L11*SIN(RADIANS(60)))+(0.5*L11*N11*SIN(RADIANS(60)))+(0.5*N11*D11*SIN(RADIANS(60))))/Lookups!N$2)*100)</f>
        <v>0</v>
      </c>
      <c r="C11" s="5" t="s">
        <v>38</v>
      </c>
      <c r="D11">
        <f ca="1">IF(Table1[[#This Row],[Legal/Compliance Cost]]&lt;&gt;"",OFFSET(Lookups!B$1,MATCH(C11,Lookups!A$2:A$18,0),0),0)</f>
        <v>0</v>
      </c>
      <c r="E11" s="5" t="s">
        <v>38</v>
      </c>
      <c r="F11">
        <f ca="1">IF(Table1[[#This Row],[Financial Cost]]&lt;&gt;"",OFFSET(Lookups!D$1,MATCH(E11,Lookups!C$2:C$18,0),0),0)</f>
        <v>0</v>
      </c>
      <c r="G11" s="5" t="s">
        <v>38</v>
      </c>
      <c r="H11">
        <f ca="1">IF(Table1[[#This Row],[Reputation Cost]]&lt;&gt;"",OFFSET(Lookups!F$1,MATCH(G11,Lookups!E$2:E$18,0),0),0)</f>
        <v>0</v>
      </c>
      <c r="I11" s="5" t="s">
        <v>38</v>
      </c>
      <c r="J11">
        <f ca="1">IF(Table1[[#This Row],[Opportunity Cost]]&lt;&gt;"",OFFSET(Lookups!H$1,MATCH(I11,Lookups!G$2:G$18,0),0),0)</f>
        <v>0</v>
      </c>
      <c r="K11" s="5" t="s">
        <v>38</v>
      </c>
      <c r="L11">
        <f ca="1">IF(Table1[[#This Row],[U/X Cost]]&lt;&gt;"",OFFSET(Lookups!J$1,MATCH(K11,Lookups!I$2:I$18,0),0),0)</f>
        <v>0</v>
      </c>
      <c r="M11" s="5" t="s">
        <v>38</v>
      </c>
      <c r="N11">
        <f ca="1">IF(Table1[[#This Row],[No. of Users Cost]]&lt;&gt;"",OFFSET(Lookups!L$1,MATCH(M11,Lookups!K$2:K$18,0),0),0)</f>
        <v>0</v>
      </c>
    </row>
    <row r="12" spans="1:14" x14ac:dyDescent="0.2">
      <c r="A12" s="4"/>
      <c r="B12" s="2">
        <f ca="1">INT((((0.5*D12*F12*SIN(RADIANS(60)))+(0.5*F12*H12*SIN(RADIANS(60)))+(0.5*H12*J12*SIN(RADIANS(60)))+(0.5*J12*L12*SIN(RADIANS(60)))+(0.5*L12*N12*SIN(RADIANS(60)))+(0.5*N12*D12*SIN(RADIANS(60))))/Lookups!N$2)*100)</f>
        <v>0</v>
      </c>
      <c r="C12" s="5" t="s">
        <v>38</v>
      </c>
      <c r="D12">
        <f ca="1">IF(Table1[[#This Row],[Legal/Compliance Cost]]&lt;&gt;"",OFFSET(Lookups!B$1,MATCH(C12,Lookups!A$2:A$18,0),0),0)</f>
        <v>0</v>
      </c>
      <c r="E12" s="5" t="s">
        <v>38</v>
      </c>
      <c r="F12">
        <f ca="1">IF(Table1[[#This Row],[Financial Cost]]&lt;&gt;"",OFFSET(Lookups!D$1,MATCH(E12,Lookups!C$2:C$18,0),0),0)</f>
        <v>0</v>
      </c>
      <c r="G12" s="5" t="s">
        <v>38</v>
      </c>
      <c r="H12">
        <f ca="1">IF(Table1[[#This Row],[Reputation Cost]]&lt;&gt;"",OFFSET(Lookups!F$1,MATCH(G12,Lookups!E$2:E$18,0),0),0)</f>
        <v>0</v>
      </c>
      <c r="I12" s="5" t="s">
        <v>38</v>
      </c>
      <c r="J12">
        <f ca="1">IF(Table1[[#This Row],[Opportunity Cost]]&lt;&gt;"",OFFSET(Lookups!H$1,MATCH(I12,Lookups!G$2:G$18,0),0),0)</f>
        <v>0</v>
      </c>
      <c r="K12" s="5" t="s">
        <v>38</v>
      </c>
      <c r="L12">
        <f ca="1">IF(Table1[[#This Row],[U/X Cost]]&lt;&gt;"",OFFSET(Lookups!J$1,MATCH(K12,Lookups!I$2:I$18,0),0),0)</f>
        <v>0</v>
      </c>
      <c r="M12" s="5" t="s">
        <v>38</v>
      </c>
      <c r="N12">
        <f ca="1">IF(Table1[[#This Row],[No. of Users Cost]]&lt;&gt;"",OFFSET(Lookups!L$1,MATCH(M12,Lookups!K$2:K$18,0),0),0)</f>
        <v>0</v>
      </c>
    </row>
    <row r="13" spans="1:14" x14ac:dyDescent="0.2">
      <c r="A13" s="4"/>
      <c r="B13" s="2">
        <f ca="1">INT((((0.5*D13*F13*SIN(RADIANS(60)))+(0.5*F13*H13*SIN(RADIANS(60)))+(0.5*H13*J13*SIN(RADIANS(60)))+(0.5*J13*L13*SIN(RADIANS(60)))+(0.5*L13*N13*SIN(RADIANS(60)))+(0.5*N13*D13*SIN(RADIANS(60))))/Lookups!N$2)*100)</f>
        <v>0</v>
      </c>
      <c r="C13" s="5" t="s">
        <v>38</v>
      </c>
      <c r="D13">
        <f ca="1">IF(Table1[[#This Row],[Legal/Compliance Cost]]&lt;&gt;"",OFFSET(Lookups!B$1,MATCH(C13,Lookups!A$2:A$18,0),0),0)</f>
        <v>0</v>
      </c>
      <c r="E13" s="5" t="s">
        <v>38</v>
      </c>
      <c r="F13">
        <f ca="1">IF(Table1[[#This Row],[Financial Cost]]&lt;&gt;"",OFFSET(Lookups!D$1,MATCH(E13,Lookups!C$2:C$18,0),0),0)</f>
        <v>0</v>
      </c>
      <c r="G13" s="5" t="s">
        <v>38</v>
      </c>
      <c r="H13">
        <f ca="1">IF(Table1[[#This Row],[Reputation Cost]]&lt;&gt;"",OFFSET(Lookups!F$1,MATCH(G13,Lookups!E$2:E$18,0),0),0)</f>
        <v>0</v>
      </c>
      <c r="I13" s="5" t="s">
        <v>38</v>
      </c>
      <c r="J13">
        <f ca="1">IF(Table1[[#This Row],[Opportunity Cost]]&lt;&gt;"",OFFSET(Lookups!H$1,MATCH(I13,Lookups!G$2:G$18,0),0),0)</f>
        <v>0</v>
      </c>
      <c r="K13" s="5" t="s">
        <v>38</v>
      </c>
      <c r="L13">
        <f ca="1">IF(Table1[[#This Row],[U/X Cost]]&lt;&gt;"",OFFSET(Lookups!J$1,MATCH(K13,Lookups!I$2:I$18,0),0),0)</f>
        <v>0</v>
      </c>
      <c r="M13" s="5" t="s">
        <v>38</v>
      </c>
      <c r="N13">
        <f ca="1">IF(Table1[[#This Row],[No. of Users Cost]]&lt;&gt;"",OFFSET(Lookups!L$1,MATCH(M13,Lookups!K$2:K$18,0),0),0)</f>
        <v>0</v>
      </c>
    </row>
    <row r="14" spans="1:14" x14ac:dyDescent="0.2">
      <c r="A14" s="4"/>
      <c r="B14" s="2">
        <f ca="1">INT((((0.5*D14*F14*SIN(RADIANS(60)))+(0.5*F14*H14*SIN(RADIANS(60)))+(0.5*H14*J14*SIN(RADIANS(60)))+(0.5*J14*L14*SIN(RADIANS(60)))+(0.5*L14*N14*SIN(RADIANS(60)))+(0.5*N14*D14*SIN(RADIANS(60))))/Lookups!N$2)*100)</f>
        <v>0</v>
      </c>
      <c r="C14" s="5" t="s">
        <v>38</v>
      </c>
      <c r="D14">
        <f ca="1">IF(Table1[[#This Row],[Legal/Compliance Cost]]&lt;&gt;"",OFFSET(Lookups!B$1,MATCH(C14,Lookups!A$2:A$18,0),0),0)</f>
        <v>0</v>
      </c>
      <c r="E14" s="5" t="s">
        <v>38</v>
      </c>
      <c r="F14">
        <f ca="1">IF(Table1[[#This Row],[Financial Cost]]&lt;&gt;"",OFFSET(Lookups!D$1,MATCH(E14,Lookups!C$2:C$18,0),0),0)</f>
        <v>0</v>
      </c>
      <c r="G14" s="5" t="s">
        <v>38</v>
      </c>
      <c r="H14">
        <f ca="1">IF(Table1[[#This Row],[Reputation Cost]]&lt;&gt;"",OFFSET(Lookups!F$1,MATCH(G14,Lookups!E$2:E$18,0),0),0)</f>
        <v>0</v>
      </c>
      <c r="I14" s="5" t="s">
        <v>38</v>
      </c>
      <c r="J14">
        <f ca="1">IF(Table1[[#This Row],[Opportunity Cost]]&lt;&gt;"",OFFSET(Lookups!H$1,MATCH(I14,Lookups!G$2:G$18,0),0),0)</f>
        <v>0</v>
      </c>
      <c r="K14" s="5" t="s">
        <v>38</v>
      </c>
      <c r="L14">
        <f ca="1">IF(Table1[[#This Row],[U/X Cost]]&lt;&gt;"",OFFSET(Lookups!J$1,MATCH(K14,Lookups!I$2:I$18,0),0),0)</f>
        <v>0</v>
      </c>
      <c r="M14" s="5" t="s">
        <v>38</v>
      </c>
      <c r="N14">
        <f ca="1">IF(Table1[[#This Row],[No. of Users Cost]]&lt;&gt;"",OFFSET(Lookups!L$1,MATCH(M14,Lookups!K$2:K$18,0),0),0)</f>
        <v>0</v>
      </c>
    </row>
    <row r="15" spans="1:14" x14ac:dyDescent="0.2">
      <c r="A15" s="4"/>
      <c r="B15" s="2">
        <f ca="1">INT((((0.5*D15*F15*SIN(RADIANS(60)))+(0.5*F15*H15*SIN(RADIANS(60)))+(0.5*H15*J15*SIN(RADIANS(60)))+(0.5*J15*L15*SIN(RADIANS(60)))+(0.5*L15*N15*SIN(RADIANS(60)))+(0.5*N15*D15*SIN(RADIANS(60))))/Lookups!N$2)*100)</f>
        <v>0</v>
      </c>
      <c r="C15" s="5" t="s">
        <v>38</v>
      </c>
      <c r="D15">
        <f ca="1">IF(Table1[[#This Row],[Legal/Compliance Cost]]&lt;&gt;"",OFFSET(Lookups!B$1,MATCH(C15,Lookups!A$2:A$18,0),0),0)</f>
        <v>0</v>
      </c>
      <c r="E15" s="5" t="s">
        <v>38</v>
      </c>
      <c r="F15">
        <f ca="1">IF(Table1[[#This Row],[Financial Cost]]&lt;&gt;"",OFFSET(Lookups!D$1,MATCH(E15,Lookups!C$2:C$18,0),0),0)</f>
        <v>0</v>
      </c>
      <c r="G15" s="5" t="s">
        <v>38</v>
      </c>
      <c r="H15">
        <f ca="1">IF(Table1[[#This Row],[Reputation Cost]]&lt;&gt;"",OFFSET(Lookups!F$1,MATCH(G15,Lookups!E$2:E$18,0),0),0)</f>
        <v>0</v>
      </c>
      <c r="I15" s="5" t="s">
        <v>38</v>
      </c>
      <c r="J15">
        <f ca="1">IF(Table1[[#This Row],[Opportunity Cost]]&lt;&gt;"",OFFSET(Lookups!H$1,MATCH(I15,Lookups!G$2:G$18,0),0),0)</f>
        <v>0</v>
      </c>
      <c r="K15" s="5" t="s">
        <v>38</v>
      </c>
      <c r="L15">
        <f ca="1">IF(Table1[[#This Row],[U/X Cost]]&lt;&gt;"",OFFSET(Lookups!J$1,MATCH(K15,Lookups!I$2:I$18,0),0),0)</f>
        <v>0</v>
      </c>
      <c r="M15" s="5" t="s">
        <v>38</v>
      </c>
      <c r="N15">
        <f ca="1">IF(Table1[[#This Row],[No. of Users Cost]]&lt;&gt;"",OFFSET(Lookups!L$1,MATCH(M15,Lookups!K$2:K$18,0),0),0)</f>
        <v>0</v>
      </c>
    </row>
    <row r="16" spans="1:14" x14ac:dyDescent="0.2">
      <c r="A16" s="4"/>
      <c r="B16" s="2">
        <f ca="1">INT((((0.5*D16*F16*SIN(RADIANS(60)))+(0.5*F16*H16*SIN(RADIANS(60)))+(0.5*H16*J16*SIN(RADIANS(60)))+(0.5*J16*L16*SIN(RADIANS(60)))+(0.5*L16*N16*SIN(RADIANS(60)))+(0.5*N16*D16*SIN(RADIANS(60))))/Lookups!N$2)*100)</f>
        <v>0</v>
      </c>
      <c r="C16" s="5" t="s">
        <v>38</v>
      </c>
      <c r="D16">
        <f ca="1">IF(Table1[[#This Row],[Legal/Compliance Cost]]&lt;&gt;"",OFFSET(Lookups!B$1,MATCH(C16,Lookups!A$2:A$18,0),0),0)</f>
        <v>0</v>
      </c>
      <c r="E16" s="5" t="s">
        <v>38</v>
      </c>
      <c r="F16">
        <f ca="1">IF(Table1[[#This Row],[Financial Cost]]&lt;&gt;"",OFFSET(Lookups!D$1,MATCH(E16,Lookups!C$2:C$18,0),0),0)</f>
        <v>0</v>
      </c>
      <c r="G16" s="5" t="s">
        <v>38</v>
      </c>
      <c r="H16">
        <f ca="1">IF(Table1[[#This Row],[Reputation Cost]]&lt;&gt;"",OFFSET(Lookups!F$1,MATCH(G16,Lookups!E$2:E$18,0),0),0)</f>
        <v>0</v>
      </c>
      <c r="I16" s="5" t="s">
        <v>38</v>
      </c>
      <c r="J16">
        <f ca="1">IF(Table1[[#This Row],[Opportunity Cost]]&lt;&gt;"",OFFSET(Lookups!H$1,MATCH(I16,Lookups!G$2:G$18,0),0),0)</f>
        <v>0</v>
      </c>
      <c r="K16" s="5" t="s">
        <v>38</v>
      </c>
      <c r="L16">
        <f ca="1">IF(Table1[[#This Row],[U/X Cost]]&lt;&gt;"",OFFSET(Lookups!J$1,MATCH(K16,Lookups!I$2:I$18,0),0),0)</f>
        <v>0</v>
      </c>
      <c r="M16" s="5" t="s">
        <v>38</v>
      </c>
      <c r="N16">
        <f ca="1">IF(Table1[[#This Row],[No. of Users Cost]]&lt;&gt;"",OFFSET(Lookups!L$1,MATCH(M16,Lookups!K$2:K$18,0),0),0)</f>
        <v>0</v>
      </c>
    </row>
    <row r="17" spans="1:14" x14ac:dyDescent="0.2">
      <c r="A17" s="4"/>
      <c r="B17" s="2">
        <f ca="1">INT((((0.5*D17*F17*SIN(RADIANS(60)))+(0.5*F17*H17*SIN(RADIANS(60)))+(0.5*H17*J17*SIN(RADIANS(60)))+(0.5*J17*L17*SIN(RADIANS(60)))+(0.5*L17*N17*SIN(RADIANS(60)))+(0.5*N17*D17*SIN(RADIANS(60))))/Lookups!N$2)*100)</f>
        <v>0</v>
      </c>
      <c r="C17" s="5" t="s">
        <v>38</v>
      </c>
      <c r="D17">
        <f ca="1">IF(Table1[[#This Row],[Legal/Compliance Cost]]&lt;&gt;"",OFFSET(Lookups!B$1,MATCH(C17,Lookups!A$2:A$18,0),0),0)</f>
        <v>0</v>
      </c>
      <c r="E17" s="5" t="s">
        <v>38</v>
      </c>
      <c r="F17">
        <f ca="1">IF(Table1[[#This Row],[Financial Cost]]&lt;&gt;"",OFFSET(Lookups!D$1,MATCH(E17,Lookups!C$2:C$18,0),0),0)</f>
        <v>0</v>
      </c>
      <c r="G17" s="5" t="s">
        <v>38</v>
      </c>
      <c r="H17">
        <f ca="1">IF(Table1[[#This Row],[Reputation Cost]]&lt;&gt;"",OFFSET(Lookups!F$1,MATCH(G17,Lookups!E$2:E$18,0),0),0)</f>
        <v>0</v>
      </c>
      <c r="I17" s="5" t="s">
        <v>38</v>
      </c>
      <c r="J17">
        <f ca="1">IF(Table1[[#This Row],[Opportunity Cost]]&lt;&gt;"",OFFSET(Lookups!H$1,MATCH(I17,Lookups!G$2:G$18,0),0),0)</f>
        <v>0</v>
      </c>
      <c r="K17" s="5" t="s">
        <v>38</v>
      </c>
      <c r="L17">
        <f ca="1">IF(Table1[[#This Row],[U/X Cost]]&lt;&gt;"",OFFSET(Lookups!J$1,MATCH(K17,Lookups!I$2:I$18,0),0),0)</f>
        <v>0</v>
      </c>
      <c r="M17" s="5" t="s">
        <v>38</v>
      </c>
      <c r="N17">
        <f ca="1">IF(Table1[[#This Row],[No. of Users Cost]]&lt;&gt;"",OFFSET(Lookups!L$1,MATCH(M17,Lookups!K$2:K$18,0),0),0)</f>
        <v>0</v>
      </c>
    </row>
    <row r="18" spans="1:14" x14ac:dyDescent="0.2">
      <c r="A18" s="4"/>
      <c r="B18" s="2">
        <f ca="1">INT((((0.5*D18*F18*SIN(RADIANS(60)))+(0.5*F18*H18*SIN(RADIANS(60)))+(0.5*H18*J18*SIN(RADIANS(60)))+(0.5*J18*L18*SIN(RADIANS(60)))+(0.5*L18*N18*SIN(RADIANS(60)))+(0.5*N18*D18*SIN(RADIANS(60))))/Lookups!N$2)*100)</f>
        <v>0</v>
      </c>
      <c r="C18" s="5" t="s">
        <v>38</v>
      </c>
      <c r="D18">
        <f ca="1">IF(Table1[[#This Row],[Legal/Compliance Cost]]&lt;&gt;"",OFFSET(Lookups!B$1,MATCH(C18,Lookups!A$2:A$18,0),0),0)</f>
        <v>0</v>
      </c>
      <c r="E18" s="5" t="s">
        <v>38</v>
      </c>
      <c r="F18">
        <f ca="1">IF(Table1[[#This Row],[Financial Cost]]&lt;&gt;"",OFFSET(Lookups!D$1,MATCH(E18,Lookups!C$2:C$18,0),0),0)</f>
        <v>0</v>
      </c>
      <c r="G18" s="5" t="s">
        <v>38</v>
      </c>
      <c r="H18">
        <f ca="1">IF(Table1[[#This Row],[Reputation Cost]]&lt;&gt;"",OFFSET(Lookups!F$1,MATCH(G18,Lookups!E$2:E$18,0),0),0)</f>
        <v>0</v>
      </c>
      <c r="I18" s="5" t="s">
        <v>38</v>
      </c>
      <c r="J18">
        <f ca="1">IF(Table1[[#This Row],[Opportunity Cost]]&lt;&gt;"",OFFSET(Lookups!H$1,MATCH(I18,Lookups!G$2:G$18,0),0),0)</f>
        <v>0</v>
      </c>
      <c r="K18" s="5" t="s">
        <v>38</v>
      </c>
      <c r="L18">
        <f ca="1">IF(Table1[[#This Row],[U/X Cost]]&lt;&gt;"",OFFSET(Lookups!J$1,MATCH(K18,Lookups!I$2:I$18,0),0),0)</f>
        <v>0</v>
      </c>
      <c r="M18" s="5" t="s">
        <v>38</v>
      </c>
      <c r="N18">
        <f ca="1">IF(Table1[[#This Row],[No. of Users Cost]]&lt;&gt;"",OFFSET(Lookups!L$1,MATCH(M18,Lookups!K$2:K$18,0),0),0)</f>
        <v>0</v>
      </c>
    </row>
    <row r="19" spans="1:14" x14ac:dyDescent="0.2">
      <c r="A19" s="4"/>
      <c r="B19" s="2">
        <f ca="1">INT((((0.5*D19*F19*SIN(RADIANS(60)))+(0.5*F19*H19*SIN(RADIANS(60)))+(0.5*H19*J19*SIN(RADIANS(60)))+(0.5*J19*L19*SIN(RADIANS(60)))+(0.5*L19*N19*SIN(RADIANS(60)))+(0.5*N19*D19*SIN(RADIANS(60))))/Lookups!N$2)*100)</f>
        <v>0</v>
      </c>
      <c r="C19" s="5" t="s">
        <v>38</v>
      </c>
      <c r="D19">
        <f ca="1">IF(Table1[[#This Row],[Legal/Compliance Cost]]&lt;&gt;"",OFFSET(Lookups!B$1,MATCH(C19,Lookups!A$2:A$18,0),0),0)</f>
        <v>0</v>
      </c>
      <c r="E19" s="5" t="s">
        <v>38</v>
      </c>
      <c r="F19">
        <f ca="1">IF(Table1[[#This Row],[Financial Cost]]&lt;&gt;"",OFFSET(Lookups!D$1,MATCH(E19,Lookups!C$2:C$18,0),0),0)</f>
        <v>0</v>
      </c>
      <c r="G19" s="5" t="s">
        <v>38</v>
      </c>
      <c r="H19">
        <f ca="1">IF(Table1[[#This Row],[Reputation Cost]]&lt;&gt;"",OFFSET(Lookups!F$1,MATCH(G19,Lookups!E$2:E$18,0),0),0)</f>
        <v>0</v>
      </c>
      <c r="I19" s="5" t="s">
        <v>38</v>
      </c>
      <c r="J19">
        <f ca="1">IF(Table1[[#This Row],[Opportunity Cost]]&lt;&gt;"",OFFSET(Lookups!H$1,MATCH(I19,Lookups!G$2:G$18,0),0),0)</f>
        <v>0</v>
      </c>
      <c r="K19" s="5" t="s">
        <v>38</v>
      </c>
      <c r="L19">
        <f ca="1">IF(Table1[[#This Row],[U/X Cost]]&lt;&gt;"",OFFSET(Lookups!J$1,MATCH(K19,Lookups!I$2:I$18,0),0),0)</f>
        <v>0</v>
      </c>
      <c r="M19" s="5" t="s">
        <v>38</v>
      </c>
      <c r="N19">
        <f ca="1">IF(Table1[[#This Row],[No. of Users Cost]]&lt;&gt;"",OFFSET(Lookups!L$1,MATCH(M19,Lookups!K$2:K$18,0),0),0)</f>
        <v>0</v>
      </c>
    </row>
    <row r="20" spans="1:14" x14ac:dyDescent="0.2">
      <c r="A20" s="4"/>
      <c r="B20" s="2">
        <f ca="1">INT((((0.5*D20*F20*SIN(RADIANS(60)))+(0.5*F20*H20*SIN(RADIANS(60)))+(0.5*H20*J20*SIN(RADIANS(60)))+(0.5*J20*L20*SIN(RADIANS(60)))+(0.5*L20*N20*SIN(RADIANS(60)))+(0.5*N20*D20*SIN(RADIANS(60))))/Lookups!N$2)*100)</f>
        <v>0</v>
      </c>
      <c r="C20" s="5" t="s">
        <v>38</v>
      </c>
      <c r="D20">
        <f ca="1">IF(Table1[[#This Row],[Legal/Compliance Cost]]&lt;&gt;"",OFFSET(Lookups!B$1,MATCH(C20,Lookups!A$2:A$18,0),0),0)</f>
        <v>0</v>
      </c>
      <c r="E20" s="5" t="s">
        <v>38</v>
      </c>
      <c r="F20">
        <f ca="1">IF(Table1[[#This Row],[Financial Cost]]&lt;&gt;"",OFFSET(Lookups!D$1,MATCH(E20,Lookups!C$2:C$18,0),0),0)</f>
        <v>0</v>
      </c>
      <c r="G20" s="5" t="s">
        <v>38</v>
      </c>
      <c r="H20">
        <f ca="1">IF(Table1[[#This Row],[Reputation Cost]]&lt;&gt;"",OFFSET(Lookups!F$1,MATCH(G20,Lookups!E$2:E$18,0),0),0)</f>
        <v>0</v>
      </c>
      <c r="I20" s="5" t="s">
        <v>38</v>
      </c>
      <c r="J20">
        <f ca="1">IF(Table1[[#This Row],[Opportunity Cost]]&lt;&gt;"",OFFSET(Lookups!H$1,MATCH(I20,Lookups!G$2:G$18,0),0),0)</f>
        <v>0</v>
      </c>
      <c r="K20" s="5" t="s">
        <v>38</v>
      </c>
      <c r="L20">
        <f ca="1">IF(Table1[[#This Row],[U/X Cost]]&lt;&gt;"",OFFSET(Lookups!J$1,MATCH(K20,Lookups!I$2:I$18,0),0),0)</f>
        <v>0</v>
      </c>
      <c r="M20" s="5" t="s">
        <v>38</v>
      </c>
      <c r="N20">
        <f ca="1">IF(Table1[[#This Row],[No. of Users Cost]]&lt;&gt;"",OFFSET(Lookups!L$1,MATCH(M20,Lookups!K$2:K$18,0),0),0)</f>
        <v>0</v>
      </c>
    </row>
    <row r="21" spans="1:14" x14ac:dyDescent="0.2">
      <c r="A21" s="4"/>
      <c r="B21" s="2">
        <f ca="1">INT((((0.5*D21*F21*SIN(RADIANS(60)))+(0.5*F21*H21*SIN(RADIANS(60)))+(0.5*H21*J21*SIN(RADIANS(60)))+(0.5*J21*L21*SIN(RADIANS(60)))+(0.5*L21*N21*SIN(RADIANS(60)))+(0.5*N21*D21*SIN(RADIANS(60))))/Lookups!N$2)*100)</f>
        <v>0</v>
      </c>
      <c r="C21" s="5" t="s">
        <v>38</v>
      </c>
      <c r="D21">
        <f ca="1">IF(Table1[[#This Row],[Legal/Compliance Cost]]&lt;&gt;"",OFFSET(Lookups!B$1,MATCH(C21,Lookups!A$2:A$18,0),0),0)</f>
        <v>0</v>
      </c>
      <c r="E21" s="5" t="s">
        <v>38</v>
      </c>
      <c r="F21">
        <f ca="1">IF(Table1[[#This Row],[Financial Cost]]&lt;&gt;"",OFFSET(Lookups!D$1,MATCH(E21,Lookups!C$2:C$18,0),0),0)</f>
        <v>0</v>
      </c>
      <c r="G21" s="5" t="s">
        <v>38</v>
      </c>
      <c r="H21">
        <f ca="1">IF(Table1[[#This Row],[Reputation Cost]]&lt;&gt;"",OFFSET(Lookups!F$1,MATCH(G21,Lookups!E$2:E$18,0),0),0)</f>
        <v>0</v>
      </c>
      <c r="I21" s="5" t="s">
        <v>38</v>
      </c>
      <c r="J21">
        <f ca="1">IF(Table1[[#This Row],[Opportunity Cost]]&lt;&gt;"",OFFSET(Lookups!H$1,MATCH(I21,Lookups!G$2:G$18,0),0),0)</f>
        <v>0</v>
      </c>
      <c r="K21" s="5" t="s">
        <v>38</v>
      </c>
      <c r="L21">
        <f ca="1">IF(Table1[[#This Row],[U/X Cost]]&lt;&gt;"",OFFSET(Lookups!J$1,MATCH(K21,Lookups!I$2:I$18,0),0),0)</f>
        <v>0</v>
      </c>
      <c r="M21" s="5" t="s">
        <v>38</v>
      </c>
      <c r="N21">
        <f ca="1">IF(Table1[[#This Row],[No. of Users Cost]]&lt;&gt;"",OFFSET(Lookups!L$1,MATCH(M21,Lookups!K$2:K$18,0),0),0)</f>
        <v>0</v>
      </c>
    </row>
    <row r="22" spans="1:14" x14ac:dyDescent="0.2">
      <c r="A22" s="4"/>
      <c r="B22" s="2">
        <f ca="1">INT((((0.5*D22*F22*SIN(RADIANS(60)))+(0.5*F22*H22*SIN(RADIANS(60)))+(0.5*H22*J22*SIN(RADIANS(60)))+(0.5*J22*L22*SIN(RADIANS(60)))+(0.5*L22*N22*SIN(RADIANS(60)))+(0.5*N22*D22*SIN(RADIANS(60))))/Lookups!N$2)*100)</f>
        <v>0</v>
      </c>
      <c r="C22" s="5" t="s">
        <v>38</v>
      </c>
      <c r="D22">
        <f ca="1">IF(Table1[[#This Row],[Legal/Compliance Cost]]&lt;&gt;"",OFFSET(Lookups!B$1,MATCH(C22,Lookups!A$2:A$18,0),0),0)</f>
        <v>0</v>
      </c>
      <c r="E22" s="5" t="s">
        <v>38</v>
      </c>
      <c r="F22">
        <f ca="1">IF(Table1[[#This Row],[Financial Cost]]&lt;&gt;"",OFFSET(Lookups!D$1,MATCH(E22,Lookups!C$2:C$18,0),0),0)</f>
        <v>0</v>
      </c>
      <c r="G22" s="5" t="s">
        <v>38</v>
      </c>
      <c r="H22">
        <f ca="1">IF(Table1[[#This Row],[Reputation Cost]]&lt;&gt;"",OFFSET(Lookups!F$1,MATCH(G22,Lookups!E$2:E$18,0),0),0)</f>
        <v>0</v>
      </c>
      <c r="I22" s="5" t="s">
        <v>38</v>
      </c>
      <c r="J22">
        <f ca="1">IF(Table1[[#This Row],[Opportunity Cost]]&lt;&gt;"",OFFSET(Lookups!H$1,MATCH(I22,Lookups!G$2:G$18,0),0),0)</f>
        <v>0</v>
      </c>
      <c r="K22" s="5" t="s">
        <v>38</v>
      </c>
      <c r="L22">
        <f ca="1">IF(Table1[[#This Row],[U/X Cost]]&lt;&gt;"",OFFSET(Lookups!J$1,MATCH(K22,Lookups!I$2:I$18,0),0),0)</f>
        <v>0</v>
      </c>
      <c r="M22" s="5" t="s">
        <v>38</v>
      </c>
      <c r="N22">
        <f ca="1">IF(Table1[[#This Row],[No. of Users Cost]]&lt;&gt;"",OFFSET(Lookups!L$1,MATCH(M22,Lookups!K$2:K$18,0),0),0)</f>
        <v>0</v>
      </c>
    </row>
    <row r="23" spans="1:14" x14ac:dyDescent="0.2">
      <c r="A23" s="4"/>
      <c r="B23" s="2">
        <f ca="1">INT((((0.5*D23*F23*SIN(RADIANS(60)))+(0.5*F23*H23*SIN(RADIANS(60)))+(0.5*H23*J23*SIN(RADIANS(60)))+(0.5*J23*L23*SIN(RADIANS(60)))+(0.5*L23*N23*SIN(RADIANS(60)))+(0.5*N23*D23*SIN(RADIANS(60))))/Lookups!N$2)*100)</f>
        <v>0</v>
      </c>
      <c r="C23" s="5" t="s">
        <v>38</v>
      </c>
      <c r="D23">
        <f ca="1">IF(Table1[[#This Row],[Legal/Compliance Cost]]&lt;&gt;"",OFFSET(Lookups!B$1,MATCH(C23,Lookups!A$2:A$18,0),0),0)</f>
        <v>0</v>
      </c>
      <c r="E23" s="5" t="s">
        <v>38</v>
      </c>
      <c r="F23">
        <f ca="1">IF(Table1[[#This Row],[Financial Cost]]&lt;&gt;"",OFFSET(Lookups!D$1,MATCH(E23,Lookups!C$2:C$18,0),0),0)</f>
        <v>0</v>
      </c>
      <c r="G23" s="5" t="s">
        <v>38</v>
      </c>
      <c r="H23">
        <f ca="1">IF(Table1[[#This Row],[Reputation Cost]]&lt;&gt;"",OFFSET(Lookups!F$1,MATCH(G23,Lookups!E$2:E$18,0),0),0)</f>
        <v>0</v>
      </c>
      <c r="I23" s="5" t="s">
        <v>38</v>
      </c>
      <c r="J23">
        <f ca="1">IF(Table1[[#This Row],[Opportunity Cost]]&lt;&gt;"",OFFSET(Lookups!H$1,MATCH(I23,Lookups!G$2:G$18,0),0),0)</f>
        <v>0</v>
      </c>
      <c r="K23" s="5" t="s">
        <v>38</v>
      </c>
      <c r="L23">
        <f ca="1">IF(Table1[[#This Row],[U/X Cost]]&lt;&gt;"",OFFSET(Lookups!J$1,MATCH(K23,Lookups!I$2:I$18,0),0),0)</f>
        <v>0</v>
      </c>
      <c r="M23" s="5" t="s">
        <v>38</v>
      </c>
      <c r="N23">
        <f ca="1">IF(Table1[[#This Row],[No. of Users Cost]]&lt;&gt;"",OFFSET(Lookups!L$1,MATCH(M23,Lookups!K$2:K$18,0),0),0)</f>
        <v>0</v>
      </c>
    </row>
    <row r="24" spans="1:14" x14ac:dyDescent="0.2">
      <c r="A24" s="4"/>
      <c r="B24" s="2">
        <f ca="1">INT((((0.5*D24*F24*SIN(RADIANS(60)))+(0.5*F24*H24*SIN(RADIANS(60)))+(0.5*H24*J24*SIN(RADIANS(60)))+(0.5*J24*L24*SIN(RADIANS(60)))+(0.5*L24*N24*SIN(RADIANS(60)))+(0.5*N24*D24*SIN(RADIANS(60))))/Lookups!N$2)*100)</f>
        <v>0</v>
      </c>
      <c r="C24" s="5" t="s">
        <v>38</v>
      </c>
      <c r="D24">
        <f ca="1">IF(Table1[[#This Row],[Legal/Compliance Cost]]&lt;&gt;"",OFFSET(Lookups!B$1,MATCH(C24,Lookups!A$2:A$18,0),0),0)</f>
        <v>0</v>
      </c>
      <c r="E24" s="5" t="s">
        <v>38</v>
      </c>
      <c r="F24">
        <f ca="1">IF(Table1[[#This Row],[Financial Cost]]&lt;&gt;"",OFFSET(Lookups!D$1,MATCH(E24,Lookups!C$2:C$18,0),0),0)</f>
        <v>0</v>
      </c>
      <c r="G24" s="5" t="s">
        <v>38</v>
      </c>
      <c r="H24">
        <f ca="1">IF(Table1[[#This Row],[Reputation Cost]]&lt;&gt;"",OFFSET(Lookups!F$1,MATCH(G24,Lookups!E$2:E$18,0),0),0)</f>
        <v>0</v>
      </c>
      <c r="I24" s="5" t="s">
        <v>38</v>
      </c>
      <c r="J24">
        <f ca="1">IF(Table1[[#This Row],[Opportunity Cost]]&lt;&gt;"",OFFSET(Lookups!H$1,MATCH(I24,Lookups!G$2:G$18,0),0),0)</f>
        <v>0</v>
      </c>
      <c r="K24" s="5" t="s">
        <v>38</v>
      </c>
      <c r="L24">
        <f ca="1">IF(Table1[[#This Row],[U/X Cost]]&lt;&gt;"",OFFSET(Lookups!J$1,MATCH(K24,Lookups!I$2:I$18,0),0),0)</f>
        <v>0</v>
      </c>
      <c r="M24" s="5" t="s">
        <v>38</v>
      </c>
      <c r="N24">
        <f ca="1">IF(Table1[[#This Row],[No. of Users Cost]]&lt;&gt;"",OFFSET(Lookups!L$1,MATCH(M24,Lookups!K$2:K$18,0),0),0)</f>
        <v>0</v>
      </c>
    </row>
    <row r="25" spans="1:14" x14ac:dyDescent="0.2">
      <c r="A25" s="4"/>
      <c r="B25" s="2">
        <f ca="1">INT((((0.5*D25*F25*SIN(RADIANS(60)))+(0.5*F25*H25*SIN(RADIANS(60)))+(0.5*H25*J25*SIN(RADIANS(60)))+(0.5*J25*L25*SIN(RADIANS(60)))+(0.5*L25*N25*SIN(RADIANS(60)))+(0.5*N25*D25*SIN(RADIANS(60))))/Lookups!N$2)*100)</f>
        <v>0</v>
      </c>
      <c r="C25" s="5" t="s">
        <v>38</v>
      </c>
      <c r="D25">
        <f ca="1">IF(Table1[[#This Row],[Legal/Compliance Cost]]&lt;&gt;"",OFFSET(Lookups!B$1,MATCH(C25,Lookups!A$2:A$18,0),0),0)</f>
        <v>0</v>
      </c>
      <c r="E25" s="5" t="s">
        <v>38</v>
      </c>
      <c r="F25">
        <f ca="1">IF(Table1[[#This Row],[Financial Cost]]&lt;&gt;"",OFFSET(Lookups!D$1,MATCH(E25,Lookups!C$2:C$18,0),0),0)</f>
        <v>0</v>
      </c>
      <c r="G25" s="5" t="s">
        <v>38</v>
      </c>
      <c r="H25">
        <f ca="1">IF(Table1[[#This Row],[Reputation Cost]]&lt;&gt;"",OFFSET(Lookups!F$1,MATCH(G25,Lookups!E$2:E$18,0),0),0)</f>
        <v>0</v>
      </c>
      <c r="I25" s="5" t="s">
        <v>38</v>
      </c>
      <c r="J25">
        <f ca="1">IF(Table1[[#This Row],[Opportunity Cost]]&lt;&gt;"",OFFSET(Lookups!H$1,MATCH(I25,Lookups!G$2:G$18,0),0),0)</f>
        <v>0</v>
      </c>
      <c r="K25" s="5" t="s">
        <v>38</v>
      </c>
      <c r="L25">
        <f ca="1">IF(Table1[[#This Row],[U/X Cost]]&lt;&gt;"",OFFSET(Lookups!J$1,MATCH(K25,Lookups!I$2:I$18,0),0),0)</f>
        <v>0</v>
      </c>
      <c r="M25" s="5" t="s">
        <v>38</v>
      </c>
      <c r="N25">
        <f ca="1">IF(Table1[[#This Row],[No. of Users Cost]]&lt;&gt;"",OFFSET(Lookups!L$1,MATCH(M25,Lookups!K$2:K$18,0),0),0)</f>
        <v>0</v>
      </c>
    </row>
    <row r="26" spans="1:14" x14ac:dyDescent="0.2">
      <c r="A26" s="4"/>
      <c r="B26" s="2">
        <f ca="1">INT((((0.5*D26*F26*SIN(RADIANS(60)))+(0.5*F26*H26*SIN(RADIANS(60)))+(0.5*H26*J26*SIN(RADIANS(60)))+(0.5*J26*L26*SIN(RADIANS(60)))+(0.5*L26*N26*SIN(RADIANS(60)))+(0.5*N26*D26*SIN(RADIANS(60))))/Lookups!N$2)*100)</f>
        <v>0</v>
      </c>
      <c r="C26" s="5" t="s">
        <v>38</v>
      </c>
      <c r="D26">
        <f ca="1">IF(Table1[[#This Row],[Legal/Compliance Cost]]&lt;&gt;"",OFFSET(Lookups!B$1,MATCH(C26,Lookups!A$2:A$18,0),0),0)</f>
        <v>0</v>
      </c>
      <c r="E26" s="5" t="s">
        <v>38</v>
      </c>
      <c r="F26">
        <f ca="1">IF(Table1[[#This Row],[Financial Cost]]&lt;&gt;"",OFFSET(Lookups!D$1,MATCH(E26,Lookups!C$2:C$18,0),0),0)</f>
        <v>0</v>
      </c>
      <c r="G26" s="5" t="s">
        <v>38</v>
      </c>
      <c r="H26">
        <f ca="1">IF(Table1[[#This Row],[Reputation Cost]]&lt;&gt;"",OFFSET(Lookups!F$1,MATCH(G26,Lookups!E$2:E$18,0),0),0)</f>
        <v>0</v>
      </c>
      <c r="I26" s="5" t="s">
        <v>38</v>
      </c>
      <c r="J26">
        <f ca="1">IF(Table1[[#This Row],[Opportunity Cost]]&lt;&gt;"",OFFSET(Lookups!H$1,MATCH(I26,Lookups!G$2:G$18,0),0),0)</f>
        <v>0</v>
      </c>
      <c r="K26" s="5" t="s">
        <v>38</v>
      </c>
      <c r="L26">
        <f ca="1">IF(Table1[[#This Row],[U/X Cost]]&lt;&gt;"",OFFSET(Lookups!J$1,MATCH(K26,Lookups!I$2:I$18,0),0),0)</f>
        <v>0</v>
      </c>
      <c r="M26" s="5" t="s">
        <v>38</v>
      </c>
      <c r="N26">
        <f ca="1">IF(Table1[[#This Row],[No. of Users Cost]]&lt;&gt;"",OFFSET(Lookups!L$1,MATCH(M26,Lookups!K$2:K$18,0),0),0)</f>
        <v>0</v>
      </c>
    </row>
    <row r="27" spans="1:14" x14ac:dyDescent="0.2">
      <c r="A27" s="4"/>
      <c r="B27" s="2">
        <f ca="1">INT((((0.5*D27*F27*SIN(RADIANS(60)))+(0.5*F27*H27*SIN(RADIANS(60)))+(0.5*H27*J27*SIN(RADIANS(60)))+(0.5*J27*L27*SIN(RADIANS(60)))+(0.5*L27*N27*SIN(RADIANS(60)))+(0.5*N27*D27*SIN(RADIANS(60))))/Lookups!N$2)*100)</f>
        <v>0</v>
      </c>
      <c r="C27" s="5" t="s">
        <v>38</v>
      </c>
      <c r="D27">
        <f ca="1">IF(Table1[[#This Row],[Legal/Compliance Cost]]&lt;&gt;"",OFFSET(Lookups!B$1,MATCH(C27,Lookups!A$2:A$18,0),0),0)</f>
        <v>0</v>
      </c>
      <c r="E27" s="5" t="s">
        <v>38</v>
      </c>
      <c r="F27">
        <f ca="1">IF(Table1[[#This Row],[Financial Cost]]&lt;&gt;"",OFFSET(Lookups!D$1,MATCH(E27,Lookups!C$2:C$18,0),0),0)</f>
        <v>0</v>
      </c>
      <c r="G27" s="5" t="s">
        <v>38</v>
      </c>
      <c r="H27">
        <f ca="1">IF(Table1[[#This Row],[Reputation Cost]]&lt;&gt;"",OFFSET(Lookups!F$1,MATCH(G27,Lookups!E$2:E$18,0),0),0)</f>
        <v>0</v>
      </c>
      <c r="I27" s="5" t="s">
        <v>38</v>
      </c>
      <c r="J27">
        <f ca="1">IF(Table1[[#This Row],[Opportunity Cost]]&lt;&gt;"",OFFSET(Lookups!H$1,MATCH(I27,Lookups!G$2:G$18,0),0),0)</f>
        <v>0</v>
      </c>
      <c r="K27" s="5" t="s">
        <v>38</v>
      </c>
      <c r="L27">
        <f ca="1">IF(Table1[[#This Row],[U/X Cost]]&lt;&gt;"",OFFSET(Lookups!J$1,MATCH(K27,Lookups!I$2:I$18,0),0),0)</f>
        <v>0</v>
      </c>
      <c r="M27" s="5" t="s">
        <v>38</v>
      </c>
      <c r="N27">
        <f ca="1">IF(Table1[[#This Row],[No. of Users Cost]]&lt;&gt;"",OFFSET(Lookups!L$1,MATCH(M27,Lookups!K$2:K$18,0),0),0)</f>
        <v>0</v>
      </c>
    </row>
    <row r="28" spans="1:14" x14ac:dyDescent="0.2">
      <c r="A28" s="4"/>
      <c r="B28" s="2">
        <f ca="1">INT((((0.5*D28*F28*SIN(RADIANS(60)))+(0.5*F28*H28*SIN(RADIANS(60)))+(0.5*H28*J28*SIN(RADIANS(60)))+(0.5*J28*L28*SIN(RADIANS(60)))+(0.5*L28*N28*SIN(RADIANS(60)))+(0.5*N28*D28*SIN(RADIANS(60))))/Lookups!N$2)*100)</f>
        <v>0</v>
      </c>
      <c r="C28" s="5" t="s">
        <v>38</v>
      </c>
      <c r="D28">
        <f ca="1">IF(Table1[[#This Row],[Legal/Compliance Cost]]&lt;&gt;"",OFFSET(Lookups!B$1,MATCH(C28,Lookups!A$2:A$18,0),0),0)</f>
        <v>0</v>
      </c>
      <c r="E28" s="5" t="s">
        <v>38</v>
      </c>
      <c r="F28">
        <f ca="1">IF(Table1[[#This Row],[Financial Cost]]&lt;&gt;"",OFFSET(Lookups!D$1,MATCH(E28,Lookups!C$2:C$18,0),0),0)</f>
        <v>0</v>
      </c>
      <c r="G28" s="5" t="s">
        <v>38</v>
      </c>
      <c r="H28">
        <f ca="1">IF(Table1[[#This Row],[Reputation Cost]]&lt;&gt;"",OFFSET(Lookups!F$1,MATCH(G28,Lookups!E$2:E$18,0),0),0)</f>
        <v>0</v>
      </c>
      <c r="I28" s="5" t="s">
        <v>38</v>
      </c>
      <c r="J28">
        <f ca="1">IF(Table1[[#This Row],[Opportunity Cost]]&lt;&gt;"",OFFSET(Lookups!H$1,MATCH(I28,Lookups!G$2:G$18,0),0),0)</f>
        <v>0</v>
      </c>
      <c r="K28" s="5" t="s">
        <v>38</v>
      </c>
      <c r="L28">
        <f ca="1">IF(Table1[[#This Row],[U/X Cost]]&lt;&gt;"",OFFSET(Lookups!J$1,MATCH(K28,Lookups!I$2:I$18,0),0),0)</f>
        <v>0</v>
      </c>
      <c r="M28" s="5" t="s">
        <v>38</v>
      </c>
      <c r="N28">
        <f ca="1">IF(Table1[[#This Row],[No. of Users Cost]]&lt;&gt;"",OFFSET(Lookups!L$1,MATCH(M28,Lookups!K$2:K$18,0),0),0)</f>
        <v>0</v>
      </c>
    </row>
    <row r="29" spans="1:14" x14ac:dyDescent="0.2">
      <c r="A29" s="4"/>
      <c r="B29" s="2">
        <f ca="1">INT((((0.5*D29*F29*SIN(RADIANS(60)))+(0.5*F29*H29*SIN(RADIANS(60)))+(0.5*H29*J29*SIN(RADIANS(60)))+(0.5*J29*L29*SIN(RADIANS(60)))+(0.5*L29*N29*SIN(RADIANS(60)))+(0.5*N29*D29*SIN(RADIANS(60))))/Lookups!N$2)*100)</f>
        <v>0</v>
      </c>
      <c r="C29" s="5" t="s">
        <v>38</v>
      </c>
      <c r="D29">
        <f ca="1">IF(Table1[[#This Row],[Legal/Compliance Cost]]&lt;&gt;"",OFFSET(Lookups!B$1,MATCH(C29,Lookups!A$2:A$18,0),0),0)</f>
        <v>0</v>
      </c>
      <c r="E29" s="5" t="s">
        <v>38</v>
      </c>
      <c r="F29">
        <f ca="1">IF(Table1[[#This Row],[Financial Cost]]&lt;&gt;"",OFFSET(Lookups!D$1,MATCH(E29,Lookups!C$2:C$18,0),0),0)</f>
        <v>0</v>
      </c>
      <c r="G29" s="5" t="s">
        <v>38</v>
      </c>
      <c r="H29">
        <f ca="1">IF(Table1[[#This Row],[Reputation Cost]]&lt;&gt;"",OFFSET(Lookups!F$1,MATCH(G29,Lookups!E$2:E$18,0),0),0)</f>
        <v>0</v>
      </c>
      <c r="I29" s="5" t="s">
        <v>38</v>
      </c>
      <c r="J29">
        <f ca="1">IF(Table1[[#This Row],[Opportunity Cost]]&lt;&gt;"",OFFSET(Lookups!H$1,MATCH(I29,Lookups!G$2:G$18,0),0),0)</f>
        <v>0</v>
      </c>
      <c r="K29" s="5" t="s">
        <v>38</v>
      </c>
      <c r="L29">
        <f ca="1">IF(Table1[[#This Row],[U/X Cost]]&lt;&gt;"",OFFSET(Lookups!J$1,MATCH(K29,Lookups!I$2:I$18,0),0),0)</f>
        <v>0</v>
      </c>
      <c r="M29" s="5" t="s">
        <v>38</v>
      </c>
      <c r="N29">
        <f ca="1">IF(Table1[[#This Row],[No. of Users Cost]]&lt;&gt;"",OFFSET(Lookups!L$1,MATCH(M29,Lookups!K$2:K$18,0),0),0)</f>
        <v>0</v>
      </c>
    </row>
    <row r="30" spans="1:14" x14ac:dyDescent="0.2">
      <c r="A30" s="4"/>
      <c r="B30" s="2">
        <f ca="1">INT((((0.5*D30*F30*SIN(RADIANS(60)))+(0.5*F30*H30*SIN(RADIANS(60)))+(0.5*H30*J30*SIN(RADIANS(60)))+(0.5*J30*L30*SIN(RADIANS(60)))+(0.5*L30*N30*SIN(RADIANS(60)))+(0.5*N30*D30*SIN(RADIANS(60))))/Lookups!N$2)*100)</f>
        <v>0</v>
      </c>
      <c r="C30" s="5" t="s">
        <v>38</v>
      </c>
      <c r="D30">
        <f ca="1">IF(Table1[[#This Row],[Legal/Compliance Cost]]&lt;&gt;"",OFFSET(Lookups!B$1,MATCH(C30,Lookups!A$2:A$18,0),0),0)</f>
        <v>0</v>
      </c>
      <c r="E30" s="5" t="s">
        <v>38</v>
      </c>
      <c r="F30">
        <f ca="1">IF(Table1[[#This Row],[Financial Cost]]&lt;&gt;"",OFFSET(Lookups!D$1,MATCH(E30,Lookups!C$2:C$18,0),0),0)</f>
        <v>0</v>
      </c>
      <c r="G30" s="5" t="s">
        <v>38</v>
      </c>
      <c r="H30">
        <f ca="1">IF(Table1[[#This Row],[Reputation Cost]]&lt;&gt;"",OFFSET(Lookups!F$1,MATCH(G30,Lookups!E$2:E$18,0),0),0)</f>
        <v>0</v>
      </c>
      <c r="I30" s="5" t="s">
        <v>38</v>
      </c>
      <c r="J30">
        <f ca="1">IF(Table1[[#This Row],[Opportunity Cost]]&lt;&gt;"",OFFSET(Lookups!H$1,MATCH(I30,Lookups!G$2:G$18,0),0),0)</f>
        <v>0</v>
      </c>
      <c r="K30" s="5" t="s">
        <v>38</v>
      </c>
      <c r="L30">
        <f ca="1">IF(Table1[[#This Row],[U/X Cost]]&lt;&gt;"",OFFSET(Lookups!J$1,MATCH(K30,Lookups!I$2:I$18,0),0),0)</f>
        <v>0</v>
      </c>
      <c r="M30" s="5" t="s">
        <v>38</v>
      </c>
      <c r="N30">
        <f ca="1">IF(Table1[[#This Row],[No. of Users Cost]]&lt;&gt;"",OFFSET(Lookups!L$1,MATCH(M30,Lookups!K$2:K$18,0),0),0)</f>
        <v>0</v>
      </c>
    </row>
    <row r="31" spans="1:14" x14ac:dyDescent="0.2">
      <c r="A31" s="4"/>
      <c r="B31" s="2">
        <f ca="1">INT((((0.5*D31*F31*SIN(RADIANS(60)))+(0.5*F31*H31*SIN(RADIANS(60)))+(0.5*H31*J31*SIN(RADIANS(60)))+(0.5*J31*L31*SIN(RADIANS(60)))+(0.5*L31*N31*SIN(RADIANS(60)))+(0.5*N31*D31*SIN(RADIANS(60))))/Lookups!N$2)*100)</f>
        <v>0</v>
      </c>
      <c r="C31" s="5" t="s">
        <v>38</v>
      </c>
      <c r="D31">
        <f ca="1">IF(Table1[[#This Row],[Legal/Compliance Cost]]&lt;&gt;"",OFFSET(Lookups!B$1,MATCH(C31,Lookups!A$2:A$18,0),0),0)</f>
        <v>0</v>
      </c>
      <c r="E31" s="5" t="s">
        <v>38</v>
      </c>
      <c r="F31">
        <f ca="1">IF(Table1[[#This Row],[Financial Cost]]&lt;&gt;"",OFFSET(Lookups!D$1,MATCH(E31,Lookups!C$2:C$18,0),0),0)</f>
        <v>0</v>
      </c>
      <c r="G31" s="5" t="s">
        <v>38</v>
      </c>
      <c r="H31">
        <f ca="1">IF(Table1[[#This Row],[Reputation Cost]]&lt;&gt;"",OFFSET(Lookups!F$1,MATCH(G31,Lookups!E$2:E$18,0),0),0)</f>
        <v>0</v>
      </c>
      <c r="I31" s="5" t="s">
        <v>38</v>
      </c>
      <c r="J31">
        <f ca="1">IF(Table1[[#This Row],[Opportunity Cost]]&lt;&gt;"",OFFSET(Lookups!H$1,MATCH(I31,Lookups!G$2:G$18,0),0),0)</f>
        <v>0</v>
      </c>
      <c r="K31" s="5" t="s">
        <v>38</v>
      </c>
      <c r="L31">
        <f ca="1">IF(Table1[[#This Row],[U/X Cost]]&lt;&gt;"",OFFSET(Lookups!J$1,MATCH(K31,Lookups!I$2:I$18,0),0),0)</f>
        <v>0</v>
      </c>
      <c r="M31" s="5" t="s">
        <v>38</v>
      </c>
      <c r="N31">
        <f ca="1">IF(Table1[[#This Row],[No. of Users Cost]]&lt;&gt;"",OFFSET(Lookups!L$1,MATCH(M31,Lookups!K$2:K$18,0),0),0)</f>
        <v>0</v>
      </c>
    </row>
    <row r="32" spans="1:14" x14ac:dyDescent="0.2">
      <c r="A32" s="4"/>
      <c r="B32" s="2">
        <f ca="1">INT((((0.5*D32*F32*SIN(RADIANS(60)))+(0.5*F32*H32*SIN(RADIANS(60)))+(0.5*H32*J32*SIN(RADIANS(60)))+(0.5*J32*L32*SIN(RADIANS(60)))+(0.5*L32*N32*SIN(RADIANS(60)))+(0.5*N32*D32*SIN(RADIANS(60))))/Lookups!N$2)*100)</f>
        <v>0</v>
      </c>
      <c r="C32" s="5" t="s">
        <v>38</v>
      </c>
      <c r="D32">
        <f ca="1">IF(Table1[[#This Row],[Legal/Compliance Cost]]&lt;&gt;"",OFFSET(Lookups!B$1,MATCH(C32,Lookups!A$2:A$18,0),0),0)</f>
        <v>0</v>
      </c>
      <c r="E32" s="5" t="s">
        <v>38</v>
      </c>
      <c r="F32">
        <f ca="1">IF(Table1[[#This Row],[Financial Cost]]&lt;&gt;"",OFFSET(Lookups!D$1,MATCH(E32,Lookups!C$2:C$18,0),0),0)</f>
        <v>0</v>
      </c>
      <c r="G32" s="5" t="s">
        <v>38</v>
      </c>
      <c r="H32">
        <f ca="1">IF(Table1[[#This Row],[Reputation Cost]]&lt;&gt;"",OFFSET(Lookups!F$1,MATCH(G32,Lookups!E$2:E$18,0),0),0)</f>
        <v>0</v>
      </c>
      <c r="I32" s="5" t="s">
        <v>38</v>
      </c>
      <c r="J32">
        <f ca="1">IF(Table1[[#This Row],[Opportunity Cost]]&lt;&gt;"",OFFSET(Lookups!H$1,MATCH(I32,Lookups!G$2:G$18,0),0),0)</f>
        <v>0</v>
      </c>
      <c r="K32" s="5" t="s">
        <v>38</v>
      </c>
      <c r="L32">
        <f ca="1">IF(Table1[[#This Row],[U/X Cost]]&lt;&gt;"",OFFSET(Lookups!J$1,MATCH(K32,Lookups!I$2:I$18,0),0),0)</f>
        <v>0</v>
      </c>
      <c r="M32" s="5" t="s">
        <v>38</v>
      </c>
      <c r="N32">
        <f ca="1">IF(Table1[[#This Row],[No. of Users Cost]]&lt;&gt;"",OFFSET(Lookups!L$1,MATCH(M32,Lookups!K$2:K$18,0),0),0)</f>
        <v>0</v>
      </c>
    </row>
    <row r="33" spans="1:14" x14ac:dyDescent="0.2">
      <c r="A33" s="4"/>
      <c r="B33" s="2">
        <f ca="1">INT((((0.5*D33*F33*SIN(RADIANS(60)))+(0.5*F33*H33*SIN(RADIANS(60)))+(0.5*H33*J33*SIN(RADIANS(60)))+(0.5*J33*L33*SIN(RADIANS(60)))+(0.5*L33*N33*SIN(RADIANS(60)))+(0.5*N33*D33*SIN(RADIANS(60))))/Lookups!N$2)*100)</f>
        <v>0</v>
      </c>
      <c r="C33" s="5" t="s">
        <v>38</v>
      </c>
      <c r="D33">
        <f ca="1">IF(Table1[[#This Row],[Legal/Compliance Cost]]&lt;&gt;"",OFFSET(Lookups!B$1,MATCH(C33,Lookups!A$2:A$18,0),0),0)</f>
        <v>0</v>
      </c>
      <c r="E33" s="5" t="s">
        <v>38</v>
      </c>
      <c r="F33">
        <f ca="1">IF(Table1[[#This Row],[Financial Cost]]&lt;&gt;"",OFFSET(Lookups!D$1,MATCH(E33,Lookups!C$2:C$18,0),0),0)</f>
        <v>0</v>
      </c>
      <c r="G33" s="5" t="s">
        <v>38</v>
      </c>
      <c r="H33">
        <f ca="1">IF(Table1[[#This Row],[Reputation Cost]]&lt;&gt;"",OFFSET(Lookups!F$1,MATCH(G33,Lookups!E$2:E$18,0),0),0)</f>
        <v>0</v>
      </c>
      <c r="I33" s="5" t="s">
        <v>38</v>
      </c>
      <c r="J33">
        <f ca="1">IF(Table1[[#This Row],[Opportunity Cost]]&lt;&gt;"",OFFSET(Lookups!H$1,MATCH(I33,Lookups!G$2:G$18,0),0),0)</f>
        <v>0</v>
      </c>
      <c r="K33" s="5" t="s">
        <v>38</v>
      </c>
      <c r="L33">
        <f ca="1">IF(Table1[[#This Row],[U/X Cost]]&lt;&gt;"",OFFSET(Lookups!J$1,MATCH(K33,Lookups!I$2:I$18,0),0),0)</f>
        <v>0</v>
      </c>
      <c r="M33" s="5" t="s">
        <v>38</v>
      </c>
      <c r="N33">
        <f ca="1">IF(Table1[[#This Row],[No. of Users Cost]]&lt;&gt;"",OFFSET(Lookups!L$1,MATCH(M33,Lookups!K$2:K$18,0),0),0)</f>
        <v>0</v>
      </c>
    </row>
    <row r="34" spans="1:14" x14ac:dyDescent="0.2">
      <c r="A34" s="4"/>
      <c r="B34" s="2">
        <f ca="1">INT((((0.5*D34*F34*SIN(RADIANS(60)))+(0.5*F34*H34*SIN(RADIANS(60)))+(0.5*H34*J34*SIN(RADIANS(60)))+(0.5*J34*L34*SIN(RADIANS(60)))+(0.5*L34*N34*SIN(RADIANS(60)))+(0.5*N34*D34*SIN(RADIANS(60))))/Lookups!N$2)*100)</f>
        <v>0</v>
      </c>
      <c r="C34" s="5" t="s">
        <v>38</v>
      </c>
      <c r="D34">
        <f ca="1">IF(Table1[[#This Row],[Legal/Compliance Cost]]&lt;&gt;"",OFFSET(Lookups!B$1,MATCH(C34,Lookups!A$2:A$18,0),0),0)</f>
        <v>0</v>
      </c>
      <c r="E34" s="5" t="s">
        <v>38</v>
      </c>
      <c r="F34">
        <f ca="1">IF(Table1[[#This Row],[Financial Cost]]&lt;&gt;"",OFFSET(Lookups!D$1,MATCH(E34,Lookups!C$2:C$18,0),0),0)</f>
        <v>0</v>
      </c>
      <c r="G34" s="5" t="s">
        <v>38</v>
      </c>
      <c r="H34">
        <f ca="1">IF(Table1[[#This Row],[Reputation Cost]]&lt;&gt;"",OFFSET(Lookups!F$1,MATCH(G34,Lookups!E$2:E$18,0),0),0)</f>
        <v>0</v>
      </c>
      <c r="I34" s="5" t="s">
        <v>38</v>
      </c>
      <c r="J34">
        <f ca="1">IF(Table1[[#This Row],[Opportunity Cost]]&lt;&gt;"",OFFSET(Lookups!H$1,MATCH(I34,Lookups!G$2:G$18,0),0),0)</f>
        <v>0</v>
      </c>
      <c r="K34" s="5" t="s">
        <v>38</v>
      </c>
      <c r="L34">
        <f ca="1">IF(Table1[[#This Row],[U/X Cost]]&lt;&gt;"",OFFSET(Lookups!J$1,MATCH(K34,Lookups!I$2:I$18,0),0),0)</f>
        <v>0</v>
      </c>
      <c r="M34" s="5" t="s">
        <v>38</v>
      </c>
      <c r="N34">
        <f ca="1">IF(Table1[[#This Row],[No. of Users Cost]]&lt;&gt;"",OFFSET(Lookups!L$1,MATCH(M34,Lookups!K$2:K$18,0),0),0)</f>
        <v>0</v>
      </c>
    </row>
    <row r="35" spans="1:14" x14ac:dyDescent="0.2">
      <c r="A35" s="4"/>
      <c r="B35" s="2">
        <f ca="1">INT((((0.5*D35*F35*SIN(RADIANS(60)))+(0.5*F35*H35*SIN(RADIANS(60)))+(0.5*H35*J35*SIN(RADIANS(60)))+(0.5*J35*L35*SIN(RADIANS(60)))+(0.5*L35*N35*SIN(RADIANS(60)))+(0.5*N35*D35*SIN(RADIANS(60))))/Lookups!N$2)*100)</f>
        <v>0</v>
      </c>
      <c r="C35" s="5" t="s">
        <v>38</v>
      </c>
      <c r="D35">
        <f ca="1">IF(Table1[[#This Row],[Legal/Compliance Cost]]&lt;&gt;"",OFFSET(Lookups!B$1,MATCH(C35,Lookups!A$2:A$18,0),0),0)</f>
        <v>0</v>
      </c>
      <c r="E35" s="5" t="s">
        <v>38</v>
      </c>
      <c r="F35">
        <f ca="1">IF(Table1[[#This Row],[Financial Cost]]&lt;&gt;"",OFFSET(Lookups!D$1,MATCH(E35,Lookups!C$2:C$18,0),0),0)</f>
        <v>0</v>
      </c>
      <c r="G35" s="5" t="s">
        <v>38</v>
      </c>
      <c r="H35">
        <f ca="1">IF(Table1[[#This Row],[Reputation Cost]]&lt;&gt;"",OFFSET(Lookups!F$1,MATCH(G35,Lookups!E$2:E$18,0),0),0)</f>
        <v>0</v>
      </c>
      <c r="I35" s="5" t="s">
        <v>38</v>
      </c>
      <c r="J35">
        <f ca="1">IF(Table1[[#This Row],[Opportunity Cost]]&lt;&gt;"",OFFSET(Lookups!H$1,MATCH(I35,Lookups!G$2:G$18,0),0),0)</f>
        <v>0</v>
      </c>
      <c r="K35" s="5" t="s">
        <v>38</v>
      </c>
      <c r="L35">
        <f ca="1">IF(Table1[[#This Row],[U/X Cost]]&lt;&gt;"",OFFSET(Lookups!J$1,MATCH(K35,Lookups!I$2:I$18,0),0),0)</f>
        <v>0</v>
      </c>
      <c r="M35" s="5" t="s">
        <v>38</v>
      </c>
      <c r="N35">
        <f ca="1">IF(Table1[[#This Row],[No. of Users Cost]]&lt;&gt;"",OFFSET(Lookups!L$1,MATCH(M35,Lookups!K$2:K$18,0),0),0)</f>
        <v>0</v>
      </c>
    </row>
    <row r="36" spans="1:14" x14ac:dyDescent="0.2">
      <c r="A36" s="4"/>
      <c r="B36" s="2">
        <f ca="1">INT((((0.5*D36*F36*SIN(RADIANS(60)))+(0.5*F36*H36*SIN(RADIANS(60)))+(0.5*H36*J36*SIN(RADIANS(60)))+(0.5*J36*L36*SIN(RADIANS(60)))+(0.5*L36*N36*SIN(RADIANS(60)))+(0.5*N36*D36*SIN(RADIANS(60))))/Lookups!N$2)*100)</f>
        <v>0</v>
      </c>
      <c r="C36" s="5" t="s">
        <v>38</v>
      </c>
      <c r="D36">
        <f ca="1">IF(Table1[[#This Row],[Legal/Compliance Cost]]&lt;&gt;"",OFFSET(Lookups!B$1,MATCH(C36,Lookups!A$2:A$18,0),0),0)</f>
        <v>0</v>
      </c>
      <c r="E36" s="5" t="s">
        <v>38</v>
      </c>
      <c r="F36">
        <f ca="1">IF(Table1[[#This Row],[Financial Cost]]&lt;&gt;"",OFFSET(Lookups!D$1,MATCH(E36,Lookups!C$2:C$18,0),0),0)</f>
        <v>0</v>
      </c>
      <c r="G36" s="5" t="s">
        <v>38</v>
      </c>
      <c r="H36">
        <f ca="1">IF(Table1[[#This Row],[Reputation Cost]]&lt;&gt;"",OFFSET(Lookups!F$1,MATCH(G36,Lookups!E$2:E$18,0),0),0)</f>
        <v>0</v>
      </c>
      <c r="I36" s="5" t="s">
        <v>38</v>
      </c>
      <c r="J36">
        <f ca="1">IF(Table1[[#This Row],[Opportunity Cost]]&lt;&gt;"",OFFSET(Lookups!H$1,MATCH(I36,Lookups!G$2:G$18,0),0),0)</f>
        <v>0</v>
      </c>
      <c r="K36" s="5" t="s">
        <v>38</v>
      </c>
      <c r="L36">
        <f ca="1">IF(Table1[[#This Row],[U/X Cost]]&lt;&gt;"",OFFSET(Lookups!J$1,MATCH(K36,Lookups!I$2:I$18,0),0),0)</f>
        <v>0</v>
      </c>
      <c r="M36" s="5" t="s">
        <v>38</v>
      </c>
      <c r="N36">
        <f ca="1">IF(Table1[[#This Row],[No. of Users Cost]]&lt;&gt;"",OFFSET(Lookups!L$1,MATCH(M36,Lookups!K$2:K$18,0),0),0)</f>
        <v>0</v>
      </c>
    </row>
    <row r="37" spans="1:14" x14ac:dyDescent="0.2">
      <c r="A37" s="4"/>
      <c r="B37" s="2">
        <f ca="1">INT((((0.5*D37*F37*SIN(RADIANS(60)))+(0.5*F37*H37*SIN(RADIANS(60)))+(0.5*H37*J37*SIN(RADIANS(60)))+(0.5*J37*L37*SIN(RADIANS(60)))+(0.5*L37*N37*SIN(RADIANS(60)))+(0.5*N37*D37*SIN(RADIANS(60))))/Lookups!N$2)*100)</f>
        <v>0</v>
      </c>
      <c r="C37" s="5" t="s">
        <v>38</v>
      </c>
      <c r="D37">
        <f ca="1">IF(Table1[[#This Row],[Legal/Compliance Cost]]&lt;&gt;"",OFFSET(Lookups!B$1,MATCH(C37,Lookups!A$2:A$18,0),0),0)</f>
        <v>0</v>
      </c>
      <c r="E37" s="5" t="s">
        <v>38</v>
      </c>
      <c r="F37">
        <f ca="1">IF(Table1[[#This Row],[Financial Cost]]&lt;&gt;"",OFFSET(Lookups!D$1,MATCH(E37,Lookups!C$2:C$18,0),0),0)</f>
        <v>0</v>
      </c>
      <c r="G37" s="5" t="s">
        <v>38</v>
      </c>
      <c r="H37">
        <f ca="1">IF(Table1[[#This Row],[Reputation Cost]]&lt;&gt;"",OFFSET(Lookups!F$1,MATCH(G37,Lookups!E$2:E$18,0),0),0)</f>
        <v>0</v>
      </c>
      <c r="I37" s="5" t="s">
        <v>38</v>
      </c>
      <c r="J37">
        <f ca="1">IF(Table1[[#This Row],[Opportunity Cost]]&lt;&gt;"",OFFSET(Lookups!H$1,MATCH(I37,Lookups!G$2:G$18,0),0),0)</f>
        <v>0</v>
      </c>
      <c r="K37" s="5" t="s">
        <v>38</v>
      </c>
      <c r="L37">
        <f ca="1">IF(Table1[[#This Row],[U/X Cost]]&lt;&gt;"",OFFSET(Lookups!J$1,MATCH(K37,Lookups!I$2:I$18,0),0),0)</f>
        <v>0</v>
      </c>
      <c r="M37" s="5" t="s">
        <v>38</v>
      </c>
      <c r="N37">
        <f ca="1">IF(Table1[[#This Row],[No. of Users Cost]]&lt;&gt;"",OFFSET(Lookups!L$1,MATCH(M37,Lookups!K$2:K$18,0),0),0)</f>
        <v>0</v>
      </c>
    </row>
    <row r="38" spans="1:14" x14ac:dyDescent="0.2">
      <c r="A38" s="4"/>
      <c r="B38" s="2">
        <f ca="1">INT((((0.5*D38*F38*SIN(RADIANS(60)))+(0.5*F38*H38*SIN(RADIANS(60)))+(0.5*H38*J38*SIN(RADIANS(60)))+(0.5*J38*L38*SIN(RADIANS(60)))+(0.5*L38*N38*SIN(RADIANS(60)))+(0.5*N38*D38*SIN(RADIANS(60))))/Lookups!N$2)*100)</f>
        <v>0</v>
      </c>
      <c r="C38" s="5" t="s">
        <v>38</v>
      </c>
      <c r="D38">
        <f ca="1">IF(Table1[[#This Row],[Legal/Compliance Cost]]&lt;&gt;"",OFFSET(Lookups!B$1,MATCH(C38,Lookups!A$2:A$18,0),0),0)</f>
        <v>0</v>
      </c>
      <c r="E38" s="5" t="s">
        <v>38</v>
      </c>
      <c r="F38">
        <f ca="1">IF(Table1[[#This Row],[Financial Cost]]&lt;&gt;"",OFFSET(Lookups!D$1,MATCH(E38,Lookups!C$2:C$18,0),0),0)</f>
        <v>0</v>
      </c>
      <c r="G38" s="5" t="s">
        <v>38</v>
      </c>
      <c r="H38">
        <f ca="1">IF(Table1[[#This Row],[Reputation Cost]]&lt;&gt;"",OFFSET(Lookups!F$1,MATCH(G38,Lookups!E$2:E$18,0),0),0)</f>
        <v>0</v>
      </c>
      <c r="I38" s="5" t="s">
        <v>38</v>
      </c>
      <c r="J38">
        <f ca="1">IF(Table1[[#This Row],[Opportunity Cost]]&lt;&gt;"",OFFSET(Lookups!H$1,MATCH(I38,Lookups!G$2:G$18,0),0),0)</f>
        <v>0</v>
      </c>
      <c r="K38" s="5" t="s">
        <v>38</v>
      </c>
      <c r="L38">
        <f ca="1">IF(Table1[[#This Row],[U/X Cost]]&lt;&gt;"",OFFSET(Lookups!J$1,MATCH(K38,Lookups!I$2:I$18,0),0),0)</f>
        <v>0</v>
      </c>
      <c r="M38" s="5" t="s">
        <v>38</v>
      </c>
      <c r="N38">
        <f ca="1">IF(Table1[[#This Row],[No. of Users Cost]]&lt;&gt;"",OFFSET(Lookups!L$1,MATCH(M38,Lookups!K$2:K$18,0),0),0)</f>
        <v>0</v>
      </c>
    </row>
    <row r="39" spans="1:14" x14ac:dyDescent="0.2">
      <c r="A39" s="4"/>
      <c r="B39" s="2">
        <f ca="1">INT((((0.5*D39*F39*SIN(RADIANS(60)))+(0.5*F39*H39*SIN(RADIANS(60)))+(0.5*H39*J39*SIN(RADIANS(60)))+(0.5*J39*L39*SIN(RADIANS(60)))+(0.5*L39*N39*SIN(RADIANS(60)))+(0.5*N39*D39*SIN(RADIANS(60))))/Lookups!N$2)*100)</f>
        <v>0</v>
      </c>
      <c r="C39" s="5" t="s">
        <v>38</v>
      </c>
      <c r="D39">
        <f ca="1">IF(Table1[[#This Row],[Legal/Compliance Cost]]&lt;&gt;"",OFFSET(Lookups!B$1,MATCH(C39,Lookups!A$2:A$18,0),0),0)</f>
        <v>0</v>
      </c>
      <c r="E39" s="5" t="s">
        <v>38</v>
      </c>
      <c r="F39">
        <f ca="1">IF(Table1[[#This Row],[Financial Cost]]&lt;&gt;"",OFFSET(Lookups!D$1,MATCH(E39,Lookups!C$2:C$18,0),0),0)</f>
        <v>0</v>
      </c>
      <c r="G39" s="5" t="s">
        <v>38</v>
      </c>
      <c r="H39">
        <f ca="1">IF(Table1[[#This Row],[Reputation Cost]]&lt;&gt;"",OFFSET(Lookups!F$1,MATCH(G39,Lookups!E$2:E$18,0),0),0)</f>
        <v>0</v>
      </c>
      <c r="I39" s="5" t="s">
        <v>38</v>
      </c>
      <c r="J39">
        <f ca="1">IF(Table1[[#This Row],[Opportunity Cost]]&lt;&gt;"",OFFSET(Lookups!H$1,MATCH(I39,Lookups!G$2:G$18,0),0),0)</f>
        <v>0</v>
      </c>
      <c r="K39" s="5" t="s">
        <v>38</v>
      </c>
      <c r="L39">
        <f ca="1">IF(Table1[[#This Row],[U/X Cost]]&lt;&gt;"",OFFSET(Lookups!J$1,MATCH(K39,Lookups!I$2:I$18,0),0),0)</f>
        <v>0</v>
      </c>
      <c r="M39" s="5" t="s">
        <v>38</v>
      </c>
      <c r="N39">
        <f ca="1">IF(Table1[[#This Row],[No. of Users Cost]]&lt;&gt;"",OFFSET(Lookups!L$1,MATCH(M39,Lookups!K$2:K$18,0),0),0)</f>
        <v>0</v>
      </c>
    </row>
    <row r="40" spans="1:14" x14ac:dyDescent="0.2">
      <c r="A40" s="4"/>
      <c r="B40" s="2">
        <f ca="1">INT((((0.5*D40*F40*SIN(RADIANS(60)))+(0.5*F40*H40*SIN(RADIANS(60)))+(0.5*H40*J40*SIN(RADIANS(60)))+(0.5*J40*L40*SIN(RADIANS(60)))+(0.5*L40*N40*SIN(RADIANS(60)))+(0.5*N40*D40*SIN(RADIANS(60))))/Lookups!N$2)*100)</f>
        <v>0</v>
      </c>
      <c r="C40" s="5" t="s">
        <v>38</v>
      </c>
      <c r="D40">
        <f ca="1">IF(Table1[[#This Row],[Legal/Compliance Cost]]&lt;&gt;"",OFFSET(Lookups!B$1,MATCH(C40,Lookups!A$2:A$18,0),0),0)</f>
        <v>0</v>
      </c>
      <c r="E40" s="5" t="s">
        <v>38</v>
      </c>
      <c r="F40">
        <f ca="1">IF(Table1[[#This Row],[Financial Cost]]&lt;&gt;"",OFFSET(Lookups!D$1,MATCH(E40,Lookups!C$2:C$18,0),0),0)</f>
        <v>0</v>
      </c>
      <c r="G40" s="5" t="s">
        <v>38</v>
      </c>
      <c r="H40">
        <f ca="1">IF(Table1[[#This Row],[Reputation Cost]]&lt;&gt;"",OFFSET(Lookups!F$1,MATCH(G40,Lookups!E$2:E$18,0),0),0)</f>
        <v>0</v>
      </c>
      <c r="I40" s="5" t="s">
        <v>38</v>
      </c>
      <c r="J40">
        <f ca="1">IF(Table1[[#This Row],[Opportunity Cost]]&lt;&gt;"",OFFSET(Lookups!H$1,MATCH(I40,Lookups!G$2:G$18,0),0),0)</f>
        <v>0</v>
      </c>
      <c r="K40" s="5" t="s">
        <v>38</v>
      </c>
      <c r="L40">
        <f ca="1">IF(Table1[[#This Row],[U/X Cost]]&lt;&gt;"",OFFSET(Lookups!J$1,MATCH(K40,Lookups!I$2:I$18,0),0),0)</f>
        <v>0</v>
      </c>
      <c r="M40" s="5" t="s">
        <v>38</v>
      </c>
      <c r="N40">
        <f ca="1">IF(Table1[[#This Row],[No. of Users Cost]]&lt;&gt;"",OFFSET(Lookups!L$1,MATCH(M40,Lookups!K$2:K$18,0),0),0)</f>
        <v>0</v>
      </c>
    </row>
    <row r="41" spans="1:14" x14ac:dyDescent="0.2">
      <c r="A41" s="4"/>
      <c r="B41" s="2">
        <f ca="1">INT((((0.5*D41*F41*SIN(RADIANS(60)))+(0.5*F41*H41*SIN(RADIANS(60)))+(0.5*H41*J41*SIN(RADIANS(60)))+(0.5*J41*L41*SIN(RADIANS(60)))+(0.5*L41*N41*SIN(RADIANS(60)))+(0.5*N41*D41*SIN(RADIANS(60))))/Lookups!N$2)*100)</f>
        <v>0</v>
      </c>
      <c r="C41" s="5" t="s">
        <v>38</v>
      </c>
      <c r="D41">
        <f ca="1">IF(Table1[[#This Row],[Legal/Compliance Cost]]&lt;&gt;"",OFFSET(Lookups!B$1,MATCH(C41,Lookups!A$2:A$18,0),0),0)</f>
        <v>0</v>
      </c>
      <c r="E41" s="5" t="s">
        <v>38</v>
      </c>
      <c r="F41">
        <f ca="1">IF(Table1[[#This Row],[Financial Cost]]&lt;&gt;"",OFFSET(Lookups!D$1,MATCH(E41,Lookups!C$2:C$18,0),0),0)</f>
        <v>0</v>
      </c>
      <c r="G41" s="5" t="s">
        <v>38</v>
      </c>
      <c r="H41">
        <f ca="1">IF(Table1[[#This Row],[Reputation Cost]]&lt;&gt;"",OFFSET(Lookups!F$1,MATCH(G41,Lookups!E$2:E$18,0),0),0)</f>
        <v>0</v>
      </c>
      <c r="I41" s="5" t="s">
        <v>38</v>
      </c>
      <c r="J41">
        <f ca="1">IF(Table1[[#This Row],[Opportunity Cost]]&lt;&gt;"",OFFSET(Lookups!H$1,MATCH(I41,Lookups!G$2:G$18,0),0),0)</f>
        <v>0</v>
      </c>
      <c r="K41" s="5" t="s">
        <v>38</v>
      </c>
      <c r="L41">
        <f ca="1">IF(Table1[[#This Row],[U/X Cost]]&lt;&gt;"",OFFSET(Lookups!J$1,MATCH(K41,Lookups!I$2:I$18,0),0),0)</f>
        <v>0</v>
      </c>
      <c r="M41" s="5" t="s">
        <v>38</v>
      </c>
      <c r="N41">
        <f ca="1">IF(Table1[[#This Row],[No. of Users Cost]]&lt;&gt;"",OFFSET(Lookups!L$1,MATCH(M41,Lookups!K$2:K$18,0),0),0)</f>
        <v>0</v>
      </c>
    </row>
    <row r="42" spans="1:14" x14ac:dyDescent="0.2">
      <c r="A42" s="4"/>
      <c r="B42" s="2">
        <f ca="1">INT((((0.5*D42*F42*SIN(RADIANS(60)))+(0.5*F42*H42*SIN(RADIANS(60)))+(0.5*H42*J42*SIN(RADIANS(60)))+(0.5*J42*L42*SIN(RADIANS(60)))+(0.5*L42*N42*SIN(RADIANS(60)))+(0.5*N42*D42*SIN(RADIANS(60))))/Lookups!N$2)*100)</f>
        <v>0</v>
      </c>
      <c r="C42" s="5" t="s">
        <v>38</v>
      </c>
      <c r="D42">
        <f ca="1">IF(Table1[[#This Row],[Legal/Compliance Cost]]&lt;&gt;"",OFFSET(Lookups!B$1,MATCH(C42,Lookups!A$2:A$18,0),0),0)</f>
        <v>0</v>
      </c>
      <c r="E42" s="5" t="s">
        <v>38</v>
      </c>
      <c r="F42">
        <f ca="1">IF(Table1[[#This Row],[Financial Cost]]&lt;&gt;"",OFFSET(Lookups!D$1,MATCH(E42,Lookups!C$2:C$18,0),0),0)</f>
        <v>0</v>
      </c>
      <c r="G42" s="5" t="s">
        <v>38</v>
      </c>
      <c r="H42">
        <f ca="1">IF(Table1[[#This Row],[Reputation Cost]]&lt;&gt;"",OFFSET(Lookups!F$1,MATCH(G42,Lookups!E$2:E$18,0),0),0)</f>
        <v>0</v>
      </c>
      <c r="I42" s="5" t="s">
        <v>38</v>
      </c>
      <c r="J42">
        <f ca="1">IF(Table1[[#This Row],[Opportunity Cost]]&lt;&gt;"",OFFSET(Lookups!H$1,MATCH(I42,Lookups!G$2:G$18,0),0),0)</f>
        <v>0</v>
      </c>
      <c r="K42" s="5" t="s">
        <v>38</v>
      </c>
      <c r="L42">
        <f ca="1">IF(Table1[[#This Row],[U/X Cost]]&lt;&gt;"",OFFSET(Lookups!J$1,MATCH(K42,Lookups!I$2:I$18,0),0),0)</f>
        <v>0</v>
      </c>
      <c r="M42" s="5" t="s">
        <v>38</v>
      </c>
      <c r="N42">
        <f ca="1">IF(Table1[[#This Row],[No. of Users Cost]]&lt;&gt;"",OFFSET(Lookups!L$1,MATCH(M42,Lookups!K$2:K$18,0),0),0)</f>
        <v>0</v>
      </c>
    </row>
    <row r="43" spans="1:14" x14ac:dyDescent="0.2">
      <c r="A43" s="4"/>
      <c r="B43" s="2">
        <f ca="1">INT((((0.5*D43*F43*SIN(RADIANS(60)))+(0.5*F43*H43*SIN(RADIANS(60)))+(0.5*H43*J43*SIN(RADIANS(60)))+(0.5*J43*L43*SIN(RADIANS(60)))+(0.5*L43*N43*SIN(RADIANS(60)))+(0.5*N43*D43*SIN(RADIANS(60))))/Lookups!N$2)*100)</f>
        <v>0</v>
      </c>
      <c r="C43" s="5" t="s">
        <v>38</v>
      </c>
      <c r="D43">
        <f ca="1">IF(Table1[[#This Row],[Legal/Compliance Cost]]&lt;&gt;"",OFFSET(Lookups!B$1,MATCH(C43,Lookups!A$2:A$18,0),0),0)</f>
        <v>0</v>
      </c>
      <c r="E43" s="5" t="s">
        <v>38</v>
      </c>
      <c r="F43">
        <f ca="1">IF(Table1[[#This Row],[Financial Cost]]&lt;&gt;"",OFFSET(Lookups!D$1,MATCH(E43,Lookups!C$2:C$18,0),0),0)</f>
        <v>0</v>
      </c>
      <c r="G43" s="5" t="s">
        <v>38</v>
      </c>
      <c r="H43">
        <f ca="1">IF(Table1[[#This Row],[Reputation Cost]]&lt;&gt;"",OFFSET(Lookups!F$1,MATCH(G43,Lookups!E$2:E$18,0),0),0)</f>
        <v>0</v>
      </c>
      <c r="I43" s="5" t="s">
        <v>38</v>
      </c>
      <c r="J43">
        <f ca="1">IF(Table1[[#This Row],[Opportunity Cost]]&lt;&gt;"",OFFSET(Lookups!H$1,MATCH(I43,Lookups!G$2:G$18,0),0),0)</f>
        <v>0</v>
      </c>
      <c r="K43" s="5" t="s">
        <v>38</v>
      </c>
      <c r="L43">
        <f ca="1">IF(Table1[[#This Row],[U/X Cost]]&lt;&gt;"",OFFSET(Lookups!J$1,MATCH(K43,Lookups!I$2:I$18,0),0),0)</f>
        <v>0</v>
      </c>
      <c r="M43" s="5" t="s">
        <v>38</v>
      </c>
      <c r="N43">
        <f ca="1">IF(Table1[[#This Row],[No. of Users Cost]]&lt;&gt;"",OFFSET(Lookups!L$1,MATCH(M43,Lookups!K$2:K$18,0),0),0)</f>
        <v>0</v>
      </c>
    </row>
    <row r="44" spans="1:14" x14ac:dyDescent="0.2">
      <c r="A44" s="4"/>
      <c r="B44" s="2">
        <f ca="1">INT((((0.5*D44*F44*SIN(RADIANS(60)))+(0.5*F44*H44*SIN(RADIANS(60)))+(0.5*H44*J44*SIN(RADIANS(60)))+(0.5*J44*L44*SIN(RADIANS(60)))+(0.5*L44*N44*SIN(RADIANS(60)))+(0.5*N44*D44*SIN(RADIANS(60))))/Lookups!N$2)*100)</f>
        <v>0</v>
      </c>
      <c r="C44" s="5" t="s">
        <v>38</v>
      </c>
      <c r="D44">
        <f ca="1">IF(Table1[[#This Row],[Legal/Compliance Cost]]&lt;&gt;"",OFFSET(Lookups!B$1,MATCH(C44,Lookups!A$2:A$18,0),0),0)</f>
        <v>0</v>
      </c>
      <c r="E44" s="5" t="s">
        <v>38</v>
      </c>
      <c r="F44">
        <f ca="1">IF(Table1[[#This Row],[Financial Cost]]&lt;&gt;"",OFFSET(Lookups!D$1,MATCH(E44,Lookups!C$2:C$18,0),0),0)</f>
        <v>0</v>
      </c>
      <c r="G44" s="5" t="s">
        <v>38</v>
      </c>
      <c r="H44">
        <f ca="1">IF(Table1[[#This Row],[Reputation Cost]]&lt;&gt;"",OFFSET(Lookups!F$1,MATCH(G44,Lookups!E$2:E$18,0),0),0)</f>
        <v>0</v>
      </c>
      <c r="I44" s="5" t="s">
        <v>38</v>
      </c>
      <c r="J44">
        <f ca="1">IF(Table1[[#This Row],[Opportunity Cost]]&lt;&gt;"",OFFSET(Lookups!H$1,MATCH(I44,Lookups!G$2:G$18,0),0),0)</f>
        <v>0</v>
      </c>
      <c r="K44" s="5" t="s">
        <v>38</v>
      </c>
      <c r="L44">
        <f ca="1">IF(Table1[[#This Row],[U/X Cost]]&lt;&gt;"",OFFSET(Lookups!J$1,MATCH(K44,Lookups!I$2:I$18,0),0),0)</f>
        <v>0</v>
      </c>
      <c r="M44" s="5" t="s">
        <v>38</v>
      </c>
      <c r="N44">
        <f ca="1">IF(Table1[[#This Row],[No. of Users Cost]]&lt;&gt;"",OFFSET(Lookups!L$1,MATCH(M44,Lookups!K$2:K$18,0),0),0)</f>
        <v>0</v>
      </c>
    </row>
    <row r="45" spans="1:14" x14ac:dyDescent="0.2">
      <c r="A45" s="4"/>
      <c r="B45" s="2">
        <f ca="1">INT((((0.5*D45*F45*SIN(RADIANS(60)))+(0.5*F45*H45*SIN(RADIANS(60)))+(0.5*H45*J45*SIN(RADIANS(60)))+(0.5*J45*L45*SIN(RADIANS(60)))+(0.5*L45*N45*SIN(RADIANS(60)))+(0.5*N45*D45*SIN(RADIANS(60))))/Lookups!N$2)*100)</f>
        <v>0</v>
      </c>
      <c r="C45" s="5" t="s">
        <v>38</v>
      </c>
      <c r="D45">
        <f ca="1">IF(Table1[[#This Row],[Legal/Compliance Cost]]&lt;&gt;"",OFFSET(Lookups!B$1,MATCH(C45,Lookups!A$2:A$18,0),0),0)</f>
        <v>0</v>
      </c>
      <c r="E45" s="5" t="s">
        <v>38</v>
      </c>
      <c r="F45">
        <f ca="1">IF(Table1[[#This Row],[Financial Cost]]&lt;&gt;"",OFFSET(Lookups!D$1,MATCH(E45,Lookups!C$2:C$18,0),0),0)</f>
        <v>0</v>
      </c>
      <c r="G45" s="5" t="s">
        <v>38</v>
      </c>
      <c r="H45">
        <f ca="1">IF(Table1[[#This Row],[Reputation Cost]]&lt;&gt;"",OFFSET(Lookups!F$1,MATCH(G45,Lookups!E$2:E$18,0),0),0)</f>
        <v>0</v>
      </c>
      <c r="I45" s="5" t="s">
        <v>38</v>
      </c>
      <c r="J45">
        <f ca="1">IF(Table1[[#This Row],[Opportunity Cost]]&lt;&gt;"",OFFSET(Lookups!H$1,MATCH(I45,Lookups!G$2:G$18,0),0),0)</f>
        <v>0</v>
      </c>
      <c r="K45" s="5" t="s">
        <v>38</v>
      </c>
      <c r="L45">
        <f ca="1">IF(Table1[[#This Row],[U/X Cost]]&lt;&gt;"",OFFSET(Lookups!J$1,MATCH(K45,Lookups!I$2:I$18,0),0),0)</f>
        <v>0</v>
      </c>
      <c r="M45" s="5" t="s">
        <v>38</v>
      </c>
      <c r="N45">
        <f ca="1">IF(Table1[[#This Row],[No. of Users Cost]]&lt;&gt;"",OFFSET(Lookups!L$1,MATCH(M45,Lookups!K$2:K$18,0),0),0)</f>
        <v>0</v>
      </c>
    </row>
    <row r="46" spans="1:14" x14ac:dyDescent="0.2">
      <c r="A46" s="4"/>
      <c r="B46" s="2">
        <f ca="1">INT((((0.5*D46*F46*SIN(RADIANS(60)))+(0.5*F46*H46*SIN(RADIANS(60)))+(0.5*H46*J46*SIN(RADIANS(60)))+(0.5*J46*L46*SIN(RADIANS(60)))+(0.5*L46*N46*SIN(RADIANS(60)))+(0.5*N46*D46*SIN(RADIANS(60))))/Lookups!N$2)*100)</f>
        <v>0</v>
      </c>
      <c r="C46" s="5" t="s">
        <v>38</v>
      </c>
      <c r="D46">
        <f ca="1">IF(Table1[[#This Row],[Legal/Compliance Cost]]&lt;&gt;"",OFFSET(Lookups!B$1,MATCH(C46,Lookups!A$2:A$18,0),0),0)</f>
        <v>0</v>
      </c>
      <c r="E46" s="5" t="s">
        <v>38</v>
      </c>
      <c r="F46">
        <f ca="1">IF(Table1[[#This Row],[Financial Cost]]&lt;&gt;"",OFFSET(Lookups!D$1,MATCH(E46,Lookups!C$2:C$18,0),0),0)</f>
        <v>0</v>
      </c>
      <c r="G46" s="5" t="s">
        <v>38</v>
      </c>
      <c r="H46">
        <f ca="1">IF(Table1[[#This Row],[Reputation Cost]]&lt;&gt;"",OFFSET(Lookups!F$1,MATCH(G46,Lookups!E$2:E$18,0),0),0)</f>
        <v>0</v>
      </c>
      <c r="I46" s="5" t="s">
        <v>38</v>
      </c>
      <c r="J46">
        <f ca="1">IF(Table1[[#This Row],[Opportunity Cost]]&lt;&gt;"",OFFSET(Lookups!H$1,MATCH(I46,Lookups!G$2:G$18,0),0),0)</f>
        <v>0</v>
      </c>
      <c r="K46" s="5" t="s">
        <v>38</v>
      </c>
      <c r="L46">
        <f ca="1">IF(Table1[[#This Row],[U/X Cost]]&lt;&gt;"",OFFSET(Lookups!J$1,MATCH(K46,Lookups!I$2:I$18,0),0),0)</f>
        <v>0</v>
      </c>
      <c r="M46" s="5" t="s">
        <v>38</v>
      </c>
      <c r="N46">
        <f ca="1">IF(Table1[[#This Row],[No. of Users Cost]]&lt;&gt;"",OFFSET(Lookups!L$1,MATCH(M46,Lookups!K$2:K$18,0),0),0)</f>
        <v>0</v>
      </c>
    </row>
    <row r="47" spans="1:14" x14ac:dyDescent="0.2">
      <c r="A47" s="4"/>
      <c r="B47" s="2">
        <f ca="1">INT((((0.5*D47*F47*SIN(RADIANS(60)))+(0.5*F47*H47*SIN(RADIANS(60)))+(0.5*H47*J47*SIN(RADIANS(60)))+(0.5*J47*L47*SIN(RADIANS(60)))+(0.5*L47*N47*SIN(RADIANS(60)))+(0.5*N47*D47*SIN(RADIANS(60))))/Lookups!N$2)*100)</f>
        <v>0</v>
      </c>
      <c r="C47" s="5" t="s">
        <v>38</v>
      </c>
      <c r="D47">
        <f ca="1">IF(Table1[[#This Row],[Legal/Compliance Cost]]&lt;&gt;"",OFFSET(Lookups!B$1,MATCH(C47,Lookups!A$2:A$18,0),0),0)</f>
        <v>0</v>
      </c>
      <c r="E47" s="5" t="s">
        <v>38</v>
      </c>
      <c r="F47">
        <f ca="1">IF(Table1[[#This Row],[Financial Cost]]&lt;&gt;"",OFFSET(Lookups!D$1,MATCH(E47,Lookups!C$2:C$18,0),0),0)</f>
        <v>0</v>
      </c>
      <c r="G47" s="5" t="s">
        <v>38</v>
      </c>
      <c r="H47">
        <f ca="1">IF(Table1[[#This Row],[Reputation Cost]]&lt;&gt;"",OFFSET(Lookups!F$1,MATCH(G47,Lookups!E$2:E$18,0),0),0)</f>
        <v>0</v>
      </c>
      <c r="I47" s="5" t="s">
        <v>38</v>
      </c>
      <c r="J47">
        <f ca="1">IF(Table1[[#This Row],[Opportunity Cost]]&lt;&gt;"",OFFSET(Lookups!H$1,MATCH(I47,Lookups!G$2:G$18,0),0),0)</f>
        <v>0</v>
      </c>
      <c r="K47" s="5" t="s">
        <v>38</v>
      </c>
      <c r="L47">
        <f ca="1">IF(Table1[[#This Row],[U/X Cost]]&lt;&gt;"",OFFSET(Lookups!J$1,MATCH(K47,Lookups!I$2:I$18,0),0),0)</f>
        <v>0</v>
      </c>
      <c r="M47" s="5" t="s">
        <v>38</v>
      </c>
      <c r="N47">
        <f ca="1">IF(Table1[[#This Row],[No. of Users Cost]]&lt;&gt;"",OFFSET(Lookups!L$1,MATCH(M47,Lookups!K$2:K$18,0),0),0)</f>
        <v>0</v>
      </c>
    </row>
    <row r="48" spans="1:14" x14ac:dyDescent="0.2">
      <c r="A48" s="4"/>
      <c r="B48" s="2">
        <f ca="1">INT((((0.5*D48*F48*SIN(RADIANS(60)))+(0.5*F48*H48*SIN(RADIANS(60)))+(0.5*H48*J48*SIN(RADIANS(60)))+(0.5*J48*L48*SIN(RADIANS(60)))+(0.5*L48*N48*SIN(RADIANS(60)))+(0.5*N48*D48*SIN(RADIANS(60))))/Lookups!N$2)*100)</f>
        <v>0</v>
      </c>
      <c r="C48" s="5" t="s">
        <v>38</v>
      </c>
      <c r="D48">
        <f ca="1">IF(Table1[[#This Row],[Legal/Compliance Cost]]&lt;&gt;"",OFFSET(Lookups!B$1,MATCH(C48,Lookups!A$2:A$18,0),0),0)</f>
        <v>0</v>
      </c>
      <c r="E48" s="5" t="s">
        <v>38</v>
      </c>
      <c r="F48">
        <f ca="1">IF(Table1[[#This Row],[Financial Cost]]&lt;&gt;"",OFFSET(Lookups!D$1,MATCH(E48,Lookups!C$2:C$18,0),0),0)</f>
        <v>0</v>
      </c>
      <c r="G48" s="5" t="s">
        <v>38</v>
      </c>
      <c r="H48">
        <f ca="1">IF(Table1[[#This Row],[Reputation Cost]]&lt;&gt;"",OFFSET(Lookups!F$1,MATCH(G48,Lookups!E$2:E$18,0),0),0)</f>
        <v>0</v>
      </c>
      <c r="I48" s="5" t="s">
        <v>38</v>
      </c>
      <c r="J48">
        <f ca="1">IF(Table1[[#This Row],[Opportunity Cost]]&lt;&gt;"",OFFSET(Lookups!H$1,MATCH(I48,Lookups!G$2:G$18,0),0),0)</f>
        <v>0</v>
      </c>
      <c r="K48" s="5" t="s">
        <v>38</v>
      </c>
      <c r="L48">
        <f ca="1">IF(Table1[[#This Row],[U/X Cost]]&lt;&gt;"",OFFSET(Lookups!J$1,MATCH(K48,Lookups!I$2:I$18,0),0),0)</f>
        <v>0</v>
      </c>
      <c r="M48" s="5" t="s">
        <v>38</v>
      </c>
      <c r="N48">
        <f ca="1">IF(Table1[[#This Row],[No. of Users Cost]]&lt;&gt;"",OFFSET(Lookups!L$1,MATCH(M48,Lookups!K$2:K$18,0),0),0)</f>
        <v>0</v>
      </c>
    </row>
    <row r="49" spans="1:14" x14ac:dyDescent="0.2">
      <c r="A49" s="4"/>
      <c r="B49" s="2">
        <f ca="1">INT((((0.5*D49*F49*SIN(RADIANS(60)))+(0.5*F49*H49*SIN(RADIANS(60)))+(0.5*H49*J49*SIN(RADIANS(60)))+(0.5*J49*L49*SIN(RADIANS(60)))+(0.5*L49*N49*SIN(RADIANS(60)))+(0.5*N49*D49*SIN(RADIANS(60))))/Lookups!N$2)*100)</f>
        <v>0</v>
      </c>
      <c r="C49" s="5" t="s">
        <v>38</v>
      </c>
      <c r="D49">
        <f ca="1">IF(Table1[[#This Row],[Legal/Compliance Cost]]&lt;&gt;"",OFFSET(Lookups!B$1,MATCH(C49,Lookups!A$2:A$18,0),0),0)</f>
        <v>0</v>
      </c>
      <c r="E49" s="5" t="s">
        <v>38</v>
      </c>
      <c r="F49">
        <f ca="1">IF(Table1[[#This Row],[Financial Cost]]&lt;&gt;"",OFFSET(Lookups!D$1,MATCH(E49,Lookups!C$2:C$18,0),0),0)</f>
        <v>0</v>
      </c>
      <c r="G49" s="5" t="s">
        <v>38</v>
      </c>
      <c r="H49">
        <f ca="1">IF(Table1[[#This Row],[Reputation Cost]]&lt;&gt;"",OFFSET(Lookups!F$1,MATCH(G49,Lookups!E$2:E$18,0),0),0)</f>
        <v>0</v>
      </c>
      <c r="I49" s="5" t="s">
        <v>38</v>
      </c>
      <c r="J49">
        <f ca="1">IF(Table1[[#This Row],[Opportunity Cost]]&lt;&gt;"",OFFSET(Lookups!H$1,MATCH(I49,Lookups!G$2:G$18,0),0),0)</f>
        <v>0</v>
      </c>
      <c r="K49" s="5" t="s">
        <v>38</v>
      </c>
      <c r="L49">
        <f ca="1">IF(Table1[[#This Row],[U/X Cost]]&lt;&gt;"",OFFSET(Lookups!J$1,MATCH(K49,Lookups!I$2:I$18,0),0),0)</f>
        <v>0</v>
      </c>
      <c r="M49" s="5" t="s">
        <v>38</v>
      </c>
      <c r="N49">
        <f ca="1">IF(Table1[[#This Row],[No. of Users Cost]]&lt;&gt;"",OFFSET(Lookups!L$1,MATCH(M49,Lookups!K$2:K$18,0),0),0)</f>
        <v>0</v>
      </c>
    </row>
    <row r="50" spans="1:14" x14ac:dyDescent="0.2">
      <c r="A50" s="4"/>
      <c r="B50" s="2">
        <f ca="1">INT((((0.5*D50*F50*SIN(RADIANS(60)))+(0.5*F50*H50*SIN(RADIANS(60)))+(0.5*H50*J50*SIN(RADIANS(60)))+(0.5*J50*L50*SIN(RADIANS(60)))+(0.5*L50*N50*SIN(RADIANS(60)))+(0.5*N50*D50*SIN(RADIANS(60))))/Lookups!N$2)*100)</f>
        <v>0</v>
      </c>
      <c r="C50" s="5" t="s">
        <v>38</v>
      </c>
      <c r="D50">
        <f ca="1">IF(Table1[[#This Row],[Legal/Compliance Cost]]&lt;&gt;"",OFFSET(Lookups!B$1,MATCH(C50,Lookups!A$2:A$18,0),0),0)</f>
        <v>0</v>
      </c>
      <c r="E50" s="5" t="s">
        <v>38</v>
      </c>
      <c r="F50">
        <f ca="1">IF(Table1[[#This Row],[Financial Cost]]&lt;&gt;"",OFFSET(Lookups!D$1,MATCH(E50,Lookups!C$2:C$18,0),0),0)</f>
        <v>0</v>
      </c>
      <c r="G50" s="5" t="s">
        <v>38</v>
      </c>
      <c r="H50">
        <f ca="1">IF(Table1[[#This Row],[Reputation Cost]]&lt;&gt;"",OFFSET(Lookups!F$1,MATCH(G50,Lookups!E$2:E$18,0),0),0)</f>
        <v>0</v>
      </c>
      <c r="I50" s="5" t="s">
        <v>38</v>
      </c>
      <c r="J50">
        <f ca="1">IF(Table1[[#This Row],[Opportunity Cost]]&lt;&gt;"",OFFSET(Lookups!H$1,MATCH(I50,Lookups!G$2:G$18,0),0),0)</f>
        <v>0</v>
      </c>
      <c r="K50" s="5" t="s">
        <v>38</v>
      </c>
      <c r="L50">
        <f ca="1">IF(Table1[[#This Row],[U/X Cost]]&lt;&gt;"",OFFSET(Lookups!J$1,MATCH(K50,Lookups!I$2:I$18,0),0),0)</f>
        <v>0</v>
      </c>
      <c r="M50" s="5" t="s">
        <v>38</v>
      </c>
      <c r="N50">
        <f ca="1">IF(Table1[[#This Row],[No. of Users Cost]]&lt;&gt;"",OFFSET(Lookups!L$1,MATCH(M50,Lookups!K$2:K$18,0),0),0)</f>
        <v>0</v>
      </c>
    </row>
    <row r="51" spans="1:14" x14ac:dyDescent="0.2">
      <c r="A51" s="4"/>
      <c r="B51" s="2">
        <f ca="1">INT((((0.5*D51*F51*SIN(RADIANS(60)))+(0.5*F51*H51*SIN(RADIANS(60)))+(0.5*H51*J51*SIN(RADIANS(60)))+(0.5*J51*L51*SIN(RADIANS(60)))+(0.5*L51*N51*SIN(RADIANS(60)))+(0.5*N51*D51*SIN(RADIANS(60))))/Lookups!N$2)*100)</f>
        <v>0</v>
      </c>
      <c r="C51" s="5" t="s">
        <v>38</v>
      </c>
      <c r="D51">
        <f ca="1">IF(Table1[[#This Row],[Legal/Compliance Cost]]&lt;&gt;"",OFFSET(Lookups!B$1,MATCH(C51,Lookups!A$2:A$18,0),0),0)</f>
        <v>0</v>
      </c>
      <c r="E51" s="5" t="s">
        <v>38</v>
      </c>
      <c r="F51">
        <f ca="1">IF(Table1[[#This Row],[Financial Cost]]&lt;&gt;"",OFFSET(Lookups!D$1,MATCH(E51,Lookups!C$2:C$18,0),0),0)</f>
        <v>0</v>
      </c>
      <c r="G51" s="5" t="s">
        <v>38</v>
      </c>
      <c r="H51">
        <f ca="1">IF(Table1[[#This Row],[Reputation Cost]]&lt;&gt;"",OFFSET(Lookups!F$1,MATCH(G51,Lookups!E$2:E$18,0),0),0)</f>
        <v>0</v>
      </c>
      <c r="I51" s="5" t="s">
        <v>38</v>
      </c>
      <c r="J51">
        <f ca="1">IF(Table1[[#This Row],[Opportunity Cost]]&lt;&gt;"",OFFSET(Lookups!H$1,MATCH(I51,Lookups!G$2:G$18,0),0),0)</f>
        <v>0</v>
      </c>
      <c r="K51" s="5" t="s">
        <v>38</v>
      </c>
      <c r="L51">
        <f ca="1">IF(Table1[[#This Row],[U/X Cost]]&lt;&gt;"",OFFSET(Lookups!J$1,MATCH(K51,Lookups!I$2:I$18,0),0),0)</f>
        <v>0</v>
      </c>
      <c r="M51" s="5" t="s">
        <v>38</v>
      </c>
      <c r="N51">
        <f ca="1">IF(Table1[[#This Row],[No. of Users Cost]]&lt;&gt;"",OFFSET(Lookups!L$1,MATCH(M51,Lookups!K$2:K$18,0),0),0)</f>
        <v>0</v>
      </c>
    </row>
    <row r="52" spans="1:14" x14ac:dyDescent="0.2">
      <c r="A52" s="4"/>
      <c r="B52" s="2">
        <f ca="1">INT((((0.5*D52*F52*SIN(RADIANS(60)))+(0.5*F52*H52*SIN(RADIANS(60)))+(0.5*H52*J52*SIN(RADIANS(60)))+(0.5*J52*L52*SIN(RADIANS(60)))+(0.5*L52*N52*SIN(RADIANS(60)))+(0.5*N52*D52*SIN(RADIANS(60))))/Lookups!N$2)*100)</f>
        <v>0</v>
      </c>
      <c r="C52" s="5" t="s">
        <v>38</v>
      </c>
      <c r="D52">
        <f ca="1">IF(Table1[[#This Row],[Legal/Compliance Cost]]&lt;&gt;"",OFFSET(Lookups!B$1,MATCH(C52,Lookups!A$2:A$18,0),0),0)</f>
        <v>0</v>
      </c>
      <c r="E52" s="5" t="s">
        <v>38</v>
      </c>
      <c r="F52">
        <f ca="1">IF(Table1[[#This Row],[Financial Cost]]&lt;&gt;"",OFFSET(Lookups!D$1,MATCH(E52,Lookups!C$2:C$18,0),0),0)</f>
        <v>0</v>
      </c>
      <c r="G52" s="5" t="s">
        <v>38</v>
      </c>
      <c r="H52">
        <f ca="1">IF(Table1[[#This Row],[Reputation Cost]]&lt;&gt;"",OFFSET(Lookups!F$1,MATCH(G52,Lookups!E$2:E$18,0),0),0)</f>
        <v>0</v>
      </c>
      <c r="I52" s="5" t="s">
        <v>38</v>
      </c>
      <c r="J52">
        <f ca="1">IF(Table1[[#This Row],[Opportunity Cost]]&lt;&gt;"",OFFSET(Lookups!H$1,MATCH(I52,Lookups!G$2:G$18,0),0),0)</f>
        <v>0</v>
      </c>
      <c r="K52" s="5" t="s">
        <v>38</v>
      </c>
      <c r="L52">
        <f ca="1">IF(Table1[[#This Row],[U/X Cost]]&lt;&gt;"",OFFSET(Lookups!J$1,MATCH(K52,Lookups!I$2:I$18,0),0),0)</f>
        <v>0</v>
      </c>
      <c r="M52" s="5" t="s">
        <v>38</v>
      </c>
      <c r="N52">
        <f ca="1">IF(Table1[[#This Row],[No. of Users Cost]]&lt;&gt;"",OFFSET(Lookups!L$1,MATCH(M52,Lookups!K$2:K$18,0),0),0)</f>
        <v>0</v>
      </c>
    </row>
    <row r="53" spans="1:14" x14ac:dyDescent="0.2">
      <c r="A53" s="4"/>
      <c r="B53" s="2">
        <f ca="1">INT((((0.5*D53*F53*SIN(RADIANS(60)))+(0.5*F53*H53*SIN(RADIANS(60)))+(0.5*H53*J53*SIN(RADIANS(60)))+(0.5*J53*L53*SIN(RADIANS(60)))+(0.5*L53*N53*SIN(RADIANS(60)))+(0.5*N53*D53*SIN(RADIANS(60))))/Lookups!N$2)*100)</f>
        <v>0</v>
      </c>
      <c r="C53" s="5" t="s">
        <v>38</v>
      </c>
      <c r="D53">
        <f ca="1">IF(Table1[[#This Row],[Legal/Compliance Cost]]&lt;&gt;"",OFFSET(Lookups!B$1,MATCH(C53,Lookups!A$2:A$18,0),0),0)</f>
        <v>0</v>
      </c>
      <c r="E53" s="5" t="s">
        <v>38</v>
      </c>
      <c r="F53">
        <f ca="1">IF(Table1[[#This Row],[Financial Cost]]&lt;&gt;"",OFFSET(Lookups!D$1,MATCH(E53,Lookups!C$2:C$18,0),0),0)</f>
        <v>0</v>
      </c>
      <c r="G53" s="5" t="s">
        <v>38</v>
      </c>
      <c r="H53">
        <f ca="1">IF(Table1[[#This Row],[Reputation Cost]]&lt;&gt;"",OFFSET(Lookups!F$1,MATCH(G53,Lookups!E$2:E$18,0),0),0)</f>
        <v>0</v>
      </c>
      <c r="I53" s="5" t="s">
        <v>38</v>
      </c>
      <c r="J53">
        <f ca="1">IF(Table1[[#This Row],[Opportunity Cost]]&lt;&gt;"",OFFSET(Lookups!H$1,MATCH(I53,Lookups!G$2:G$18,0),0),0)</f>
        <v>0</v>
      </c>
      <c r="K53" s="5" t="s">
        <v>38</v>
      </c>
      <c r="L53">
        <f ca="1">IF(Table1[[#This Row],[U/X Cost]]&lt;&gt;"",OFFSET(Lookups!J$1,MATCH(K53,Lookups!I$2:I$18,0),0),0)</f>
        <v>0</v>
      </c>
      <c r="M53" s="5" t="s">
        <v>38</v>
      </c>
      <c r="N53">
        <f ca="1">IF(Table1[[#This Row],[No. of Users Cost]]&lt;&gt;"",OFFSET(Lookups!L$1,MATCH(M53,Lookups!K$2:K$18,0),0),0)</f>
        <v>0</v>
      </c>
    </row>
    <row r="54" spans="1:14" x14ac:dyDescent="0.2">
      <c r="A54" s="4"/>
      <c r="B54" s="2">
        <f ca="1">INT((((0.5*D54*F54*SIN(RADIANS(60)))+(0.5*F54*H54*SIN(RADIANS(60)))+(0.5*H54*J54*SIN(RADIANS(60)))+(0.5*J54*L54*SIN(RADIANS(60)))+(0.5*L54*N54*SIN(RADIANS(60)))+(0.5*N54*D54*SIN(RADIANS(60))))/Lookups!N$2)*100)</f>
        <v>0</v>
      </c>
      <c r="C54" s="5" t="s">
        <v>38</v>
      </c>
      <c r="D54">
        <f ca="1">IF(Table1[[#This Row],[Legal/Compliance Cost]]&lt;&gt;"",OFFSET(Lookups!B$1,MATCH(C54,Lookups!A$2:A$18,0),0),0)</f>
        <v>0</v>
      </c>
      <c r="E54" s="5" t="s">
        <v>38</v>
      </c>
      <c r="F54">
        <f ca="1">IF(Table1[[#This Row],[Financial Cost]]&lt;&gt;"",OFFSET(Lookups!D$1,MATCH(E54,Lookups!C$2:C$18,0),0),0)</f>
        <v>0</v>
      </c>
      <c r="G54" s="5" t="s">
        <v>38</v>
      </c>
      <c r="H54">
        <f ca="1">IF(Table1[[#This Row],[Reputation Cost]]&lt;&gt;"",OFFSET(Lookups!F$1,MATCH(G54,Lookups!E$2:E$18,0),0),0)</f>
        <v>0</v>
      </c>
      <c r="I54" s="5" t="s">
        <v>38</v>
      </c>
      <c r="J54">
        <f ca="1">IF(Table1[[#This Row],[Opportunity Cost]]&lt;&gt;"",OFFSET(Lookups!H$1,MATCH(I54,Lookups!G$2:G$18,0),0),0)</f>
        <v>0</v>
      </c>
      <c r="K54" s="5" t="s">
        <v>38</v>
      </c>
      <c r="L54">
        <f ca="1">IF(Table1[[#This Row],[U/X Cost]]&lt;&gt;"",OFFSET(Lookups!J$1,MATCH(K54,Lookups!I$2:I$18,0),0),0)</f>
        <v>0</v>
      </c>
      <c r="M54" s="5" t="s">
        <v>38</v>
      </c>
      <c r="N54">
        <f ca="1">IF(Table1[[#This Row],[No. of Users Cost]]&lt;&gt;"",OFFSET(Lookups!L$1,MATCH(M54,Lookups!K$2:K$18,0),0),0)</f>
        <v>0</v>
      </c>
    </row>
    <row r="55" spans="1:14" x14ac:dyDescent="0.2">
      <c r="A55" s="4"/>
      <c r="B55" s="2">
        <f ca="1">INT((((0.5*D55*F55*SIN(RADIANS(60)))+(0.5*F55*H55*SIN(RADIANS(60)))+(0.5*H55*J55*SIN(RADIANS(60)))+(0.5*J55*L55*SIN(RADIANS(60)))+(0.5*L55*N55*SIN(RADIANS(60)))+(0.5*N55*D55*SIN(RADIANS(60))))/Lookups!N$2)*100)</f>
        <v>0</v>
      </c>
      <c r="C55" s="5" t="s">
        <v>38</v>
      </c>
      <c r="D55">
        <f ca="1">IF(Table1[[#This Row],[Legal/Compliance Cost]]&lt;&gt;"",OFFSET(Lookups!B$1,MATCH(C55,Lookups!A$2:A$18,0),0),0)</f>
        <v>0</v>
      </c>
      <c r="E55" s="5" t="s">
        <v>38</v>
      </c>
      <c r="F55">
        <f ca="1">IF(Table1[[#This Row],[Financial Cost]]&lt;&gt;"",OFFSET(Lookups!D$1,MATCH(E55,Lookups!C$2:C$18,0),0),0)</f>
        <v>0</v>
      </c>
      <c r="G55" s="5" t="s">
        <v>38</v>
      </c>
      <c r="H55">
        <f ca="1">IF(Table1[[#This Row],[Reputation Cost]]&lt;&gt;"",OFFSET(Lookups!F$1,MATCH(G55,Lookups!E$2:E$18,0),0),0)</f>
        <v>0</v>
      </c>
      <c r="I55" s="5" t="s">
        <v>38</v>
      </c>
      <c r="J55">
        <f ca="1">IF(Table1[[#This Row],[Opportunity Cost]]&lt;&gt;"",OFFSET(Lookups!H$1,MATCH(I55,Lookups!G$2:G$18,0),0),0)</f>
        <v>0</v>
      </c>
      <c r="K55" s="5" t="s">
        <v>38</v>
      </c>
      <c r="L55">
        <f ca="1">IF(Table1[[#This Row],[U/X Cost]]&lt;&gt;"",OFFSET(Lookups!J$1,MATCH(K55,Lookups!I$2:I$18,0),0),0)</f>
        <v>0</v>
      </c>
      <c r="M55" s="5" t="s">
        <v>38</v>
      </c>
      <c r="N55">
        <f ca="1">IF(Table1[[#This Row],[No. of Users Cost]]&lt;&gt;"",OFFSET(Lookups!L$1,MATCH(M55,Lookups!K$2:K$18,0),0),0)</f>
        <v>0</v>
      </c>
    </row>
    <row r="56" spans="1:14" x14ac:dyDescent="0.2">
      <c r="A56" s="4"/>
      <c r="B56" s="2">
        <f ca="1">INT((((0.5*D56*F56*SIN(RADIANS(60)))+(0.5*F56*H56*SIN(RADIANS(60)))+(0.5*H56*J56*SIN(RADIANS(60)))+(0.5*J56*L56*SIN(RADIANS(60)))+(0.5*L56*N56*SIN(RADIANS(60)))+(0.5*N56*D56*SIN(RADIANS(60))))/Lookups!N$2)*100)</f>
        <v>0</v>
      </c>
      <c r="C56" s="5" t="s">
        <v>38</v>
      </c>
      <c r="D56">
        <f ca="1">IF(Table1[[#This Row],[Legal/Compliance Cost]]&lt;&gt;"",OFFSET(Lookups!B$1,MATCH(C56,Lookups!A$2:A$18,0),0),0)</f>
        <v>0</v>
      </c>
      <c r="E56" s="5" t="s">
        <v>38</v>
      </c>
      <c r="F56">
        <f ca="1">IF(Table1[[#This Row],[Financial Cost]]&lt;&gt;"",OFFSET(Lookups!D$1,MATCH(E56,Lookups!C$2:C$18,0),0),0)</f>
        <v>0</v>
      </c>
      <c r="G56" s="5" t="s">
        <v>38</v>
      </c>
      <c r="H56">
        <f ca="1">IF(Table1[[#This Row],[Reputation Cost]]&lt;&gt;"",OFFSET(Lookups!F$1,MATCH(G56,Lookups!E$2:E$18,0),0),0)</f>
        <v>0</v>
      </c>
      <c r="I56" s="5" t="s">
        <v>38</v>
      </c>
      <c r="J56">
        <f ca="1">IF(Table1[[#This Row],[Opportunity Cost]]&lt;&gt;"",OFFSET(Lookups!H$1,MATCH(I56,Lookups!G$2:G$18,0),0),0)</f>
        <v>0</v>
      </c>
      <c r="K56" s="5" t="s">
        <v>38</v>
      </c>
      <c r="L56">
        <f ca="1">IF(Table1[[#This Row],[U/X Cost]]&lt;&gt;"",OFFSET(Lookups!J$1,MATCH(K56,Lookups!I$2:I$18,0),0),0)</f>
        <v>0</v>
      </c>
      <c r="M56" s="5" t="s">
        <v>38</v>
      </c>
      <c r="N56">
        <f ca="1">IF(Table1[[#This Row],[No. of Users Cost]]&lt;&gt;"",OFFSET(Lookups!L$1,MATCH(M56,Lookups!K$2:K$18,0),0),0)</f>
        <v>0</v>
      </c>
    </row>
    <row r="57" spans="1:14" x14ac:dyDescent="0.2">
      <c r="A57" s="4"/>
      <c r="B57" s="2">
        <f ca="1">INT((((0.5*D57*F57*SIN(RADIANS(60)))+(0.5*F57*H57*SIN(RADIANS(60)))+(0.5*H57*J57*SIN(RADIANS(60)))+(0.5*J57*L57*SIN(RADIANS(60)))+(0.5*L57*N57*SIN(RADIANS(60)))+(0.5*N57*D57*SIN(RADIANS(60))))/Lookups!N$2)*100)</f>
        <v>0</v>
      </c>
      <c r="C57" s="5" t="s">
        <v>38</v>
      </c>
      <c r="D57">
        <f ca="1">IF(Table1[[#This Row],[Legal/Compliance Cost]]&lt;&gt;"",OFFSET(Lookups!B$1,MATCH(C57,Lookups!A$2:A$18,0),0),0)</f>
        <v>0</v>
      </c>
      <c r="E57" s="5" t="s">
        <v>38</v>
      </c>
      <c r="F57">
        <f ca="1">IF(Table1[[#This Row],[Financial Cost]]&lt;&gt;"",OFFSET(Lookups!D$1,MATCH(E57,Lookups!C$2:C$18,0),0),0)</f>
        <v>0</v>
      </c>
      <c r="G57" s="5" t="s">
        <v>38</v>
      </c>
      <c r="H57">
        <f ca="1">IF(Table1[[#This Row],[Reputation Cost]]&lt;&gt;"",OFFSET(Lookups!F$1,MATCH(G57,Lookups!E$2:E$18,0),0),0)</f>
        <v>0</v>
      </c>
      <c r="I57" s="5" t="s">
        <v>38</v>
      </c>
      <c r="J57">
        <f ca="1">IF(Table1[[#This Row],[Opportunity Cost]]&lt;&gt;"",OFFSET(Lookups!H$1,MATCH(I57,Lookups!G$2:G$18,0),0),0)</f>
        <v>0</v>
      </c>
      <c r="K57" s="5" t="s">
        <v>38</v>
      </c>
      <c r="L57">
        <f ca="1">IF(Table1[[#This Row],[U/X Cost]]&lt;&gt;"",OFFSET(Lookups!J$1,MATCH(K57,Lookups!I$2:I$18,0),0),0)</f>
        <v>0</v>
      </c>
      <c r="M57" s="5" t="s">
        <v>38</v>
      </c>
      <c r="N57">
        <f ca="1">IF(Table1[[#This Row],[No. of Users Cost]]&lt;&gt;"",OFFSET(Lookups!L$1,MATCH(M57,Lookups!K$2:K$18,0),0),0)</f>
        <v>0</v>
      </c>
    </row>
    <row r="58" spans="1:14" x14ac:dyDescent="0.2">
      <c r="A58" s="4"/>
      <c r="B58" s="2">
        <f ca="1">INT((((0.5*D58*F58*SIN(RADIANS(60)))+(0.5*F58*H58*SIN(RADIANS(60)))+(0.5*H58*J58*SIN(RADIANS(60)))+(0.5*J58*L58*SIN(RADIANS(60)))+(0.5*L58*N58*SIN(RADIANS(60)))+(0.5*N58*D58*SIN(RADIANS(60))))/Lookups!N$2)*100)</f>
        <v>0</v>
      </c>
      <c r="C58" s="5" t="s">
        <v>38</v>
      </c>
      <c r="D58">
        <f ca="1">IF(Table1[[#This Row],[Legal/Compliance Cost]]&lt;&gt;"",OFFSET(Lookups!B$1,MATCH(C58,Lookups!A$2:A$18,0),0),0)</f>
        <v>0</v>
      </c>
      <c r="E58" s="5" t="s">
        <v>38</v>
      </c>
      <c r="F58">
        <f ca="1">IF(Table1[[#This Row],[Financial Cost]]&lt;&gt;"",OFFSET(Lookups!D$1,MATCH(E58,Lookups!C$2:C$18,0),0),0)</f>
        <v>0</v>
      </c>
      <c r="G58" s="5" t="s">
        <v>38</v>
      </c>
      <c r="H58">
        <f ca="1">IF(Table1[[#This Row],[Reputation Cost]]&lt;&gt;"",OFFSET(Lookups!F$1,MATCH(G58,Lookups!E$2:E$18,0),0),0)</f>
        <v>0</v>
      </c>
      <c r="I58" s="5" t="s">
        <v>38</v>
      </c>
      <c r="J58">
        <f ca="1">IF(Table1[[#This Row],[Opportunity Cost]]&lt;&gt;"",OFFSET(Lookups!H$1,MATCH(I58,Lookups!G$2:G$18,0),0),0)</f>
        <v>0</v>
      </c>
      <c r="K58" s="5" t="s">
        <v>38</v>
      </c>
      <c r="L58">
        <f ca="1">IF(Table1[[#This Row],[U/X Cost]]&lt;&gt;"",OFFSET(Lookups!J$1,MATCH(K58,Lookups!I$2:I$18,0),0),0)</f>
        <v>0</v>
      </c>
      <c r="M58" s="5" t="s">
        <v>38</v>
      </c>
      <c r="N58">
        <f ca="1">IF(Table1[[#This Row],[No. of Users Cost]]&lt;&gt;"",OFFSET(Lookups!L$1,MATCH(M58,Lookups!K$2:K$18,0),0),0)</f>
        <v>0</v>
      </c>
    </row>
    <row r="59" spans="1:14" x14ac:dyDescent="0.2">
      <c r="A59" s="4"/>
      <c r="B59" s="2">
        <f ca="1">INT((((0.5*D59*F59*SIN(RADIANS(60)))+(0.5*F59*H59*SIN(RADIANS(60)))+(0.5*H59*J59*SIN(RADIANS(60)))+(0.5*J59*L59*SIN(RADIANS(60)))+(0.5*L59*N59*SIN(RADIANS(60)))+(0.5*N59*D59*SIN(RADIANS(60))))/Lookups!N$2)*100)</f>
        <v>0</v>
      </c>
      <c r="C59" s="5" t="s">
        <v>38</v>
      </c>
      <c r="D59">
        <f ca="1">IF(Table1[[#This Row],[Legal/Compliance Cost]]&lt;&gt;"",OFFSET(Lookups!B$1,MATCH(C59,Lookups!A$2:A$18,0),0),0)</f>
        <v>0</v>
      </c>
      <c r="E59" s="5" t="s">
        <v>38</v>
      </c>
      <c r="F59">
        <f ca="1">IF(Table1[[#This Row],[Financial Cost]]&lt;&gt;"",OFFSET(Lookups!D$1,MATCH(E59,Lookups!C$2:C$18,0),0),0)</f>
        <v>0</v>
      </c>
      <c r="G59" s="5" t="s">
        <v>38</v>
      </c>
      <c r="H59">
        <f ca="1">IF(Table1[[#This Row],[Reputation Cost]]&lt;&gt;"",OFFSET(Lookups!F$1,MATCH(G59,Lookups!E$2:E$18,0),0),0)</f>
        <v>0</v>
      </c>
      <c r="I59" s="5" t="s">
        <v>38</v>
      </c>
      <c r="J59">
        <f ca="1">IF(Table1[[#This Row],[Opportunity Cost]]&lt;&gt;"",OFFSET(Lookups!H$1,MATCH(I59,Lookups!G$2:G$18,0),0),0)</f>
        <v>0</v>
      </c>
      <c r="K59" s="5" t="s">
        <v>38</v>
      </c>
      <c r="L59">
        <f ca="1">IF(Table1[[#This Row],[U/X Cost]]&lt;&gt;"",OFFSET(Lookups!J$1,MATCH(K59,Lookups!I$2:I$18,0),0),0)</f>
        <v>0</v>
      </c>
      <c r="M59" s="5" t="s">
        <v>38</v>
      </c>
      <c r="N59">
        <f ca="1">IF(Table1[[#This Row],[No. of Users Cost]]&lt;&gt;"",OFFSET(Lookups!L$1,MATCH(M59,Lookups!K$2:K$18,0),0),0)</f>
        <v>0</v>
      </c>
    </row>
    <row r="60" spans="1:14" x14ac:dyDescent="0.2">
      <c r="A60" s="4"/>
      <c r="B60" s="2">
        <f ca="1">INT((((0.5*D60*F60*SIN(RADIANS(60)))+(0.5*F60*H60*SIN(RADIANS(60)))+(0.5*H60*J60*SIN(RADIANS(60)))+(0.5*J60*L60*SIN(RADIANS(60)))+(0.5*L60*N60*SIN(RADIANS(60)))+(0.5*N60*D60*SIN(RADIANS(60))))/Lookups!N$2)*100)</f>
        <v>0</v>
      </c>
      <c r="C60" s="5" t="s">
        <v>38</v>
      </c>
      <c r="D60">
        <f ca="1">IF(Table1[[#This Row],[Legal/Compliance Cost]]&lt;&gt;"",OFFSET(Lookups!B$1,MATCH(C60,Lookups!A$2:A$18,0),0),0)</f>
        <v>0</v>
      </c>
      <c r="E60" s="5" t="s">
        <v>38</v>
      </c>
      <c r="F60">
        <f ca="1">IF(Table1[[#This Row],[Financial Cost]]&lt;&gt;"",OFFSET(Lookups!D$1,MATCH(E60,Lookups!C$2:C$18,0),0),0)</f>
        <v>0</v>
      </c>
      <c r="G60" s="5" t="s">
        <v>38</v>
      </c>
      <c r="H60">
        <f ca="1">IF(Table1[[#This Row],[Reputation Cost]]&lt;&gt;"",OFFSET(Lookups!F$1,MATCH(G60,Lookups!E$2:E$18,0),0),0)</f>
        <v>0</v>
      </c>
      <c r="I60" s="5" t="s">
        <v>38</v>
      </c>
      <c r="J60">
        <f ca="1">IF(Table1[[#This Row],[Opportunity Cost]]&lt;&gt;"",OFFSET(Lookups!H$1,MATCH(I60,Lookups!G$2:G$18,0),0),0)</f>
        <v>0</v>
      </c>
      <c r="K60" s="5" t="s">
        <v>38</v>
      </c>
      <c r="L60">
        <f ca="1">IF(Table1[[#This Row],[U/X Cost]]&lt;&gt;"",OFFSET(Lookups!J$1,MATCH(K60,Lookups!I$2:I$18,0),0),0)</f>
        <v>0</v>
      </c>
      <c r="M60" s="5" t="s">
        <v>38</v>
      </c>
      <c r="N60">
        <f ca="1">IF(Table1[[#This Row],[No. of Users Cost]]&lt;&gt;"",OFFSET(Lookups!L$1,MATCH(M60,Lookups!K$2:K$18,0),0),0)</f>
        <v>0</v>
      </c>
    </row>
    <row r="61" spans="1:14" x14ac:dyDescent="0.2">
      <c r="A61" s="4"/>
      <c r="B61" s="2">
        <f ca="1">INT((((0.5*D61*F61*SIN(RADIANS(60)))+(0.5*F61*H61*SIN(RADIANS(60)))+(0.5*H61*J61*SIN(RADIANS(60)))+(0.5*J61*L61*SIN(RADIANS(60)))+(0.5*L61*N61*SIN(RADIANS(60)))+(0.5*N61*D61*SIN(RADIANS(60))))/Lookups!N$2)*100)</f>
        <v>0</v>
      </c>
      <c r="C61" s="5" t="s">
        <v>38</v>
      </c>
      <c r="D61">
        <f ca="1">IF(Table1[[#This Row],[Legal/Compliance Cost]]&lt;&gt;"",OFFSET(Lookups!B$1,MATCH(C61,Lookups!A$2:A$18,0),0),0)</f>
        <v>0</v>
      </c>
      <c r="E61" s="5" t="s">
        <v>38</v>
      </c>
      <c r="F61">
        <f ca="1">IF(Table1[[#This Row],[Financial Cost]]&lt;&gt;"",OFFSET(Lookups!D$1,MATCH(E61,Lookups!C$2:C$18,0),0),0)</f>
        <v>0</v>
      </c>
      <c r="G61" s="5" t="s">
        <v>38</v>
      </c>
      <c r="H61">
        <f ca="1">IF(Table1[[#This Row],[Reputation Cost]]&lt;&gt;"",OFFSET(Lookups!F$1,MATCH(G61,Lookups!E$2:E$18,0),0),0)</f>
        <v>0</v>
      </c>
      <c r="I61" s="5" t="s">
        <v>38</v>
      </c>
      <c r="J61">
        <f ca="1">IF(Table1[[#This Row],[Opportunity Cost]]&lt;&gt;"",OFFSET(Lookups!H$1,MATCH(I61,Lookups!G$2:G$18,0),0),0)</f>
        <v>0</v>
      </c>
      <c r="K61" s="5" t="s">
        <v>38</v>
      </c>
      <c r="L61">
        <f ca="1">IF(Table1[[#This Row],[U/X Cost]]&lt;&gt;"",OFFSET(Lookups!J$1,MATCH(K61,Lookups!I$2:I$18,0),0),0)</f>
        <v>0</v>
      </c>
      <c r="M61" s="5" t="s">
        <v>38</v>
      </c>
      <c r="N61">
        <f ca="1">IF(Table1[[#This Row],[No. of Users Cost]]&lt;&gt;"",OFFSET(Lookups!L$1,MATCH(M61,Lookups!K$2:K$18,0),0),0)</f>
        <v>0</v>
      </c>
    </row>
    <row r="62" spans="1:14" x14ac:dyDescent="0.2">
      <c r="A62" s="4"/>
      <c r="B62" s="2">
        <f ca="1">INT((((0.5*D62*F62*SIN(RADIANS(60)))+(0.5*F62*H62*SIN(RADIANS(60)))+(0.5*H62*J62*SIN(RADIANS(60)))+(0.5*J62*L62*SIN(RADIANS(60)))+(0.5*L62*N62*SIN(RADIANS(60)))+(0.5*N62*D62*SIN(RADIANS(60))))/Lookups!N$2)*100)</f>
        <v>0</v>
      </c>
      <c r="C62" s="5" t="s">
        <v>38</v>
      </c>
      <c r="D62">
        <f ca="1">IF(Table1[[#This Row],[Legal/Compliance Cost]]&lt;&gt;"",OFFSET(Lookups!B$1,MATCH(C62,Lookups!A$2:A$18,0),0),0)</f>
        <v>0</v>
      </c>
      <c r="E62" s="5" t="s">
        <v>38</v>
      </c>
      <c r="F62">
        <f ca="1">IF(Table1[[#This Row],[Financial Cost]]&lt;&gt;"",OFFSET(Lookups!D$1,MATCH(E62,Lookups!C$2:C$18,0),0),0)</f>
        <v>0</v>
      </c>
      <c r="G62" s="5" t="s">
        <v>38</v>
      </c>
      <c r="H62">
        <f ca="1">IF(Table1[[#This Row],[Reputation Cost]]&lt;&gt;"",OFFSET(Lookups!F$1,MATCH(G62,Lookups!E$2:E$18,0),0),0)</f>
        <v>0</v>
      </c>
      <c r="I62" s="5" t="s">
        <v>38</v>
      </c>
      <c r="J62">
        <f ca="1">IF(Table1[[#This Row],[Opportunity Cost]]&lt;&gt;"",OFFSET(Lookups!H$1,MATCH(I62,Lookups!G$2:G$18,0),0),0)</f>
        <v>0</v>
      </c>
      <c r="K62" s="5" t="s">
        <v>38</v>
      </c>
      <c r="L62">
        <f ca="1">IF(Table1[[#This Row],[U/X Cost]]&lt;&gt;"",OFFSET(Lookups!J$1,MATCH(K62,Lookups!I$2:I$18,0),0),0)</f>
        <v>0</v>
      </c>
      <c r="M62" s="5" t="s">
        <v>38</v>
      </c>
      <c r="N62">
        <f ca="1">IF(Table1[[#This Row],[No. of Users Cost]]&lt;&gt;"",OFFSET(Lookups!L$1,MATCH(M62,Lookups!K$2:K$18,0),0),0)</f>
        <v>0</v>
      </c>
    </row>
    <row r="63" spans="1:14" x14ac:dyDescent="0.2">
      <c r="A63" s="4"/>
      <c r="B63" s="2">
        <f ca="1">INT((((0.5*D63*F63*SIN(RADIANS(60)))+(0.5*F63*H63*SIN(RADIANS(60)))+(0.5*H63*J63*SIN(RADIANS(60)))+(0.5*J63*L63*SIN(RADIANS(60)))+(0.5*L63*N63*SIN(RADIANS(60)))+(0.5*N63*D63*SIN(RADIANS(60))))/Lookups!N$2)*100)</f>
        <v>0</v>
      </c>
      <c r="C63" s="5" t="s">
        <v>38</v>
      </c>
      <c r="D63">
        <f ca="1">IF(Table1[[#This Row],[Legal/Compliance Cost]]&lt;&gt;"",OFFSET(Lookups!B$1,MATCH(C63,Lookups!A$2:A$18,0),0),0)</f>
        <v>0</v>
      </c>
      <c r="E63" s="5" t="s">
        <v>38</v>
      </c>
      <c r="F63">
        <f ca="1">IF(Table1[[#This Row],[Financial Cost]]&lt;&gt;"",OFFSET(Lookups!D$1,MATCH(E63,Lookups!C$2:C$18,0),0),0)</f>
        <v>0</v>
      </c>
      <c r="G63" s="5" t="s">
        <v>38</v>
      </c>
      <c r="H63">
        <f ca="1">IF(Table1[[#This Row],[Reputation Cost]]&lt;&gt;"",OFFSET(Lookups!F$1,MATCH(G63,Lookups!E$2:E$18,0),0),0)</f>
        <v>0</v>
      </c>
      <c r="I63" s="5" t="s">
        <v>38</v>
      </c>
      <c r="J63">
        <f ca="1">IF(Table1[[#This Row],[Opportunity Cost]]&lt;&gt;"",OFFSET(Lookups!H$1,MATCH(I63,Lookups!G$2:G$18,0),0),0)</f>
        <v>0</v>
      </c>
      <c r="K63" s="5" t="s">
        <v>38</v>
      </c>
      <c r="L63">
        <f ca="1">IF(Table1[[#This Row],[U/X Cost]]&lt;&gt;"",OFFSET(Lookups!J$1,MATCH(K63,Lookups!I$2:I$18,0),0),0)</f>
        <v>0</v>
      </c>
      <c r="M63" s="5" t="s">
        <v>38</v>
      </c>
      <c r="N63">
        <f ca="1">IF(Table1[[#This Row],[No. of Users Cost]]&lt;&gt;"",OFFSET(Lookups!L$1,MATCH(M63,Lookups!K$2:K$18,0),0),0)</f>
        <v>0</v>
      </c>
    </row>
    <row r="64" spans="1:14" x14ac:dyDescent="0.2">
      <c r="A64" s="4"/>
      <c r="B64" s="2">
        <f ca="1">INT((((0.5*D64*F64*SIN(RADIANS(60)))+(0.5*F64*H64*SIN(RADIANS(60)))+(0.5*H64*J64*SIN(RADIANS(60)))+(0.5*J64*L64*SIN(RADIANS(60)))+(0.5*L64*N64*SIN(RADIANS(60)))+(0.5*N64*D64*SIN(RADIANS(60))))/Lookups!N$2)*100)</f>
        <v>0</v>
      </c>
      <c r="C64" s="5" t="s">
        <v>38</v>
      </c>
      <c r="D64">
        <f ca="1">IF(Table1[[#This Row],[Legal/Compliance Cost]]&lt;&gt;"",OFFSET(Lookups!B$1,MATCH(C64,Lookups!A$2:A$18,0),0),0)</f>
        <v>0</v>
      </c>
      <c r="E64" s="5" t="s">
        <v>38</v>
      </c>
      <c r="F64">
        <f ca="1">IF(Table1[[#This Row],[Financial Cost]]&lt;&gt;"",OFFSET(Lookups!D$1,MATCH(E64,Lookups!C$2:C$18,0),0),0)</f>
        <v>0</v>
      </c>
      <c r="G64" s="5" t="s">
        <v>38</v>
      </c>
      <c r="H64">
        <f ca="1">IF(Table1[[#This Row],[Reputation Cost]]&lt;&gt;"",OFFSET(Lookups!F$1,MATCH(G64,Lookups!E$2:E$18,0),0),0)</f>
        <v>0</v>
      </c>
      <c r="I64" s="5" t="s">
        <v>38</v>
      </c>
      <c r="J64">
        <f ca="1">IF(Table1[[#This Row],[Opportunity Cost]]&lt;&gt;"",OFFSET(Lookups!H$1,MATCH(I64,Lookups!G$2:G$18,0),0),0)</f>
        <v>0</v>
      </c>
      <c r="K64" s="5" t="s">
        <v>38</v>
      </c>
      <c r="L64">
        <f ca="1">IF(Table1[[#This Row],[U/X Cost]]&lt;&gt;"",OFFSET(Lookups!J$1,MATCH(K64,Lookups!I$2:I$18,0),0),0)</f>
        <v>0</v>
      </c>
      <c r="M64" s="5" t="s">
        <v>38</v>
      </c>
      <c r="N64">
        <f ca="1">IF(Table1[[#This Row],[No. of Users Cost]]&lt;&gt;"",OFFSET(Lookups!L$1,MATCH(M64,Lookups!K$2:K$18,0),0),0)</f>
        <v>0</v>
      </c>
    </row>
    <row r="65" spans="1:14" x14ac:dyDescent="0.2">
      <c r="A65" s="4"/>
      <c r="B65" s="2">
        <f ca="1">INT((((0.5*D65*F65*SIN(RADIANS(60)))+(0.5*F65*H65*SIN(RADIANS(60)))+(0.5*H65*J65*SIN(RADIANS(60)))+(0.5*J65*L65*SIN(RADIANS(60)))+(0.5*L65*N65*SIN(RADIANS(60)))+(0.5*N65*D65*SIN(RADIANS(60))))/Lookups!N$2)*100)</f>
        <v>0</v>
      </c>
      <c r="C65" s="5" t="s">
        <v>38</v>
      </c>
      <c r="D65">
        <f ca="1">IF(Table1[[#This Row],[Legal/Compliance Cost]]&lt;&gt;"",OFFSET(Lookups!B$1,MATCH(C65,Lookups!A$2:A$18,0),0),0)</f>
        <v>0</v>
      </c>
      <c r="E65" s="5" t="s">
        <v>38</v>
      </c>
      <c r="F65">
        <f ca="1">IF(Table1[[#This Row],[Financial Cost]]&lt;&gt;"",OFFSET(Lookups!D$1,MATCH(E65,Lookups!C$2:C$18,0),0),0)</f>
        <v>0</v>
      </c>
      <c r="G65" s="5" t="s">
        <v>38</v>
      </c>
      <c r="H65">
        <f ca="1">IF(Table1[[#This Row],[Reputation Cost]]&lt;&gt;"",OFFSET(Lookups!F$1,MATCH(G65,Lookups!E$2:E$18,0),0),0)</f>
        <v>0</v>
      </c>
      <c r="I65" s="5" t="s">
        <v>38</v>
      </c>
      <c r="J65">
        <f ca="1">IF(Table1[[#This Row],[Opportunity Cost]]&lt;&gt;"",OFFSET(Lookups!H$1,MATCH(I65,Lookups!G$2:G$18,0),0),0)</f>
        <v>0</v>
      </c>
      <c r="K65" s="5" t="s">
        <v>38</v>
      </c>
      <c r="L65">
        <f ca="1">IF(Table1[[#This Row],[U/X Cost]]&lt;&gt;"",OFFSET(Lookups!J$1,MATCH(K65,Lookups!I$2:I$18,0),0),0)</f>
        <v>0</v>
      </c>
      <c r="M65" s="5" t="s">
        <v>38</v>
      </c>
      <c r="N65">
        <f ca="1">IF(Table1[[#This Row],[No. of Users Cost]]&lt;&gt;"",OFFSET(Lookups!L$1,MATCH(M65,Lookups!K$2:K$18,0),0),0)</f>
        <v>0</v>
      </c>
    </row>
    <row r="66" spans="1:14" x14ac:dyDescent="0.2">
      <c r="A66" s="4"/>
      <c r="B66" s="2">
        <f ca="1">INT((((0.5*D66*F66*SIN(RADIANS(60)))+(0.5*F66*H66*SIN(RADIANS(60)))+(0.5*H66*J66*SIN(RADIANS(60)))+(0.5*J66*L66*SIN(RADIANS(60)))+(0.5*L66*N66*SIN(RADIANS(60)))+(0.5*N66*D66*SIN(RADIANS(60))))/Lookups!N$2)*100)</f>
        <v>0</v>
      </c>
      <c r="C66" s="5" t="s">
        <v>38</v>
      </c>
      <c r="D66">
        <f ca="1">IF(Table1[[#This Row],[Legal/Compliance Cost]]&lt;&gt;"",OFFSET(Lookups!B$1,MATCH(C66,Lookups!A$2:A$18,0),0),0)</f>
        <v>0</v>
      </c>
      <c r="E66" s="5" t="s">
        <v>38</v>
      </c>
      <c r="F66">
        <f ca="1">IF(Table1[[#This Row],[Financial Cost]]&lt;&gt;"",OFFSET(Lookups!D$1,MATCH(E66,Lookups!C$2:C$18,0),0),0)</f>
        <v>0</v>
      </c>
      <c r="G66" s="5" t="s">
        <v>38</v>
      </c>
      <c r="H66">
        <f ca="1">IF(Table1[[#This Row],[Reputation Cost]]&lt;&gt;"",OFFSET(Lookups!F$1,MATCH(G66,Lookups!E$2:E$18,0),0),0)</f>
        <v>0</v>
      </c>
      <c r="I66" s="5" t="s">
        <v>38</v>
      </c>
      <c r="J66">
        <f ca="1">IF(Table1[[#This Row],[Opportunity Cost]]&lt;&gt;"",OFFSET(Lookups!H$1,MATCH(I66,Lookups!G$2:G$18,0),0),0)</f>
        <v>0</v>
      </c>
      <c r="K66" s="5" t="s">
        <v>38</v>
      </c>
      <c r="L66">
        <f ca="1">IF(Table1[[#This Row],[U/X Cost]]&lt;&gt;"",OFFSET(Lookups!J$1,MATCH(K66,Lookups!I$2:I$18,0),0),0)</f>
        <v>0</v>
      </c>
      <c r="M66" s="5" t="s">
        <v>38</v>
      </c>
      <c r="N66">
        <f ca="1">IF(Table1[[#This Row],[No. of Users Cost]]&lt;&gt;"",OFFSET(Lookups!L$1,MATCH(M66,Lookups!K$2:K$18,0),0),0)</f>
        <v>0</v>
      </c>
    </row>
    <row r="67" spans="1:14" x14ac:dyDescent="0.2">
      <c r="A67" s="4"/>
      <c r="B67" s="2">
        <f ca="1">INT((((0.5*D67*F67*SIN(RADIANS(60)))+(0.5*F67*H67*SIN(RADIANS(60)))+(0.5*H67*J67*SIN(RADIANS(60)))+(0.5*J67*L67*SIN(RADIANS(60)))+(0.5*L67*N67*SIN(RADIANS(60)))+(0.5*N67*D67*SIN(RADIANS(60))))/Lookups!N$2)*100)</f>
        <v>0</v>
      </c>
      <c r="C67" s="5" t="s">
        <v>38</v>
      </c>
      <c r="D67">
        <f ca="1">IF(Table1[[#This Row],[Legal/Compliance Cost]]&lt;&gt;"",OFFSET(Lookups!B$1,MATCH(C67,Lookups!A$2:A$18,0),0),0)</f>
        <v>0</v>
      </c>
      <c r="E67" s="5" t="s">
        <v>38</v>
      </c>
      <c r="F67">
        <f ca="1">IF(Table1[[#This Row],[Financial Cost]]&lt;&gt;"",OFFSET(Lookups!D$1,MATCH(E67,Lookups!C$2:C$18,0),0),0)</f>
        <v>0</v>
      </c>
      <c r="G67" s="5" t="s">
        <v>38</v>
      </c>
      <c r="H67">
        <f ca="1">IF(Table1[[#This Row],[Reputation Cost]]&lt;&gt;"",OFFSET(Lookups!F$1,MATCH(G67,Lookups!E$2:E$18,0),0),0)</f>
        <v>0</v>
      </c>
      <c r="I67" s="5" t="s">
        <v>38</v>
      </c>
      <c r="J67">
        <f ca="1">IF(Table1[[#This Row],[Opportunity Cost]]&lt;&gt;"",OFFSET(Lookups!H$1,MATCH(I67,Lookups!G$2:G$18,0),0),0)</f>
        <v>0</v>
      </c>
      <c r="K67" s="5" t="s">
        <v>38</v>
      </c>
      <c r="L67">
        <f ca="1">IF(Table1[[#This Row],[U/X Cost]]&lt;&gt;"",OFFSET(Lookups!J$1,MATCH(K67,Lookups!I$2:I$18,0),0),0)</f>
        <v>0</v>
      </c>
      <c r="M67" s="5" t="s">
        <v>38</v>
      </c>
      <c r="N67">
        <f ca="1">IF(Table1[[#This Row],[No. of Users Cost]]&lt;&gt;"",OFFSET(Lookups!L$1,MATCH(M67,Lookups!K$2:K$18,0),0),0)</f>
        <v>0</v>
      </c>
    </row>
    <row r="68" spans="1:14" x14ac:dyDescent="0.2">
      <c r="A68" s="4"/>
      <c r="B68" s="2">
        <f ca="1">INT((((0.5*D68*F68*SIN(RADIANS(60)))+(0.5*F68*H68*SIN(RADIANS(60)))+(0.5*H68*J68*SIN(RADIANS(60)))+(0.5*J68*L68*SIN(RADIANS(60)))+(0.5*L68*N68*SIN(RADIANS(60)))+(0.5*N68*D68*SIN(RADIANS(60))))/Lookups!N$2)*100)</f>
        <v>0</v>
      </c>
      <c r="C68" s="5" t="s">
        <v>38</v>
      </c>
      <c r="D68">
        <f ca="1">IF(Table1[[#This Row],[Legal/Compliance Cost]]&lt;&gt;"",OFFSET(Lookups!B$1,MATCH(C68,Lookups!A$2:A$18,0),0),0)</f>
        <v>0</v>
      </c>
      <c r="E68" s="5" t="s">
        <v>38</v>
      </c>
      <c r="F68">
        <f ca="1">IF(Table1[[#This Row],[Financial Cost]]&lt;&gt;"",OFFSET(Lookups!D$1,MATCH(E68,Lookups!C$2:C$18,0),0),0)</f>
        <v>0</v>
      </c>
      <c r="G68" s="5" t="s">
        <v>38</v>
      </c>
      <c r="H68">
        <f ca="1">IF(Table1[[#This Row],[Reputation Cost]]&lt;&gt;"",OFFSET(Lookups!F$1,MATCH(G68,Lookups!E$2:E$18,0),0),0)</f>
        <v>0</v>
      </c>
      <c r="I68" s="5" t="s">
        <v>38</v>
      </c>
      <c r="J68">
        <f ca="1">IF(Table1[[#This Row],[Opportunity Cost]]&lt;&gt;"",OFFSET(Lookups!H$1,MATCH(I68,Lookups!G$2:G$18,0),0),0)</f>
        <v>0</v>
      </c>
      <c r="K68" s="5" t="s">
        <v>38</v>
      </c>
      <c r="L68">
        <f ca="1">IF(Table1[[#This Row],[U/X Cost]]&lt;&gt;"",OFFSET(Lookups!J$1,MATCH(K68,Lookups!I$2:I$18,0),0),0)</f>
        <v>0</v>
      </c>
      <c r="M68" s="5" t="s">
        <v>38</v>
      </c>
      <c r="N68">
        <f ca="1">IF(Table1[[#This Row],[No. of Users Cost]]&lt;&gt;"",OFFSET(Lookups!L$1,MATCH(M68,Lookups!K$2:K$18,0),0),0)</f>
        <v>0</v>
      </c>
    </row>
    <row r="69" spans="1:14" x14ac:dyDescent="0.2">
      <c r="A69" s="4"/>
      <c r="B69" s="2">
        <f ca="1">INT((((0.5*D69*F69*SIN(RADIANS(60)))+(0.5*F69*H69*SIN(RADIANS(60)))+(0.5*H69*J69*SIN(RADIANS(60)))+(0.5*J69*L69*SIN(RADIANS(60)))+(0.5*L69*N69*SIN(RADIANS(60)))+(0.5*N69*D69*SIN(RADIANS(60))))/Lookups!N$2)*100)</f>
        <v>0</v>
      </c>
      <c r="C69" s="5" t="s">
        <v>38</v>
      </c>
      <c r="D69">
        <f ca="1">IF(Table1[[#This Row],[Legal/Compliance Cost]]&lt;&gt;"",OFFSET(Lookups!B$1,MATCH(C69,Lookups!A$2:A$18,0),0),0)</f>
        <v>0</v>
      </c>
      <c r="E69" s="5" t="s">
        <v>38</v>
      </c>
      <c r="F69">
        <f ca="1">IF(Table1[[#This Row],[Financial Cost]]&lt;&gt;"",OFFSET(Lookups!D$1,MATCH(E69,Lookups!C$2:C$18,0),0),0)</f>
        <v>0</v>
      </c>
      <c r="G69" s="5" t="s">
        <v>38</v>
      </c>
      <c r="H69">
        <f ca="1">IF(Table1[[#This Row],[Reputation Cost]]&lt;&gt;"",OFFSET(Lookups!F$1,MATCH(G69,Lookups!E$2:E$18,0),0),0)</f>
        <v>0</v>
      </c>
      <c r="I69" s="5" t="s">
        <v>38</v>
      </c>
      <c r="J69">
        <f ca="1">IF(Table1[[#This Row],[Opportunity Cost]]&lt;&gt;"",OFFSET(Lookups!H$1,MATCH(I69,Lookups!G$2:G$18,0),0),0)</f>
        <v>0</v>
      </c>
      <c r="K69" s="5" t="s">
        <v>38</v>
      </c>
      <c r="L69">
        <f ca="1">IF(Table1[[#This Row],[U/X Cost]]&lt;&gt;"",OFFSET(Lookups!J$1,MATCH(K69,Lookups!I$2:I$18,0),0),0)</f>
        <v>0</v>
      </c>
      <c r="M69" s="5" t="s">
        <v>38</v>
      </c>
      <c r="N69">
        <f ca="1">IF(Table1[[#This Row],[No. of Users Cost]]&lt;&gt;"",OFFSET(Lookups!L$1,MATCH(M69,Lookups!K$2:K$18,0),0),0)</f>
        <v>0</v>
      </c>
    </row>
    <row r="70" spans="1:14" x14ac:dyDescent="0.2">
      <c r="A70" s="4"/>
      <c r="B70" s="2">
        <f ca="1">INT((((0.5*D70*F70*SIN(RADIANS(60)))+(0.5*F70*H70*SIN(RADIANS(60)))+(0.5*H70*J70*SIN(RADIANS(60)))+(0.5*J70*L70*SIN(RADIANS(60)))+(0.5*L70*N70*SIN(RADIANS(60)))+(0.5*N70*D70*SIN(RADIANS(60))))/Lookups!N$2)*100)</f>
        <v>0</v>
      </c>
      <c r="C70" s="5" t="s">
        <v>38</v>
      </c>
      <c r="D70">
        <f ca="1">IF(Table1[[#This Row],[Legal/Compliance Cost]]&lt;&gt;"",OFFSET(Lookups!B$1,MATCH(C70,Lookups!A$2:A$18,0),0),0)</f>
        <v>0</v>
      </c>
      <c r="E70" s="5" t="s">
        <v>38</v>
      </c>
      <c r="F70">
        <f ca="1">IF(Table1[[#This Row],[Financial Cost]]&lt;&gt;"",OFFSET(Lookups!D$1,MATCH(E70,Lookups!C$2:C$18,0),0),0)</f>
        <v>0</v>
      </c>
      <c r="G70" s="5" t="s">
        <v>38</v>
      </c>
      <c r="H70">
        <f ca="1">IF(Table1[[#This Row],[Reputation Cost]]&lt;&gt;"",OFFSET(Lookups!F$1,MATCH(G70,Lookups!E$2:E$18,0),0),0)</f>
        <v>0</v>
      </c>
      <c r="I70" s="5" t="s">
        <v>38</v>
      </c>
      <c r="J70">
        <f ca="1">IF(Table1[[#This Row],[Opportunity Cost]]&lt;&gt;"",OFFSET(Lookups!H$1,MATCH(I70,Lookups!G$2:G$18,0),0),0)</f>
        <v>0</v>
      </c>
      <c r="K70" s="5" t="s">
        <v>38</v>
      </c>
      <c r="L70">
        <f ca="1">IF(Table1[[#This Row],[U/X Cost]]&lt;&gt;"",OFFSET(Lookups!J$1,MATCH(K70,Lookups!I$2:I$18,0),0),0)</f>
        <v>0</v>
      </c>
      <c r="M70" s="5" t="s">
        <v>38</v>
      </c>
      <c r="N70">
        <f ca="1">IF(Table1[[#This Row],[No. of Users Cost]]&lt;&gt;"",OFFSET(Lookups!L$1,MATCH(M70,Lookups!K$2:K$18,0),0),0)</f>
        <v>0</v>
      </c>
    </row>
    <row r="71" spans="1:14" x14ac:dyDescent="0.2">
      <c r="A71" s="4"/>
      <c r="B71" s="2">
        <f ca="1">INT((((0.5*D71*F71*SIN(RADIANS(60)))+(0.5*F71*H71*SIN(RADIANS(60)))+(0.5*H71*J71*SIN(RADIANS(60)))+(0.5*J71*L71*SIN(RADIANS(60)))+(0.5*L71*N71*SIN(RADIANS(60)))+(0.5*N71*D71*SIN(RADIANS(60))))/Lookups!N$2)*100)</f>
        <v>0</v>
      </c>
      <c r="C71" s="5" t="s">
        <v>38</v>
      </c>
      <c r="D71">
        <f ca="1">IF(Table1[[#This Row],[Legal/Compliance Cost]]&lt;&gt;"",OFFSET(Lookups!B$1,MATCH(C71,Lookups!A$2:A$18,0),0),0)</f>
        <v>0</v>
      </c>
      <c r="E71" s="5" t="s">
        <v>38</v>
      </c>
      <c r="F71">
        <f ca="1">IF(Table1[[#This Row],[Financial Cost]]&lt;&gt;"",OFFSET(Lookups!D$1,MATCH(E71,Lookups!C$2:C$18,0),0),0)</f>
        <v>0</v>
      </c>
      <c r="G71" s="5" t="s">
        <v>38</v>
      </c>
      <c r="H71">
        <f ca="1">IF(Table1[[#This Row],[Reputation Cost]]&lt;&gt;"",OFFSET(Lookups!F$1,MATCH(G71,Lookups!E$2:E$18,0),0),0)</f>
        <v>0</v>
      </c>
      <c r="I71" s="5" t="s">
        <v>38</v>
      </c>
      <c r="J71">
        <f ca="1">IF(Table1[[#This Row],[Opportunity Cost]]&lt;&gt;"",OFFSET(Lookups!H$1,MATCH(I71,Lookups!G$2:G$18,0),0),0)</f>
        <v>0</v>
      </c>
      <c r="K71" s="5" t="s">
        <v>38</v>
      </c>
      <c r="L71">
        <f ca="1">IF(Table1[[#This Row],[U/X Cost]]&lt;&gt;"",OFFSET(Lookups!J$1,MATCH(K71,Lookups!I$2:I$18,0),0),0)</f>
        <v>0</v>
      </c>
      <c r="M71" s="5" t="s">
        <v>38</v>
      </c>
      <c r="N71">
        <f ca="1">IF(Table1[[#This Row],[No. of Users Cost]]&lt;&gt;"",OFFSET(Lookups!L$1,MATCH(M71,Lookups!K$2:K$18,0),0),0)</f>
        <v>0</v>
      </c>
    </row>
    <row r="72" spans="1:14" x14ac:dyDescent="0.2">
      <c r="A72" s="4"/>
      <c r="B72" s="2">
        <f ca="1">INT((((0.5*D72*F72*SIN(RADIANS(60)))+(0.5*F72*H72*SIN(RADIANS(60)))+(0.5*H72*J72*SIN(RADIANS(60)))+(0.5*J72*L72*SIN(RADIANS(60)))+(0.5*L72*N72*SIN(RADIANS(60)))+(0.5*N72*D72*SIN(RADIANS(60))))/Lookups!N$2)*100)</f>
        <v>0</v>
      </c>
      <c r="C72" s="5" t="s">
        <v>38</v>
      </c>
      <c r="D72">
        <f ca="1">IF(Table1[[#This Row],[Legal/Compliance Cost]]&lt;&gt;"",OFFSET(Lookups!B$1,MATCH(C72,Lookups!A$2:A$18,0),0),0)</f>
        <v>0</v>
      </c>
      <c r="E72" s="5" t="s">
        <v>38</v>
      </c>
      <c r="F72">
        <f ca="1">IF(Table1[[#This Row],[Financial Cost]]&lt;&gt;"",OFFSET(Lookups!D$1,MATCH(E72,Lookups!C$2:C$18,0),0),0)</f>
        <v>0</v>
      </c>
      <c r="G72" s="5" t="s">
        <v>38</v>
      </c>
      <c r="H72">
        <f ca="1">IF(Table1[[#This Row],[Reputation Cost]]&lt;&gt;"",OFFSET(Lookups!F$1,MATCH(G72,Lookups!E$2:E$18,0),0),0)</f>
        <v>0</v>
      </c>
      <c r="I72" s="5" t="s">
        <v>38</v>
      </c>
      <c r="J72">
        <f ca="1">IF(Table1[[#This Row],[Opportunity Cost]]&lt;&gt;"",OFFSET(Lookups!H$1,MATCH(I72,Lookups!G$2:G$18,0),0),0)</f>
        <v>0</v>
      </c>
      <c r="K72" s="5" t="s">
        <v>38</v>
      </c>
      <c r="L72">
        <f ca="1">IF(Table1[[#This Row],[U/X Cost]]&lt;&gt;"",OFFSET(Lookups!J$1,MATCH(K72,Lookups!I$2:I$18,0),0),0)</f>
        <v>0</v>
      </c>
      <c r="M72" s="5" t="s">
        <v>38</v>
      </c>
      <c r="N72">
        <f ca="1">IF(Table1[[#This Row],[No. of Users Cost]]&lt;&gt;"",OFFSET(Lookups!L$1,MATCH(M72,Lookups!K$2:K$18,0),0),0)</f>
        <v>0</v>
      </c>
    </row>
    <row r="73" spans="1:14" x14ac:dyDescent="0.2">
      <c r="A73" s="4"/>
      <c r="B73" s="2">
        <f ca="1">INT((((0.5*D73*F73*SIN(RADIANS(60)))+(0.5*F73*H73*SIN(RADIANS(60)))+(0.5*H73*J73*SIN(RADIANS(60)))+(0.5*J73*L73*SIN(RADIANS(60)))+(0.5*L73*N73*SIN(RADIANS(60)))+(0.5*N73*D73*SIN(RADIANS(60))))/Lookups!N$2)*100)</f>
        <v>0</v>
      </c>
      <c r="C73" s="5" t="s">
        <v>38</v>
      </c>
      <c r="D73">
        <f ca="1">IF(Table1[[#This Row],[Legal/Compliance Cost]]&lt;&gt;"",OFFSET(Lookups!B$1,MATCH(C73,Lookups!A$2:A$18,0),0),0)</f>
        <v>0</v>
      </c>
      <c r="E73" s="5" t="s">
        <v>38</v>
      </c>
      <c r="F73">
        <f ca="1">IF(Table1[[#This Row],[Financial Cost]]&lt;&gt;"",OFFSET(Lookups!D$1,MATCH(E73,Lookups!C$2:C$18,0),0),0)</f>
        <v>0</v>
      </c>
      <c r="G73" s="5" t="s">
        <v>38</v>
      </c>
      <c r="H73">
        <f ca="1">IF(Table1[[#This Row],[Reputation Cost]]&lt;&gt;"",OFFSET(Lookups!F$1,MATCH(G73,Lookups!E$2:E$18,0),0),0)</f>
        <v>0</v>
      </c>
      <c r="I73" s="5" t="s">
        <v>38</v>
      </c>
      <c r="J73">
        <f ca="1">IF(Table1[[#This Row],[Opportunity Cost]]&lt;&gt;"",OFFSET(Lookups!H$1,MATCH(I73,Lookups!G$2:G$18,0),0),0)</f>
        <v>0</v>
      </c>
      <c r="K73" s="5" t="s">
        <v>38</v>
      </c>
      <c r="L73">
        <f ca="1">IF(Table1[[#This Row],[U/X Cost]]&lt;&gt;"",OFFSET(Lookups!J$1,MATCH(K73,Lookups!I$2:I$18,0),0),0)</f>
        <v>0</v>
      </c>
      <c r="M73" s="5" t="s">
        <v>38</v>
      </c>
      <c r="N73">
        <f ca="1">IF(Table1[[#This Row],[No. of Users Cost]]&lt;&gt;"",OFFSET(Lookups!L$1,MATCH(M73,Lookups!K$2:K$18,0),0),0)</f>
        <v>0</v>
      </c>
    </row>
    <row r="74" spans="1:14" x14ac:dyDescent="0.2">
      <c r="A74" s="4"/>
      <c r="B74" s="2">
        <f ca="1">INT((((0.5*D74*F74*SIN(RADIANS(60)))+(0.5*F74*H74*SIN(RADIANS(60)))+(0.5*H74*J74*SIN(RADIANS(60)))+(0.5*J74*L74*SIN(RADIANS(60)))+(0.5*L74*N74*SIN(RADIANS(60)))+(0.5*N74*D74*SIN(RADIANS(60))))/Lookups!N$2)*100)</f>
        <v>0</v>
      </c>
      <c r="C74" s="5" t="s">
        <v>38</v>
      </c>
      <c r="D74">
        <f ca="1">IF(Table1[[#This Row],[Legal/Compliance Cost]]&lt;&gt;"",OFFSET(Lookups!B$1,MATCH(C74,Lookups!A$2:A$18,0),0),0)</f>
        <v>0</v>
      </c>
      <c r="E74" s="5" t="s">
        <v>38</v>
      </c>
      <c r="F74">
        <f ca="1">IF(Table1[[#This Row],[Financial Cost]]&lt;&gt;"",OFFSET(Lookups!D$1,MATCH(E74,Lookups!C$2:C$18,0),0),0)</f>
        <v>0</v>
      </c>
      <c r="G74" s="5" t="s">
        <v>38</v>
      </c>
      <c r="H74">
        <f ca="1">IF(Table1[[#This Row],[Reputation Cost]]&lt;&gt;"",OFFSET(Lookups!F$1,MATCH(G74,Lookups!E$2:E$18,0),0),0)</f>
        <v>0</v>
      </c>
      <c r="I74" s="5" t="s">
        <v>38</v>
      </c>
      <c r="J74">
        <f ca="1">IF(Table1[[#This Row],[Opportunity Cost]]&lt;&gt;"",OFFSET(Lookups!H$1,MATCH(I74,Lookups!G$2:G$18,0),0),0)</f>
        <v>0</v>
      </c>
      <c r="K74" s="5" t="s">
        <v>38</v>
      </c>
      <c r="L74">
        <f ca="1">IF(Table1[[#This Row],[U/X Cost]]&lt;&gt;"",OFFSET(Lookups!J$1,MATCH(K74,Lookups!I$2:I$18,0),0),0)</f>
        <v>0</v>
      </c>
      <c r="M74" s="5" t="s">
        <v>38</v>
      </c>
      <c r="N74">
        <f ca="1">IF(Table1[[#This Row],[No. of Users Cost]]&lt;&gt;"",OFFSET(Lookups!L$1,MATCH(M74,Lookups!K$2:K$18,0),0),0)</f>
        <v>0</v>
      </c>
    </row>
    <row r="75" spans="1:14" x14ac:dyDescent="0.2">
      <c r="A75" s="4"/>
      <c r="B75" s="2">
        <f ca="1">INT((((0.5*D75*F75*SIN(RADIANS(60)))+(0.5*F75*H75*SIN(RADIANS(60)))+(0.5*H75*J75*SIN(RADIANS(60)))+(0.5*J75*L75*SIN(RADIANS(60)))+(0.5*L75*N75*SIN(RADIANS(60)))+(0.5*N75*D75*SIN(RADIANS(60))))/Lookups!N$2)*100)</f>
        <v>0</v>
      </c>
      <c r="C75" s="5" t="s">
        <v>38</v>
      </c>
      <c r="D75">
        <f ca="1">IF(Table1[[#This Row],[Legal/Compliance Cost]]&lt;&gt;"",OFFSET(Lookups!B$1,MATCH(C75,Lookups!A$2:A$18,0),0),0)</f>
        <v>0</v>
      </c>
      <c r="E75" s="5" t="s">
        <v>38</v>
      </c>
      <c r="F75">
        <f ca="1">IF(Table1[[#This Row],[Financial Cost]]&lt;&gt;"",OFFSET(Lookups!D$1,MATCH(E75,Lookups!C$2:C$18,0),0),0)</f>
        <v>0</v>
      </c>
      <c r="G75" s="5" t="s">
        <v>38</v>
      </c>
      <c r="H75">
        <f ca="1">IF(Table1[[#This Row],[Reputation Cost]]&lt;&gt;"",OFFSET(Lookups!F$1,MATCH(G75,Lookups!E$2:E$18,0),0),0)</f>
        <v>0</v>
      </c>
      <c r="I75" s="5" t="s">
        <v>38</v>
      </c>
      <c r="J75">
        <f ca="1">IF(Table1[[#This Row],[Opportunity Cost]]&lt;&gt;"",OFFSET(Lookups!H$1,MATCH(I75,Lookups!G$2:G$18,0),0),0)</f>
        <v>0</v>
      </c>
      <c r="K75" s="5" t="s">
        <v>38</v>
      </c>
      <c r="L75">
        <f ca="1">IF(Table1[[#This Row],[U/X Cost]]&lt;&gt;"",OFFSET(Lookups!J$1,MATCH(K75,Lookups!I$2:I$18,0),0),0)</f>
        <v>0</v>
      </c>
      <c r="M75" s="5" t="s">
        <v>38</v>
      </c>
      <c r="N75">
        <f ca="1">IF(Table1[[#This Row],[No. of Users Cost]]&lt;&gt;"",OFFSET(Lookups!L$1,MATCH(M75,Lookups!K$2:K$18,0),0),0)</f>
        <v>0</v>
      </c>
    </row>
    <row r="76" spans="1:14" x14ac:dyDescent="0.2">
      <c r="A76" s="4"/>
      <c r="B76" s="2">
        <f ca="1">INT((((0.5*D76*F76*SIN(RADIANS(60)))+(0.5*F76*H76*SIN(RADIANS(60)))+(0.5*H76*J76*SIN(RADIANS(60)))+(0.5*J76*L76*SIN(RADIANS(60)))+(0.5*L76*N76*SIN(RADIANS(60)))+(0.5*N76*D76*SIN(RADIANS(60))))/Lookups!N$2)*100)</f>
        <v>0</v>
      </c>
      <c r="C76" s="5" t="s">
        <v>38</v>
      </c>
      <c r="D76">
        <f ca="1">IF(Table1[[#This Row],[Legal/Compliance Cost]]&lt;&gt;"",OFFSET(Lookups!B$1,MATCH(C76,Lookups!A$2:A$18,0),0),0)</f>
        <v>0</v>
      </c>
      <c r="E76" s="5" t="s">
        <v>38</v>
      </c>
      <c r="F76">
        <f ca="1">IF(Table1[[#This Row],[Financial Cost]]&lt;&gt;"",OFFSET(Lookups!D$1,MATCH(E76,Lookups!C$2:C$18,0),0),0)</f>
        <v>0</v>
      </c>
      <c r="G76" s="5" t="s">
        <v>38</v>
      </c>
      <c r="H76">
        <f ca="1">IF(Table1[[#This Row],[Reputation Cost]]&lt;&gt;"",OFFSET(Lookups!F$1,MATCH(G76,Lookups!E$2:E$18,0),0),0)</f>
        <v>0</v>
      </c>
      <c r="I76" s="5" t="s">
        <v>38</v>
      </c>
      <c r="J76">
        <f ca="1">IF(Table1[[#This Row],[Opportunity Cost]]&lt;&gt;"",OFFSET(Lookups!H$1,MATCH(I76,Lookups!G$2:G$18,0),0),0)</f>
        <v>0</v>
      </c>
      <c r="K76" s="5" t="s">
        <v>38</v>
      </c>
      <c r="L76">
        <f ca="1">IF(Table1[[#This Row],[U/X Cost]]&lt;&gt;"",OFFSET(Lookups!J$1,MATCH(K76,Lookups!I$2:I$18,0),0),0)</f>
        <v>0</v>
      </c>
      <c r="M76" s="5" t="s">
        <v>38</v>
      </c>
      <c r="N76">
        <f ca="1">IF(Table1[[#This Row],[No. of Users Cost]]&lt;&gt;"",OFFSET(Lookups!L$1,MATCH(M76,Lookups!K$2:K$18,0),0),0)</f>
        <v>0</v>
      </c>
    </row>
    <row r="77" spans="1:14" x14ac:dyDescent="0.2">
      <c r="A77" s="4"/>
      <c r="B77" s="2">
        <f ca="1">INT((((0.5*D77*F77*SIN(RADIANS(60)))+(0.5*F77*H77*SIN(RADIANS(60)))+(0.5*H77*J77*SIN(RADIANS(60)))+(0.5*J77*L77*SIN(RADIANS(60)))+(0.5*L77*N77*SIN(RADIANS(60)))+(0.5*N77*D77*SIN(RADIANS(60))))/Lookups!N$2)*100)</f>
        <v>0</v>
      </c>
      <c r="C77" s="5" t="s">
        <v>38</v>
      </c>
      <c r="D77">
        <f ca="1">IF(Table1[[#This Row],[Legal/Compliance Cost]]&lt;&gt;"",OFFSET(Lookups!B$1,MATCH(C77,Lookups!A$2:A$18,0),0),0)</f>
        <v>0</v>
      </c>
      <c r="E77" s="5" t="s">
        <v>38</v>
      </c>
      <c r="F77">
        <f ca="1">IF(Table1[[#This Row],[Financial Cost]]&lt;&gt;"",OFFSET(Lookups!D$1,MATCH(E77,Lookups!C$2:C$18,0),0),0)</f>
        <v>0</v>
      </c>
      <c r="G77" s="5" t="s">
        <v>38</v>
      </c>
      <c r="H77">
        <f ca="1">IF(Table1[[#This Row],[Reputation Cost]]&lt;&gt;"",OFFSET(Lookups!F$1,MATCH(G77,Lookups!E$2:E$18,0),0),0)</f>
        <v>0</v>
      </c>
      <c r="I77" s="5" t="s">
        <v>38</v>
      </c>
      <c r="J77">
        <f ca="1">IF(Table1[[#This Row],[Opportunity Cost]]&lt;&gt;"",OFFSET(Lookups!H$1,MATCH(I77,Lookups!G$2:G$18,0),0),0)</f>
        <v>0</v>
      </c>
      <c r="K77" s="5" t="s">
        <v>38</v>
      </c>
      <c r="L77">
        <f ca="1">IF(Table1[[#This Row],[U/X Cost]]&lt;&gt;"",OFFSET(Lookups!J$1,MATCH(K77,Lookups!I$2:I$18,0),0),0)</f>
        <v>0</v>
      </c>
      <c r="M77" s="5" t="s">
        <v>38</v>
      </c>
      <c r="N77">
        <f ca="1">IF(Table1[[#This Row],[No. of Users Cost]]&lt;&gt;"",OFFSET(Lookups!L$1,MATCH(M77,Lookups!K$2:K$18,0),0),0)</f>
        <v>0</v>
      </c>
    </row>
    <row r="78" spans="1:14" x14ac:dyDescent="0.2">
      <c r="A78" s="4"/>
      <c r="B78" s="2">
        <f ca="1">INT((((0.5*D78*F78*SIN(RADIANS(60)))+(0.5*F78*H78*SIN(RADIANS(60)))+(0.5*H78*J78*SIN(RADIANS(60)))+(0.5*J78*L78*SIN(RADIANS(60)))+(0.5*L78*N78*SIN(RADIANS(60)))+(0.5*N78*D78*SIN(RADIANS(60))))/Lookups!N$2)*100)</f>
        <v>0</v>
      </c>
      <c r="C78" s="5" t="s">
        <v>38</v>
      </c>
      <c r="D78">
        <f ca="1">IF(Table1[[#This Row],[Legal/Compliance Cost]]&lt;&gt;"",OFFSET(Lookups!B$1,MATCH(C78,Lookups!A$2:A$18,0),0),0)</f>
        <v>0</v>
      </c>
      <c r="E78" s="5" t="s">
        <v>38</v>
      </c>
      <c r="F78">
        <f ca="1">IF(Table1[[#This Row],[Financial Cost]]&lt;&gt;"",OFFSET(Lookups!D$1,MATCH(E78,Lookups!C$2:C$18,0),0),0)</f>
        <v>0</v>
      </c>
      <c r="G78" s="5" t="s">
        <v>38</v>
      </c>
      <c r="H78">
        <f ca="1">IF(Table1[[#This Row],[Reputation Cost]]&lt;&gt;"",OFFSET(Lookups!F$1,MATCH(G78,Lookups!E$2:E$18,0),0),0)</f>
        <v>0</v>
      </c>
      <c r="I78" s="5" t="s">
        <v>38</v>
      </c>
      <c r="J78">
        <f ca="1">IF(Table1[[#This Row],[Opportunity Cost]]&lt;&gt;"",OFFSET(Lookups!H$1,MATCH(I78,Lookups!G$2:G$18,0),0),0)</f>
        <v>0</v>
      </c>
      <c r="K78" s="5" t="s">
        <v>38</v>
      </c>
      <c r="L78">
        <f ca="1">IF(Table1[[#This Row],[U/X Cost]]&lt;&gt;"",OFFSET(Lookups!J$1,MATCH(K78,Lookups!I$2:I$18,0),0),0)</f>
        <v>0</v>
      </c>
      <c r="M78" s="5" t="s">
        <v>38</v>
      </c>
      <c r="N78">
        <f ca="1">IF(Table1[[#This Row],[No. of Users Cost]]&lt;&gt;"",OFFSET(Lookups!L$1,MATCH(M78,Lookups!K$2:K$18,0),0),0)</f>
        <v>0</v>
      </c>
    </row>
    <row r="79" spans="1:14" x14ac:dyDescent="0.2">
      <c r="A79" s="4"/>
      <c r="B79" s="2">
        <f ca="1">INT((((0.5*D79*F79*SIN(RADIANS(60)))+(0.5*F79*H79*SIN(RADIANS(60)))+(0.5*H79*J79*SIN(RADIANS(60)))+(0.5*J79*L79*SIN(RADIANS(60)))+(0.5*L79*N79*SIN(RADIANS(60)))+(0.5*N79*D79*SIN(RADIANS(60))))/Lookups!N$2)*100)</f>
        <v>0</v>
      </c>
      <c r="C79" s="5" t="s">
        <v>38</v>
      </c>
      <c r="D79">
        <f ca="1">IF(Table1[[#This Row],[Legal/Compliance Cost]]&lt;&gt;"",OFFSET(Lookups!B$1,MATCH(C79,Lookups!A$2:A$18,0),0),0)</f>
        <v>0</v>
      </c>
      <c r="E79" s="5" t="s">
        <v>38</v>
      </c>
      <c r="F79">
        <f ca="1">IF(Table1[[#This Row],[Financial Cost]]&lt;&gt;"",OFFSET(Lookups!D$1,MATCH(E79,Lookups!C$2:C$18,0),0),0)</f>
        <v>0</v>
      </c>
      <c r="G79" s="5" t="s">
        <v>38</v>
      </c>
      <c r="H79">
        <f ca="1">IF(Table1[[#This Row],[Reputation Cost]]&lt;&gt;"",OFFSET(Lookups!F$1,MATCH(G79,Lookups!E$2:E$18,0),0),0)</f>
        <v>0</v>
      </c>
      <c r="I79" s="5" t="s">
        <v>38</v>
      </c>
      <c r="J79">
        <f ca="1">IF(Table1[[#This Row],[Opportunity Cost]]&lt;&gt;"",OFFSET(Lookups!H$1,MATCH(I79,Lookups!G$2:G$18,0),0),0)</f>
        <v>0</v>
      </c>
      <c r="K79" s="5" t="s">
        <v>38</v>
      </c>
      <c r="L79">
        <f ca="1">IF(Table1[[#This Row],[U/X Cost]]&lt;&gt;"",OFFSET(Lookups!J$1,MATCH(K79,Lookups!I$2:I$18,0),0),0)</f>
        <v>0</v>
      </c>
      <c r="M79" s="5" t="s">
        <v>38</v>
      </c>
      <c r="N79">
        <f ca="1">IF(Table1[[#This Row],[No. of Users Cost]]&lt;&gt;"",OFFSET(Lookups!L$1,MATCH(M79,Lookups!K$2:K$18,0),0),0)</f>
        <v>0</v>
      </c>
    </row>
    <row r="80" spans="1:14" x14ac:dyDescent="0.2">
      <c r="A80" s="4"/>
      <c r="B80" s="2">
        <f ca="1">INT((((0.5*D80*F80*SIN(RADIANS(60)))+(0.5*F80*H80*SIN(RADIANS(60)))+(0.5*H80*J80*SIN(RADIANS(60)))+(0.5*J80*L80*SIN(RADIANS(60)))+(0.5*L80*N80*SIN(RADIANS(60)))+(0.5*N80*D80*SIN(RADIANS(60))))/Lookups!N$2)*100)</f>
        <v>0</v>
      </c>
      <c r="C80" s="5" t="s">
        <v>38</v>
      </c>
      <c r="D80">
        <f ca="1">IF(Table1[[#This Row],[Legal/Compliance Cost]]&lt;&gt;"",OFFSET(Lookups!B$1,MATCH(C80,Lookups!A$2:A$18,0),0),0)</f>
        <v>0</v>
      </c>
      <c r="E80" s="5" t="s">
        <v>38</v>
      </c>
      <c r="F80">
        <f ca="1">IF(Table1[[#This Row],[Financial Cost]]&lt;&gt;"",OFFSET(Lookups!D$1,MATCH(E80,Lookups!C$2:C$18,0),0),0)</f>
        <v>0</v>
      </c>
      <c r="G80" s="5" t="s">
        <v>38</v>
      </c>
      <c r="H80">
        <f ca="1">IF(Table1[[#This Row],[Reputation Cost]]&lt;&gt;"",OFFSET(Lookups!F$1,MATCH(G80,Lookups!E$2:E$18,0),0),0)</f>
        <v>0</v>
      </c>
      <c r="I80" s="5" t="s">
        <v>38</v>
      </c>
      <c r="J80">
        <f ca="1">IF(Table1[[#This Row],[Opportunity Cost]]&lt;&gt;"",OFFSET(Lookups!H$1,MATCH(I80,Lookups!G$2:G$18,0),0),0)</f>
        <v>0</v>
      </c>
      <c r="K80" s="5" t="s">
        <v>38</v>
      </c>
      <c r="L80">
        <f ca="1">IF(Table1[[#This Row],[U/X Cost]]&lt;&gt;"",OFFSET(Lookups!J$1,MATCH(K80,Lookups!I$2:I$18,0),0),0)</f>
        <v>0</v>
      </c>
      <c r="M80" s="5" t="s">
        <v>38</v>
      </c>
      <c r="N80">
        <f ca="1">IF(Table1[[#This Row],[No. of Users Cost]]&lt;&gt;"",OFFSET(Lookups!L$1,MATCH(M80,Lookups!K$2:K$18,0),0),0)</f>
        <v>0</v>
      </c>
    </row>
    <row r="81" spans="1:14" x14ac:dyDescent="0.2">
      <c r="A81" s="4"/>
      <c r="B81" s="2">
        <f ca="1">INT((((0.5*D81*F81*SIN(RADIANS(60)))+(0.5*F81*H81*SIN(RADIANS(60)))+(0.5*H81*J81*SIN(RADIANS(60)))+(0.5*J81*L81*SIN(RADIANS(60)))+(0.5*L81*N81*SIN(RADIANS(60)))+(0.5*N81*D81*SIN(RADIANS(60))))/Lookups!N$2)*100)</f>
        <v>0</v>
      </c>
      <c r="C81" s="5" t="s">
        <v>38</v>
      </c>
      <c r="D81">
        <f ca="1">IF(Table1[[#This Row],[Legal/Compliance Cost]]&lt;&gt;"",OFFSET(Lookups!B$1,MATCH(C81,Lookups!A$2:A$18,0),0),0)</f>
        <v>0</v>
      </c>
      <c r="E81" s="5" t="s">
        <v>38</v>
      </c>
      <c r="F81">
        <f ca="1">IF(Table1[[#This Row],[Financial Cost]]&lt;&gt;"",OFFSET(Lookups!D$1,MATCH(E81,Lookups!C$2:C$18,0),0),0)</f>
        <v>0</v>
      </c>
      <c r="G81" s="5" t="s">
        <v>38</v>
      </c>
      <c r="H81">
        <f ca="1">IF(Table1[[#This Row],[Reputation Cost]]&lt;&gt;"",OFFSET(Lookups!F$1,MATCH(G81,Lookups!E$2:E$18,0),0),0)</f>
        <v>0</v>
      </c>
      <c r="I81" s="5" t="s">
        <v>38</v>
      </c>
      <c r="J81">
        <f ca="1">IF(Table1[[#This Row],[Opportunity Cost]]&lt;&gt;"",OFFSET(Lookups!H$1,MATCH(I81,Lookups!G$2:G$18,0),0),0)</f>
        <v>0</v>
      </c>
      <c r="K81" s="5" t="s">
        <v>38</v>
      </c>
      <c r="L81">
        <f ca="1">IF(Table1[[#This Row],[U/X Cost]]&lt;&gt;"",OFFSET(Lookups!J$1,MATCH(K81,Lookups!I$2:I$18,0),0),0)</f>
        <v>0</v>
      </c>
      <c r="M81" s="5" t="s">
        <v>38</v>
      </c>
      <c r="N81">
        <f ca="1">IF(Table1[[#This Row],[No. of Users Cost]]&lt;&gt;"",OFFSET(Lookups!L$1,MATCH(M81,Lookups!K$2:K$18,0),0),0)</f>
        <v>0</v>
      </c>
    </row>
    <row r="82" spans="1:14" x14ac:dyDescent="0.2">
      <c r="A82" s="4"/>
      <c r="B82" s="2">
        <f ca="1">INT((((0.5*D82*F82*SIN(RADIANS(60)))+(0.5*F82*H82*SIN(RADIANS(60)))+(0.5*H82*J82*SIN(RADIANS(60)))+(0.5*J82*L82*SIN(RADIANS(60)))+(0.5*L82*N82*SIN(RADIANS(60)))+(0.5*N82*D82*SIN(RADIANS(60))))/Lookups!N$2)*100)</f>
        <v>0</v>
      </c>
      <c r="C82" s="5" t="s">
        <v>38</v>
      </c>
      <c r="D82">
        <f ca="1">IF(Table1[[#This Row],[Legal/Compliance Cost]]&lt;&gt;"",OFFSET(Lookups!B$1,MATCH(C82,Lookups!A$2:A$18,0),0),0)</f>
        <v>0</v>
      </c>
      <c r="E82" s="5" t="s">
        <v>38</v>
      </c>
      <c r="F82">
        <f ca="1">IF(Table1[[#This Row],[Financial Cost]]&lt;&gt;"",OFFSET(Lookups!D$1,MATCH(E82,Lookups!C$2:C$18,0),0),0)</f>
        <v>0</v>
      </c>
      <c r="G82" s="5" t="s">
        <v>38</v>
      </c>
      <c r="H82">
        <f ca="1">IF(Table1[[#This Row],[Reputation Cost]]&lt;&gt;"",OFFSET(Lookups!F$1,MATCH(G82,Lookups!E$2:E$18,0),0),0)</f>
        <v>0</v>
      </c>
      <c r="I82" s="5" t="s">
        <v>38</v>
      </c>
      <c r="J82">
        <f ca="1">IF(Table1[[#This Row],[Opportunity Cost]]&lt;&gt;"",OFFSET(Lookups!H$1,MATCH(I82,Lookups!G$2:G$18,0),0),0)</f>
        <v>0</v>
      </c>
      <c r="K82" s="5" t="s">
        <v>38</v>
      </c>
      <c r="L82">
        <f ca="1">IF(Table1[[#This Row],[U/X Cost]]&lt;&gt;"",OFFSET(Lookups!J$1,MATCH(K82,Lookups!I$2:I$18,0),0),0)</f>
        <v>0</v>
      </c>
      <c r="M82" s="5" t="s">
        <v>38</v>
      </c>
      <c r="N82">
        <f ca="1">IF(Table1[[#This Row],[No. of Users Cost]]&lt;&gt;"",OFFSET(Lookups!L$1,MATCH(M82,Lookups!K$2:K$18,0),0),0)</f>
        <v>0</v>
      </c>
    </row>
    <row r="83" spans="1:14" x14ac:dyDescent="0.2">
      <c r="A83" s="4"/>
      <c r="B83" s="2">
        <f ca="1">INT((((0.5*D83*F83*SIN(RADIANS(60)))+(0.5*F83*H83*SIN(RADIANS(60)))+(0.5*H83*J83*SIN(RADIANS(60)))+(0.5*J83*L83*SIN(RADIANS(60)))+(0.5*L83*N83*SIN(RADIANS(60)))+(0.5*N83*D83*SIN(RADIANS(60))))/Lookups!N$2)*100)</f>
        <v>0</v>
      </c>
      <c r="C83" s="5" t="s">
        <v>38</v>
      </c>
      <c r="D83">
        <f ca="1">IF(Table1[[#This Row],[Legal/Compliance Cost]]&lt;&gt;"",OFFSET(Lookups!B$1,MATCH(C83,Lookups!A$2:A$18,0),0),0)</f>
        <v>0</v>
      </c>
      <c r="E83" s="5" t="s">
        <v>38</v>
      </c>
      <c r="F83">
        <f ca="1">IF(Table1[[#This Row],[Financial Cost]]&lt;&gt;"",OFFSET(Lookups!D$1,MATCH(E83,Lookups!C$2:C$18,0),0),0)</f>
        <v>0</v>
      </c>
      <c r="G83" s="5" t="s">
        <v>38</v>
      </c>
      <c r="H83">
        <f ca="1">IF(Table1[[#This Row],[Reputation Cost]]&lt;&gt;"",OFFSET(Lookups!F$1,MATCH(G83,Lookups!E$2:E$18,0),0),0)</f>
        <v>0</v>
      </c>
      <c r="I83" s="5" t="s">
        <v>38</v>
      </c>
      <c r="J83">
        <f ca="1">IF(Table1[[#This Row],[Opportunity Cost]]&lt;&gt;"",OFFSET(Lookups!H$1,MATCH(I83,Lookups!G$2:G$18,0),0),0)</f>
        <v>0</v>
      </c>
      <c r="K83" s="5" t="s">
        <v>38</v>
      </c>
      <c r="L83">
        <f ca="1">IF(Table1[[#This Row],[U/X Cost]]&lt;&gt;"",OFFSET(Lookups!J$1,MATCH(K83,Lookups!I$2:I$18,0),0),0)</f>
        <v>0</v>
      </c>
      <c r="M83" s="5" t="s">
        <v>38</v>
      </c>
      <c r="N83">
        <f ca="1">IF(Table1[[#This Row],[No. of Users Cost]]&lt;&gt;"",OFFSET(Lookups!L$1,MATCH(M83,Lookups!K$2:K$18,0),0),0)</f>
        <v>0</v>
      </c>
    </row>
    <row r="84" spans="1:14" x14ac:dyDescent="0.2">
      <c r="A84" s="4"/>
      <c r="B84" s="2">
        <f ca="1">INT((((0.5*D84*F84*SIN(RADIANS(60)))+(0.5*F84*H84*SIN(RADIANS(60)))+(0.5*H84*J84*SIN(RADIANS(60)))+(0.5*J84*L84*SIN(RADIANS(60)))+(0.5*L84*N84*SIN(RADIANS(60)))+(0.5*N84*D84*SIN(RADIANS(60))))/Lookups!N$2)*100)</f>
        <v>0</v>
      </c>
      <c r="C84" s="5" t="s">
        <v>38</v>
      </c>
      <c r="D84">
        <f ca="1">IF(Table1[[#This Row],[Legal/Compliance Cost]]&lt;&gt;"",OFFSET(Lookups!B$1,MATCH(C84,Lookups!A$2:A$18,0),0),0)</f>
        <v>0</v>
      </c>
      <c r="E84" s="5" t="s">
        <v>38</v>
      </c>
      <c r="F84">
        <f ca="1">IF(Table1[[#This Row],[Financial Cost]]&lt;&gt;"",OFFSET(Lookups!D$1,MATCH(E84,Lookups!C$2:C$18,0),0),0)</f>
        <v>0</v>
      </c>
      <c r="G84" s="5" t="s">
        <v>38</v>
      </c>
      <c r="H84">
        <f ca="1">IF(Table1[[#This Row],[Reputation Cost]]&lt;&gt;"",OFFSET(Lookups!F$1,MATCH(G84,Lookups!E$2:E$18,0),0),0)</f>
        <v>0</v>
      </c>
      <c r="I84" s="5" t="s">
        <v>38</v>
      </c>
      <c r="J84">
        <f ca="1">IF(Table1[[#This Row],[Opportunity Cost]]&lt;&gt;"",OFFSET(Lookups!H$1,MATCH(I84,Lookups!G$2:G$18,0),0),0)</f>
        <v>0</v>
      </c>
      <c r="K84" s="5" t="s">
        <v>38</v>
      </c>
      <c r="L84">
        <f ca="1">IF(Table1[[#This Row],[U/X Cost]]&lt;&gt;"",OFFSET(Lookups!J$1,MATCH(K84,Lookups!I$2:I$18,0),0),0)</f>
        <v>0</v>
      </c>
      <c r="M84" s="5" t="s">
        <v>38</v>
      </c>
      <c r="N84">
        <f ca="1">IF(Table1[[#This Row],[No. of Users Cost]]&lt;&gt;"",OFFSET(Lookups!L$1,MATCH(M84,Lookups!K$2:K$18,0),0),0)</f>
        <v>0</v>
      </c>
    </row>
    <row r="85" spans="1:14" x14ac:dyDescent="0.2">
      <c r="A85" s="4"/>
      <c r="B85" s="2">
        <f ca="1">INT((((0.5*D85*F85*SIN(RADIANS(60)))+(0.5*F85*H85*SIN(RADIANS(60)))+(0.5*H85*J85*SIN(RADIANS(60)))+(0.5*J85*L85*SIN(RADIANS(60)))+(0.5*L85*N85*SIN(RADIANS(60)))+(0.5*N85*D85*SIN(RADIANS(60))))/Lookups!N$2)*100)</f>
        <v>0</v>
      </c>
      <c r="C85" s="5" t="s">
        <v>38</v>
      </c>
      <c r="D85">
        <f ca="1">IF(Table1[[#This Row],[Legal/Compliance Cost]]&lt;&gt;"",OFFSET(Lookups!B$1,MATCH(C85,Lookups!A$2:A$18,0),0),0)</f>
        <v>0</v>
      </c>
      <c r="E85" s="5" t="s">
        <v>38</v>
      </c>
      <c r="F85">
        <f ca="1">IF(Table1[[#This Row],[Financial Cost]]&lt;&gt;"",OFFSET(Lookups!D$1,MATCH(E85,Lookups!C$2:C$18,0),0),0)</f>
        <v>0</v>
      </c>
      <c r="G85" s="5" t="s">
        <v>38</v>
      </c>
      <c r="H85">
        <f ca="1">IF(Table1[[#This Row],[Reputation Cost]]&lt;&gt;"",OFFSET(Lookups!F$1,MATCH(G85,Lookups!E$2:E$18,0),0),0)</f>
        <v>0</v>
      </c>
      <c r="I85" s="5" t="s">
        <v>38</v>
      </c>
      <c r="J85">
        <f ca="1">IF(Table1[[#This Row],[Opportunity Cost]]&lt;&gt;"",OFFSET(Lookups!H$1,MATCH(I85,Lookups!G$2:G$18,0),0),0)</f>
        <v>0</v>
      </c>
      <c r="K85" s="5" t="s">
        <v>38</v>
      </c>
      <c r="L85">
        <f ca="1">IF(Table1[[#This Row],[U/X Cost]]&lt;&gt;"",OFFSET(Lookups!J$1,MATCH(K85,Lookups!I$2:I$18,0),0),0)</f>
        <v>0</v>
      </c>
      <c r="M85" s="5" t="s">
        <v>38</v>
      </c>
      <c r="N85">
        <f ca="1">IF(Table1[[#This Row],[No. of Users Cost]]&lt;&gt;"",OFFSET(Lookups!L$1,MATCH(M85,Lookups!K$2:K$18,0),0),0)</f>
        <v>0</v>
      </c>
    </row>
    <row r="86" spans="1:14" x14ac:dyDescent="0.2">
      <c r="A86" s="4"/>
      <c r="B86" s="2">
        <f ca="1">INT((((0.5*D86*F86*SIN(RADIANS(60)))+(0.5*F86*H86*SIN(RADIANS(60)))+(0.5*H86*J86*SIN(RADIANS(60)))+(0.5*J86*L86*SIN(RADIANS(60)))+(0.5*L86*N86*SIN(RADIANS(60)))+(0.5*N86*D86*SIN(RADIANS(60))))/Lookups!N$2)*100)</f>
        <v>0</v>
      </c>
      <c r="C86" s="5" t="s">
        <v>38</v>
      </c>
      <c r="D86">
        <f ca="1">IF(Table1[[#This Row],[Legal/Compliance Cost]]&lt;&gt;"",OFFSET(Lookups!B$1,MATCH(C86,Lookups!A$2:A$18,0),0),0)</f>
        <v>0</v>
      </c>
      <c r="E86" s="5" t="s">
        <v>38</v>
      </c>
      <c r="F86">
        <f ca="1">IF(Table1[[#This Row],[Financial Cost]]&lt;&gt;"",OFFSET(Lookups!D$1,MATCH(E86,Lookups!C$2:C$18,0),0),0)</f>
        <v>0</v>
      </c>
      <c r="G86" s="5" t="s">
        <v>38</v>
      </c>
      <c r="H86">
        <f ca="1">IF(Table1[[#This Row],[Reputation Cost]]&lt;&gt;"",OFFSET(Lookups!F$1,MATCH(G86,Lookups!E$2:E$18,0),0),0)</f>
        <v>0</v>
      </c>
      <c r="I86" s="5" t="s">
        <v>38</v>
      </c>
      <c r="J86">
        <f ca="1">IF(Table1[[#This Row],[Opportunity Cost]]&lt;&gt;"",OFFSET(Lookups!H$1,MATCH(I86,Lookups!G$2:G$18,0),0),0)</f>
        <v>0</v>
      </c>
      <c r="K86" s="5" t="s">
        <v>38</v>
      </c>
      <c r="L86">
        <f ca="1">IF(Table1[[#This Row],[U/X Cost]]&lt;&gt;"",OFFSET(Lookups!J$1,MATCH(K86,Lookups!I$2:I$18,0),0),0)</f>
        <v>0</v>
      </c>
      <c r="M86" s="5" t="s">
        <v>38</v>
      </c>
      <c r="N86">
        <f ca="1">IF(Table1[[#This Row],[No. of Users Cost]]&lt;&gt;"",OFFSET(Lookups!L$1,MATCH(M86,Lookups!K$2:K$18,0),0),0)</f>
        <v>0</v>
      </c>
    </row>
    <row r="87" spans="1:14" x14ac:dyDescent="0.2">
      <c r="A87" s="4"/>
      <c r="B87" s="2">
        <f ca="1">INT((((0.5*D87*F87*SIN(RADIANS(60)))+(0.5*F87*H87*SIN(RADIANS(60)))+(0.5*H87*J87*SIN(RADIANS(60)))+(0.5*J87*L87*SIN(RADIANS(60)))+(0.5*L87*N87*SIN(RADIANS(60)))+(0.5*N87*D87*SIN(RADIANS(60))))/Lookups!N$2)*100)</f>
        <v>0</v>
      </c>
      <c r="C87" s="5" t="s">
        <v>38</v>
      </c>
      <c r="D87">
        <f ca="1">IF(Table1[[#This Row],[Legal/Compliance Cost]]&lt;&gt;"",OFFSET(Lookups!B$1,MATCH(C87,Lookups!A$2:A$18,0),0),0)</f>
        <v>0</v>
      </c>
      <c r="E87" s="5" t="s">
        <v>38</v>
      </c>
      <c r="F87">
        <f ca="1">IF(Table1[[#This Row],[Financial Cost]]&lt;&gt;"",OFFSET(Lookups!D$1,MATCH(E87,Lookups!C$2:C$18,0),0),0)</f>
        <v>0</v>
      </c>
      <c r="G87" s="5" t="s">
        <v>38</v>
      </c>
      <c r="H87">
        <f ca="1">IF(Table1[[#This Row],[Reputation Cost]]&lt;&gt;"",OFFSET(Lookups!F$1,MATCH(G87,Lookups!E$2:E$18,0),0),0)</f>
        <v>0</v>
      </c>
      <c r="I87" s="5" t="s">
        <v>38</v>
      </c>
      <c r="J87">
        <f ca="1">IF(Table1[[#This Row],[Opportunity Cost]]&lt;&gt;"",OFFSET(Lookups!H$1,MATCH(I87,Lookups!G$2:G$18,0),0),0)</f>
        <v>0</v>
      </c>
      <c r="K87" s="5" t="s">
        <v>38</v>
      </c>
      <c r="L87">
        <f ca="1">IF(Table1[[#This Row],[U/X Cost]]&lt;&gt;"",OFFSET(Lookups!J$1,MATCH(K87,Lookups!I$2:I$18,0),0),0)</f>
        <v>0</v>
      </c>
      <c r="M87" s="5" t="s">
        <v>38</v>
      </c>
      <c r="N87">
        <f ca="1">IF(Table1[[#This Row],[No. of Users Cost]]&lt;&gt;"",OFFSET(Lookups!L$1,MATCH(M87,Lookups!K$2:K$18,0),0),0)</f>
        <v>0</v>
      </c>
    </row>
    <row r="88" spans="1:14" x14ac:dyDescent="0.2">
      <c r="A88" s="4"/>
      <c r="B88" s="2">
        <f ca="1">INT((((0.5*D88*F88*SIN(RADIANS(60)))+(0.5*F88*H88*SIN(RADIANS(60)))+(0.5*H88*J88*SIN(RADIANS(60)))+(0.5*J88*L88*SIN(RADIANS(60)))+(0.5*L88*N88*SIN(RADIANS(60)))+(0.5*N88*D88*SIN(RADIANS(60))))/Lookups!N$2)*100)</f>
        <v>0</v>
      </c>
      <c r="C88" s="5" t="s">
        <v>38</v>
      </c>
      <c r="D88">
        <f ca="1">IF(Table1[[#This Row],[Legal/Compliance Cost]]&lt;&gt;"",OFFSET(Lookups!B$1,MATCH(C88,Lookups!A$2:A$18,0),0),0)</f>
        <v>0</v>
      </c>
      <c r="E88" s="5" t="s">
        <v>38</v>
      </c>
      <c r="F88">
        <f ca="1">IF(Table1[[#This Row],[Financial Cost]]&lt;&gt;"",OFFSET(Lookups!D$1,MATCH(E88,Lookups!C$2:C$18,0),0),0)</f>
        <v>0</v>
      </c>
      <c r="G88" s="5" t="s">
        <v>38</v>
      </c>
      <c r="H88">
        <f ca="1">IF(Table1[[#This Row],[Reputation Cost]]&lt;&gt;"",OFFSET(Lookups!F$1,MATCH(G88,Lookups!E$2:E$18,0),0),0)</f>
        <v>0</v>
      </c>
      <c r="I88" s="5" t="s">
        <v>38</v>
      </c>
      <c r="J88">
        <f ca="1">IF(Table1[[#This Row],[Opportunity Cost]]&lt;&gt;"",OFFSET(Lookups!H$1,MATCH(I88,Lookups!G$2:G$18,0),0),0)</f>
        <v>0</v>
      </c>
      <c r="K88" s="5" t="s">
        <v>38</v>
      </c>
      <c r="L88">
        <f ca="1">IF(Table1[[#This Row],[U/X Cost]]&lt;&gt;"",OFFSET(Lookups!J$1,MATCH(K88,Lookups!I$2:I$18,0),0),0)</f>
        <v>0</v>
      </c>
      <c r="M88" s="5" t="s">
        <v>38</v>
      </c>
      <c r="N88">
        <f ca="1">IF(Table1[[#This Row],[No. of Users Cost]]&lt;&gt;"",OFFSET(Lookups!L$1,MATCH(M88,Lookups!K$2:K$18,0),0),0)</f>
        <v>0</v>
      </c>
    </row>
    <row r="89" spans="1:14" x14ac:dyDescent="0.2">
      <c r="A89" s="4"/>
      <c r="B89" s="2">
        <f ca="1">INT((((0.5*D89*F89*SIN(RADIANS(60)))+(0.5*F89*H89*SIN(RADIANS(60)))+(0.5*H89*J89*SIN(RADIANS(60)))+(0.5*J89*L89*SIN(RADIANS(60)))+(0.5*L89*N89*SIN(RADIANS(60)))+(0.5*N89*D89*SIN(RADIANS(60))))/Lookups!N$2)*100)</f>
        <v>0</v>
      </c>
      <c r="C89" s="5" t="s">
        <v>38</v>
      </c>
      <c r="D89">
        <f ca="1">IF(Table1[[#This Row],[Legal/Compliance Cost]]&lt;&gt;"",OFFSET(Lookups!B$1,MATCH(C89,Lookups!A$2:A$18,0),0),0)</f>
        <v>0</v>
      </c>
      <c r="E89" s="5" t="s">
        <v>38</v>
      </c>
      <c r="F89">
        <f ca="1">IF(Table1[[#This Row],[Financial Cost]]&lt;&gt;"",OFFSET(Lookups!D$1,MATCH(E89,Lookups!C$2:C$18,0),0),0)</f>
        <v>0</v>
      </c>
      <c r="G89" s="5" t="s">
        <v>38</v>
      </c>
      <c r="H89">
        <f ca="1">IF(Table1[[#This Row],[Reputation Cost]]&lt;&gt;"",OFFSET(Lookups!F$1,MATCH(G89,Lookups!E$2:E$18,0),0),0)</f>
        <v>0</v>
      </c>
      <c r="I89" s="5" t="s">
        <v>38</v>
      </c>
      <c r="J89">
        <f ca="1">IF(Table1[[#This Row],[Opportunity Cost]]&lt;&gt;"",OFFSET(Lookups!H$1,MATCH(I89,Lookups!G$2:G$18,0),0),0)</f>
        <v>0</v>
      </c>
      <c r="K89" s="5" t="s">
        <v>38</v>
      </c>
      <c r="L89">
        <f ca="1">IF(Table1[[#This Row],[U/X Cost]]&lt;&gt;"",OFFSET(Lookups!J$1,MATCH(K89,Lookups!I$2:I$18,0),0),0)</f>
        <v>0</v>
      </c>
      <c r="M89" s="5" t="s">
        <v>38</v>
      </c>
      <c r="N89">
        <f ca="1">IF(Table1[[#This Row],[No. of Users Cost]]&lt;&gt;"",OFFSET(Lookups!L$1,MATCH(M89,Lookups!K$2:K$18,0),0),0)</f>
        <v>0</v>
      </c>
    </row>
    <row r="90" spans="1:14" x14ac:dyDescent="0.2">
      <c r="A90" s="4"/>
      <c r="B90" s="2">
        <f ca="1">INT((((0.5*D90*F90*SIN(RADIANS(60)))+(0.5*F90*H90*SIN(RADIANS(60)))+(0.5*H90*J90*SIN(RADIANS(60)))+(0.5*J90*L90*SIN(RADIANS(60)))+(0.5*L90*N90*SIN(RADIANS(60)))+(0.5*N90*D90*SIN(RADIANS(60))))/Lookups!N$2)*100)</f>
        <v>0</v>
      </c>
      <c r="C90" s="5" t="s">
        <v>38</v>
      </c>
      <c r="D90">
        <f ca="1">IF(Table1[[#This Row],[Legal/Compliance Cost]]&lt;&gt;"",OFFSET(Lookups!B$1,MATCH(C90,Lookups!A$2:A$18,0),0),0)</f>
        <v>0</v>
      </c>
      <c r="E90" s="5" t="s">
        <v>38</v>
      </c>
      <c r="F90">
        <f ca="1">IF(Table1[[#This Row],[Financial Cost]]&lt;&gt;"",OFFSET(Lookups!D$1,MATCH(E90,Lookups!C$2:C$18,0),0),0)</f>
        <v>0</v>
      </c>
      <c r="G90" s="5" t="s">
        <v>38</v>
      </c>
      <c r="H90">
        <f ca="1">IF(Table1[[#This Row],[Reputation Cost]]&lt;&gt;"",OFFSET(Lookups!F$1,MATCH(G90,Lookups!E$2:E$18,0),0),0)</f>
        <v>0</v>
      </c>
      <c r="I90" s="5" t="s">
        <v>38</v>
      </c>
      <c r="J90">
        <f ca="1">IF(Table1[[#This Row],[Opportunity Cost]]&lt;&gt;"",OFFSET(Lookups!H$1,MATCH(I90,Lookups!G$2:G$18,0),0),0)</f>
        <v>0</v>
      </c>
      <c r="K90" s="5" t="s">
        <v>38</v>
      </c>
      <c r="L90">
        <f ca="1">IF(Table1[[#This Row],[U/X Cost]]&lt;&gt;"",OFFSET(Lookups!J$1,MATCH(K90,Lookups!I$2:I$18,0),0),0)</f>
        <v>0</v>
      </c>
      <c r="M90" s="5" t="s">
        <v>38</v>
      </c>
      <c r="N90">
        <f ca="1">IF(Table1[[#This Row],[No. of Users Cost]]&lt;&gt;"",OFFSET(Lookups!L$1,MATCH(M90,Lookups!K$2:K$18,0),0),0)</f>
        <v>0</v>
      </c>
    </row>
    <row r="91" spans="1:14" x14ac:dyDescent="0.2">
      <c r="A91" s="4"/>
      <c r="B91" s="2">
        <f ca="1">INT((((0.5*D91*F91*SIN(RADIANS(60)))+(0.5*F91*H91*SIN(RADIANS(60)))+(0.5*H91*J91*SIN(RADIANS(60)))+(0.5*J91*L91*SIN(RADIANS(60)))+(0.5*L91*N91*SIN(RADIANS(60)))+(0.5*N91*D91*SIN(RADIANS(60))))/Lookups!N$2)*100)</f>
        <v>0</v>
      </c>
      <c r="C91" s="5" t="s">
        <v>38</v>
      </c>
      <c r="D91">
        <f ca="1">IF(Table1[[#This Row],[Legal/Compliance Cost]]&lt;&gt;"",OFFSET(Lookups!B$1,MATCH(C91,Lookups!A$2:A$18,0),0),0)</f>
        <v>0</v>
      </c>
      <c r="E91" s="5" t="s">
        <v>38</v>
      </c>
      <c r="F91">
        <f ca="1">IF(Table1[[#This Row],[Financial Cost]]&lt;&gt;"",OFFSET(Lookups!D$1,MATCH(E91,Lookups!C$2:C$18,0),0),0)</f>
        <v>0</v>
      </c>
      <c r="G91" s="5" t="s">
        <v>38</v>
      </c>
      <c r="H91">
        <f ca="1">IF(Table1[[#This Row],[Reputation Cost]]&lt;&gt;"",OFFSET(Lookups!F$1,MATCH(G91,Lookups!E$2:E$18,0),0),0)</f>
        <v>0</v>
      </c>
      <c r="I91" s="5" t="s">
        <v>38</v>
      </c>
      <c r="J91">
        <f ca="1">IF(Table1[[#This Row],[Opportunity Cost]]&lt;&gt;"",OFFSET(Lookups!H$1,MATCH(I91,Lookups!G$2:G$18,0),0),0)</f>
        <v>0</v>
      </c>
      <c r="K91" s="5" t="s">
        <v>38</v>
      </c>
      <c r="L91">
        <f ca="1">IF(Table1[[#This Row],[U/X Cost]]&lt;&gt;"",OFFSET(Lookups!J$1,MATCH(K91,Lookups!I$2:I$18,0),0),0)</f>
        <v>0</v>
      </c>
      <c r="M91" s="5" t="s">
        <v>38</v>
      </c>
      <c r="N91">
        <f ca="1">IF(Table1[[#This Row],[No. of Users Cost]]&lt;&gt;"",OFFSET(Lookups!L$1,MATCH(M91,Lookups!K$2:K$18,0),0),0)</f>
        <v>0</v>
      </c>
    </row>
    <row r="92" spans="1:14" x14ac:dyDescent="0.2">
      <c r="A92" s="4"/>
      <c r="B92" s="2">
        <f ca="1">INT((((0.5*D92*F92*SIN(RADIANS(60)))+(0.5*F92*H92*SIN(RADIANS(60)))+(0.5*H92*J92*SIN(RADIANS(60)))+(0.5*J92*L92*SIN(RADIANS(60)))+(0.5*L92*N92*SIN(RADIANS(60)))+(0.5*N92*D92*SIN(RADIANS(60))))/Lookups!N$2)*100)</f>
        <v>0</v>
      </c>
      <c r="C92" s="5" t="s">
        <v>38</v>
      </c>
      <c r="D92">
        <f ca="1">IF(Table1[[#This Row],[Legal/Compliance Cost]]&lt;&gt;"",OFFSET(Lookups!B$1,MATCH(C92,Lookups!A$2:A$18,0),0),0)</f>
        <v>0</v>
      </c>
      <c r="E92" s="5" t="s">
        <v>38</v>
      </c>
      <c r="F92">
        <f ca="1">IF(Table1[[#This Row],[Financial Cost]]&lt;&gt;"",OFFSET(Lookups!D$1,MATCH(E92,Lookups!C$2:C$18,0),0),0)</f>
        <v>0</v>
      </c>
      <c r="G92" s="5" t="s">
        <v>38</v>
      </c>
      <c r="H92">
        <f ca="1">IF(Table1[[#This Row],[Reputation Cost]]&lt;&gt;"",OFFSET(Lookups!F$1,MATCH(G92,Lookups!E$2:E$18,0),0),0)</f>
        <v>0</v>
      </c>
      <c r="I92" s="5" t="s">
        <v>38</v>
      </c>
      <c r="J92">
        <f ca="1">IF(Table1[[#This Row],[Opportunity Cost]]&lt;&gt;"",OFFSET(Lookups!H$1,MATCH(I92,Lookups!G$2:G$18,0),0),0)</f>
        <v>0</v>
      </c>
      <c r="K92" s="5" t="s">
        <v>38</v>
      </c>
      <c r="L92">
        <f ca="1">IF(Table1[[#This Row],[U/X Cost]]&lt;&gt;"",OFFSET(Lookups!J$1,MATCH(K92,Lookups!I$2:I$18,0),0),0)</f>
        <v>0</v>
      </c>
      <c r="M92" s="5" t="s">
        <v>38</v>
      </c>
      <c r="N92">
        <f ca="1">IF(Table1[[#This Row],[No. of Users Cost]]&lt;&gt;"",OFFSET(Lookups!L$1,MATCH(M92,Lookups!K$2:K$18,0),0),0)</f>
        <v>0</v>
      </c>
    </row>
    <row r="93" spans="1:14" x14ac:dyDescent="0.2">
      <c r="A93" s="4"/>
      <c r="B93" s="2">
        <f ca="1">INT((((0.5*D93*F93*SIN(RADIANS(60)))+(0.5*F93*H93*SIN(RADIANS(60)))+(0.5*H93*J93*SIN(RADIANS(60)))+(0.5*J93*L93*SIN(RADIANS(60)))+(0.5*L93*N93*SIN(RADIANS(60)))+(0.5*N93*D93*SIN(RADIANS(60))))/Lookups!N$2)*100)</f>
        <v>0</v>
      </c>
      <c r="C93" s="5" t="s">
        <v>38</v>
      </c>
      <c r="D93">
        <f ca="1">IF(Table1[[#This Row],[Legal/Compliance Cost]]&lt;&gt;"",OFFSET(Lookups!B$1,MATCH(C93,Lookups!A$2:A$18,0),0),0)</f>
        <v>0</v>
      </c>
      <c r="E93" s="5" t="s">
        <v>38</v>
      </c>
      <c r="F93">
        <f ca="1">IF(Table1[[#This Row],[Financial Cost]]&lt;&gt;"",OFFSET(Lookups!D$1,MATCH(E93,Lookups!C$2:C$18,0),0),0)</f>
        <v>0</v>
      </c>
      <c r="G93" s="5" t="s">
        <v>38</v>
      </c>
      <c r="H93">
        <f ca="1">IF(Table1[[#This Row],[Reputation Cost]]&lt;&gt;"",OFFSET(Lookups!F$1,MATCH(G93,Lookups!E$2:E$18,0),0),0)</f>
        <v>0</v>
      </c>
      <c r="I93" s="5" t="s">
        <v>38</v>
      </c>
      <c r="J93">
        <f ca="1">IF(Table1[[#This Row],[Opportunity Cost]]&lt;&gt;"",OFFSET(Lookups!H$1,MATCH(I93,Lookups!G$2:G$18,0),0),0)</f>
        <v>0</v>
      </c>
      <c r="K93" s="5" t="s">
        <v>38</v>
      </c>
      <c r="L93">
        <f ca="1">IF(Table1[[#This Row],[U/X Cost]]&lt;&gt;"",OFFSET(Lookups!J$1,MATCH(K93,Lookups!I$2:I$18,0),0),0)</f>
        <v>0</v>
      </c>
      <c r="M93" s="5" t="s">
        <v>38</v>
      </c>
      <c r="N93">
        <f ca="1">IF(Table1[[#This Row],[No. of Users Cost]]&lt;&gt;"",OFFSET(Lookups!L$1,MATCH(M93,Lookups!K$2:K$18,0),0),0)</f>
        <v>0</v>
      </c>
    </row>
    <row r="94" spans="1:14" x14ac:dyDescent="0.2">
      <c r="A94" s="4"/>
      <c r="B94" s="2">
        <f ca="1">INT((((0.5*D94*F94*SIN(RADIANS(60)))+(0.5*F94*H94*SIN(RADIANS(60)))+(0.5*H94*J94*SIN(RADIANS(60)))+(0.5*J94*L94*SIN(RADIANS(60)))+(0.5*L94*N94*SIN(RADIANS(60)))+(0.5*N94*D94*SIN(RADIANS(60))))/Lookups!N$2)*100)</f>
        <v>0</v>
      </c>
      <c r="C94" s="5" t="s">
        <v>38</v>
      </c>
      <c r="D94">
        <f ca="1">IF(Table1[[#This Row],[Legal/Compliance Cost]]&lt;&gt;"",OFFSET(Lookups!B$1,MATCH(C94,Lookups!A$2:A$18,0),0),0)</f>
        <v>0</v>
      </c>
      <c r="E94" s="5" t="s">
        <v>38</v>
      </c>
      <c r="F94">
        <f ca="1">IF(Table1[[#This Row],[Financial Cost]]&lt;&gt;"",OFFSET(Lookups!D$1,MATCH(E94,Lookups!C$2:C$18,0),0),0)</f>
        <v>0</v>
      </c>
      <c r="G94" s="5" t="s">
        <v>38</v>
      </c>
      <c r="H94">
        <f ca="1">IF(Table1[[#This Row],[Reputation Cost]]&lt;&gt;"",OFFSET(Lookups!F$1,MATCH(G94,Lookups!E$2:E$18,0),0),0)</f>
        <v>0</v>
      </c>
      <c r="I94" s="5" t="s">
        <v>38</v>
      </c>
      <c r="J94">
        <f ca="1">IF(Table1[[#This Row],[Opportunity Cost]]&lt;&gt;"",OFFSET(Lookups!H$1,MATCH(I94,Lookups!G$2:G$18,0),0),0)</f>
        <v>0</v>
      </c>
      <c r="K94" s="5" t="s">
        <v>38</v>
      </c>
      <c r="L94">
        <f ca="1">IF(Table1[[#This Row],[U/X Cost]]&lt;&gt;"",OFFSET(Lookups!J$1,MATCH(K94,Lookups!I$2:I$18,0),0),0)</f>
        <v>0</v>
      </c>
      <c r="M94" s="5" t="s">
        <v>38</v>
      </c>
      <c r="N94">
        <f ca="1">IF(Table1[[#This Row],[No. of Users Cost]]&lt;&gt;"",OFFSET(Lookups!L$1,MATCH(M94,Lookups!K$2:K$18,0),0),0)</f>
        <v>0</v>
      </c>
    </row>
    <row r="95" spans="1:14" x14ac:dyDescent="0.2">
      <c r="A95" s="4"/>
      <c r="B95" s="2">
        <f ca="1">INT((((0.5*D95*F95*SIN(RADIANS(60)))+(0.5*F95*H95*SIN(RADIANS(60)))+(0.5*H95*J95*SIN(RADIANS(60)))+(0.5*J95*L95*SIN(RADIANS(60)))+(0.5*L95*N95*SIN(RADIANS(60)))+(0.5*N95*D95*SIN(RADIANS(60))))/Lookups!N$2)*100)</f>
        <v>0</v>
      </c>
      <c r="C95" s="5" t="s">
        <v>38</v>
      </c>
      <c r="D95">
        <f ca="1">IF(Table1[[#This Row],[Legal/Compliance Cost]]&lt;&gt;"",OFFSET(Lookups!B$1,MATCH(C95,Lookups!A$2:A$18,0),0),0)</f>
        <v>0</v>
      </c>
      <c r="E95" s="5" t="s">
        <v>38</v>
      </c>
      <c r="F95">
        <f ca="1">IF(Table1[[#This Row],[Financial Cost]]&lt;&gt;"",OFFSET(Lookups!D$1,MATCH(E95,Lookups!C$2:C$18,0),0),0)</f>
        <v>0</v>
      </c>
      <c r="G95" s="5" t="s">
        <v>38</v>
      </c>
      <c r="H95">
        <f ca="1">IF(Table1[[#This Row],[Reputation Cost]]&lt;&gt;"",OFFSET(Lookups!F$1,MATCH(G95,Lookups!E$2:E$18,0),0),0)</f>
        <v>0</v>
      </c>
      <c r="I95" s="5" t="s">
        <v>38</v>
      </c>
      <c r="J95">
        <f ca="1">IF(Table1[[#This Row],[Opportunity Cost]]&lt;&gt;"",OFFSET(Lookups!H$1,MATCH(I95,Lookups!G$2:G$18,0),0),0)</f>
        <v>0</v>
      </c>
      <c r="K95" s="5" t="s">
        <v>38</v>
      </c>
      <c r="L95">
        <f ca="1">IF(Table1[[#This Row],[U/X Cost]]&lt;&gt;"",OFFSET(Lookups!J$1,MATCH(K95,Lookups!I$2:I$18,0),0),0)</f>
        <v>0</v>
      </c>
      <c r="M95" s="5" t="s">
        <v>38</v>
      </c>
      <c r="N95">
        <f ca="1">IF(Table1[[#This Row],[No. of Users Cost]]&lt;&gt;"",OFFSET(Lookups!L$1,MATCH(M95,Lookups!K$2:K$18,0),0),0)</f>
        <v>0</v>
      </c>
    </row>
    <row r="96" spans="1:14" x14ac:dyDescent="0.2">
      <c r="A96" s="4"/>
      <c r="B96" s="2">
        <f ca="1">INT((((0.5*D96*F96*SIN(RADIANS(60)))+(0.5*F96*H96*SIN(RADIANS(60)))+(0.5*H96*J96*SIN(RADIANS(60)))+(0.5*J96*L96*SIN(RADIANS(60)))+(0.5*L96*N96*SIN(RADIANS(60)))+(0.5*N96*D96*SIN(RADIANS(60))))/Lookups!N$2)*100)</f>
        <v>0</v>
      </c>
      <c r="C96" s="5" t="s">
        <v>38</v>
      </c>
      <c r="D96">
        <f ca="1">IF(Table1[[#This Row],[Legal/Compliance Cost]]&lt;&gt;"",OFFSET(Lookups!B$1,MATCH(C96,Lookups!A$2:A$18,0),0),0)</f>
        <v>0</v>
      </c>
      <c r="E96" s="5" t="s">
        <v>38</v>
      </c>
      <c r="F96">
        <f ca="1">IF(Table1[[#This Row],[Financial Cost]]&lt;&gt;"",OFFSET(Lookups!D$1,MATCH(E96,Lookups!C$2:C$18,0),0),0)</f>
        <v>0</v>
      </c>
      <c r="G96" s="5" t="s">
        <v>38</v>
      </c>
      <c r="H96">
        <f ca="1">IF(Table1[[#This Row],[Reputation Cost]]&lt;&gt;"",OFFSET(Lookups!F$1,MATCH(G96,Lookups!E$2:E$18,0),0),0)</f>
        <v>0</v>
      </c>
      <c r="I96" s="5" t="s">
        <v>38</v>
      </c>
      <c r="J96">
        <f ca="1">IF(Table1[[#This Row],[Opportunity Cost]]&lt;&gt;"",OFFSET(Lookups!H$1,MATCH(I96,Lookups!G$2:G$18,0),0),0)</f>
        <v>0</v>
      </c>
      <c r="K96" s="5" t="s">
        <v>38</v>
      </c>
      <c r="L96">
        <f ca="1">IF(Table1[[#This Row],[U/X Cost]]&lt;&gt;"",OFFSET(Lookups!J$1,MATCH(K96,Lookups!I$2:I$18,0),0),0)</f>
        <v>0</v>
      </c>
      <c r="M96" s="5" t="s">
        <v>38</v>
      </c>
      <c r="N96">
        <f ca="1">IF(Table1[[#This Row],[No. of Users Cost]]&lt;&gt;"",OFFSET(Lookups!L$1,MATCH(M96,Lookups!K$2:K$18,0),0),0)</f>
        <v>0</v>
      </c>
    </row>
    <row r="97" spans="1:14" x14ac:dyDescent="0.2">
      <c r="A97" s="4"/>
      <c r="B97" s="2">
        <f ca="1">INT((((0.5*D97*F97*SIN(RADIANS(60)))+(0.5*F97*H97*SIN(RADIANS(60)))+(0.5*H97*J97*SIN(RADIANS(60)))+(0.5*J97*L97*SIN(RADIANS(60)))+(0.5*L97*N97*SIN(RADIANS(60)))+(0.5*N97*D97*SIN(RADIANS(60))))/Lookups!N$2)*100)</f>
        <v>0</v>
      </c>
      <c r="C97" s="5" t="s">
        <v>38</v>
      </c>
      <c r="D97">
        <f ca="1">IF(Table1[[#This Row],[Legal/Compliance Cost]]&lt;&gt;"",OFFSET(Lookups!B$1,MATCH(C97,Lookups!A$2:A$18,0),0),0)</f>
        <v>0</v>
      </c>
      <c r="E97" s="5" t="s">
        <v>38</v>
      </c>
      <c r="F97">
        <f ca="1">IF(Table1[[#This Row],[Financial Cost]]&lt;&gt;"",OFFSET(Lookups!D$1,MATCH(E97,Lookups!C$2:C$18,0),0),0)</f>
        <v>0</v>
      </c>
      <c r="G97" s="5" t="s">
        <v>38</v>
      </c>
      <c r="H97">
        <f ca="1">IF(Table1[[#This Row],[Reputation Cost]]&lt;&gt;"",OFFSET(Lookups!F$1,MATCH(G97,Lookups!E$2:E$18,0),0),0)</f>
        <v>0</v>
      </c>
      <c r="I97" s="5" t="s">
        <v>38</v>
      </c>
      <c r="J97">
        <f ca="1">IF(Table1[[#This Row],[Opportunity Cost]]&lt;&gt;"",OFFSET(Lookups!H$1,MATCH(I97,Lookups!G$2:G$18,0),0),0)</f>
        <v>0</v>
      </c>
      <c r="K97" s="5" t="s">
        <v>38</v>
      </c>
      <c r="L97">
        <f ca="1">IF(Table1[[#This Row],[U/X Cost]]&lt;&gt;"",OFFSET(Lookups!J$1,MATCH(K97,Lookups!I$2:I$18,0),0),0)</f>
        <v>0</v>
      </c>
      <c r="M97" s="5" t="s">
        <v>38</v>
      </c>
      <c r="N97">
        <f ca="1">IF(Table1[[#This Row],[No. of Users Cost]]&lt;&gt;"",OFFSET(Lookups!L$1,MATCH(M97,Lookups!K$2:K$18,0),0),0)</f>
        <v>0</v>
      </c>
    </row>
    <row r="98" spans="1:14" x14ac:dyDescent="0.2">
      <c r="A98" s="4"/>
      <c r="B98" s="2">
        <f ca="1">INT((((0.5*D98*F98*SIN(RADIANS(60)))+(0.5*F98*H98*SIN(RADIANS(60)))+(0.5*H98*J98*SIN(RADIANS(60)))+(0.5*J98*L98*SIN(RADIANS(60)))+(0.5*L98*N98*SIN(RADIANS(60)))+(0.5*N98*D98*SIN(RADIANS(60))))/Lookups!N$2)*100)</f>
        <v>0</v>
      </c>
      <c r="C98" s="5" t="s">
        <v>38</v>
      </c>
      <c r="D98">
        <f ca="1">IF(Table1[[#This Row],[Legal/Compliance Cost]]&lt;&gt;"",OFFSET(Lookups!B$1,MATCH(C98,Lookups!A$2:A$18,0),0),0)</f>
        <v>0</v>
      </c>
      <c r="E98" s="5" t="s">
        <v>38</v>
      </c>
      <c r="F98">
        <f ca="1">IF(Table1[[#This Row],[Financial Cost]]&lt;&gt;"",OFFSET(Lookups!D$1,MATCH(E98,Lookups!C$2:C$18,0),0),0)</f>
        <v>0</v>
      </c>
      <c r="G98" s="5" t="s">
        <v>38</v>
      </c>
      <c r="H98">
        <f ca="1">IF(Table1[[#This Row],[Reputation Cost]]&lt;&gt;"",OFFSET(Lookups!F$1,MATCH(G98,Lookups!E$2:E$18,0),0),0)</f>
        <v>0</v>
      </c>
      <c r="I98" s="5" t="s">
        <v>38</v>
      </c>
      <c r="J98">
        <f ca="1">IF(Table1[[#This Row],[Opportunity Cost]]&lt;&gt;"",OFFSET(Lookups!H$1,MATCH(I98,Lookups!G$2:G$18,0),0),0)</f>
        <v>0</v>
      </c>
      <c r="K98" s="5" t="s">
        <v>38</v>
      </c>
      <c r="L98">
        <f ca="1">IF(Table1[[#This Row],[U/X Cost]]&lt;&gt;"",OFFSET(Lookups!J$1,MATCH(K98,Lookups!I$2:I$18,0),0),0)</f>
        <v>0</v>
      </c>
      <c r="M98" s="5" t="s">
        <v>38</v>
      </c>
      <c r="N98">
        <f ca="1">IF(Table1[[#This Row],[No. of Users Cost]]&lt;&gt;"",OFFSET(Lookups!L$1,MATCH(M98,Lookups!K$2:K$18,0),0),0)</f>
        <v>0</v>
      </c>
    </row>
    <row r="99" spans="1:14" x14ac:dyDescent="0.2">
      <c r="A99" s="4"/>
      <c r="B99" s="2">
        <f ca="1">INT((((0.5*D99*F99*SIN(RADIANS(60)))+(0.5*F99*H99*SIN(RADIANS(60)))+(0.5*H99*J99*SIN(RADIANS(60)))+(0.5*J99*L99*SIN(RADIANS(60)))+(0.5*L99*N99*SIN(RADIANS(60)))+(0.5*N99*D99*SIN(RADIANS(60))))/Lookups!N$2)*100)</f>
        <v>0</v>
      </c>
      <c r="C99" s="5" t="s">
        <v>38</v>
      </c>
      <c r="D99">
        <f ca="1">IF(Table1[[#This Row],[Legal/Compliance Cost]]&lt;&gt;"",OFFSET(Lookups!B$1,MATCH(C99,Lookups!A$2:A$18,0),0),0)</f>
        <v>0</v>
      </c>
      <c r="E99" s="5" t="s">
        <v>38</v>
      </c>
      <c r="F99">
        <f ca="1">IF(Table1[[#This Row],[Financial Cost]]&lt;&gt;"",OFFSET(Lookups!D$1,MATCH(E99,Lookups!C$2:C$18,0),0),0)</f>
        <v>0</v>
      </c>
      <c r="G99" s="5" t="s">
        <v>38</v>
      </c>
      <c r="H99">
        <f ca="1">IF(Table1[[#This Row],[Reputation Cost]]&lt;&gt;"",OFFSET(Lookups!F$1,MATCH(G99,Lookups!E$2:E$18,0),0),0)</f>
        <v>0</v>
      </c>
      <c r="I99" s="5" t="s">
        <v>38</v>
      </c>
      <c r="J99">
        <f ca="1">IF(Table1[[#This Row],[Opportunity Cost]]&lt;&gt;"",OFFSET(Lookups!H$1,MATCH(I99,Lookups!G$2:G$18,0),0),0)</f>
        <v>0</v>
      </c>
      <c r="K99" s="5" t="s">
        <v>38</v>
      </c>
      <c r="L99">
        <f ca="1">IF(Table1[[#This Row],[U/X Cost]]&lt;&gt;"",OFFSET(Lookups!J$1,MATCH(K99,Lookups!I$2:I$18,0),0),0)</f>
        <v>0</v>
      </c>
      <c r="M99" s="5" t="s">
        <v>38</v>
      </c>
      <c r="N99">
        <f ca="1">IF(Table1[[#This Row],[No. of Users Cost]]&lt;&gt;"",OFFSET(Lookups!L$1,MATCH(M99,Lookups!K$2:K$18,0),0),0)</f>
        <v>0</v>
      </c>
    </row>
    <row r="100" spans="1:14" x14ac:dyDescent="0.2">
      <c r="A100" s="4"/>
      <c r="B100" s="2">
        <f ca="1">INT((((0.5*D100*F100*SIN(RADIANS(60)))+(0.5*F100*H100*SIN(RADIANS(60)))+(0.5*H100*J100*SIN(RADIANS(60)))+(0.5*J100*L100*SIN(RADIANS(60)))+(0.5*L100*N100*SIN(RADIANS(60)))+(0.5*N100*D100*SIN(RADIANS(60))))/Lookups!N$2)*100)</f>
        <v>0</v>
      </c>
      <c r="C100" s="5" t="s">
        <v>38</v>
      </c>
      <c r="D100">
        <f ca="1">IF(Table1[[#This Row],[Legal/Compliance Cost]]&lt;&gt;"",OFFSET(Lookups!B$1,MATCH(C100,Lookups!A$2:A$18,0),0),0)</f>
        <v>0</v>
      </c>
      <c r="E100" s="5" t="s">
        <v>38</v>
      </c>
      <c r="F100">
        <f ca="1">IF(Table1[[#This Row],[Financial Cost]]&lt;&gt;"",OFFSET(Lookups!D$1,MATCH(E100,Lookups!C$2:C$18,0),0),0)</f>
        <v>0</v>
      </c>
      <c r="G100" s="5" t="s">
        <v>38</v>
      </c>
      <c r="H100">
        <f ca="1">IF(Table1[[#This Row],[Reputation Cost]]&lt;&gt;"",OFFSET(Lookups!F$1,MATCH(G100,Lookups!E$2:E$18,0),0),0)</f>
        <v>0</v>
      </c>
      <c r="I100" s="5" t="s">
        <v>38</v>
      </c>
      <c r="J100">
        <f ca="1">IF(Table1[[#This Row],[Opportunity Cost]]&lt;&gt;"",OFFSET(Lookups!H$1,MATCH(I100,Lookups!G$2:G$18,0),0),0)</f>
        <v>0</v>
      </c>
      <c r="K100" s="5" t="s">
        <v>38</v>
      </c>
      <c r="L100">
        <f ca="1">IF(Table1[[#This Row],[U/X Cost]]&lt;&gt;"",OFFSET(Lookups!J$1,MATCH(K100,Lookups!I$2:I$18,0),0),0)</f>
        <v>0</v>
      </c>
      <c r="M100" s="5" t="s">
        <v>38</v>
      </c>
      <c r="N100">
        <f ca="1">IF(Table1[[#This Row],[No. of Users Cost]]&lt;&gt;"",OFFSET(Lookups!L$1,MATCH(M100,Lookups!K$2:K$18,0),0),0)</f>
        <v>0</v>
      </c>
    </row>
  </sheetData>
  <sheetProtection sheet="1" objects="1" scenarios="1" autoFilter="0"/>
  <mergeCells count="1">
    <mergeCell ref="A1:M1"/>
  </mergeCells>
  <conditionalFormatting sqref="B4:B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C4:C100">
      <formula1>CCrit1NoBlanks</formula1>
    </dataValidation>
    <dataValidation type="list" allowBlank="1" showInputMessage="1" showErrorMessage="1" sqref="E4:E100">
      <formula1>CCrit2NoBlanks</formula1>
    </dataValidation>
    <dataValidation type="list" allowBlank="1" showInputMessage="1" showErrorMessage="1" sqref="G4:G100">
      <formula1>CCrit3NoBlanks</formula1>
    </dataValidation>
    <dataValidation type="list" allowBlank="1" showInputMessage="1" showErrorMessage="1" sqref="I4:I100">
      <formula1>CCrit4NoBlanks</formula1>
    </dataValidation>
    <dataValidation type="list" allowBlank="1" showInputMessage="1" showErrorMessage="1" sqref="K4:K100">
      <formula1>CCrit5NoBlanks</formula1>
    </dataValidation>
    <dataValidation type="list" allowBlank="1" showInputMessage="1" showErrorMessage="1" sqref="M4:M100">
      <formula1>CCrit6NoBlanks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"/>
  <sheetViews>
    <sheetView workbookViewId="0">
      <selection activeCell="P11" sqref="P1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N100"/>
  <sheetViews>
    <sheetView workbookViewId="0">
      <selection activeCell="M4" sqref="M4"/>
    </sheetView>
  </sheetViews>
  <sheetFormatPr baseColWidth="10" defaultColWidth="8.796875" defaultRowHeight="15" x14ac:dyDescent="0.2"/>
  <cols>
    <col min="1" max="1" width="13.3984375" customWidth="1"/>
    <col min="2" max="2" width="7.3984375" customWidth="1"/>
    <col min="3" max="3" width="23.19921875" customWidth="1"/>
    <col min="4" max="4" width="17.19921875" customWidth="1"/>
    <col min="5" max="5" width="16.3984375" customWidth="1"/>
    <col min="6" max="6" width="10.3984375" customWidth="1"/>
    <col min="7" max="7" width="18.19921875" customWidth="1"/>
    <col min="8" max="8" width="12.19921875" customWidth="1"/>
    <col min="9" max="9" width="19" customWidth="1"/>
    <col min="10" max="10" width="13" customWidth="1"/>
    <col min="11" max="11" width="16" bestFit="1" customWidth="1"/>
    <col min="12" max="12" width="6.3984375" customWidth="1"/>
    <col min="13" max="13" width="21.3984375" customWidth="1"/>
    <col min="14" max="14" width="12.796875" customWidth="1"/>
  </cols>
  <sheetData>
    <row r="1" spans="1:14" ht="21" thickBot="1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ht="16" thickTop="1" x14ac:dyDescent="0.2"/>
    <row r="3" spans="1:14" ht="16" thickBot="1" x14ac:dyDescent="0.25">
      <c r="A3" s="1" t="s">
        <v>1</v>
      </c>
      <c r="B3" s="1" t="s">
        <v>51</v>
      </c>
      <c r="C3" s="1" t="s">
        <v>67</v>
      </c>
      <c r="D3" s="1" t="s">
        <v>2</v>
      </c>
      <c r="E3" s="1" t="s">
        <v>68</v>
      </c>
      <c r="F3" s="1" t="s">
        <v>3</v>
      </c>
      <c r="G3" s="1" t="s">
        <v>69</v>
      </c>
      <c r="H3" s="1" t="s">
        <v>4</v>
      </c>
      <c r="I3" s="1" t="s">
        <v>70</v>
      </c>
      <c r="J3" s="1" t="s">
        <v>5</v>
      </c>
      <c r="K3" s="1" t="s">
        <v>71</v>
      </c>
      <c r="L3" s="1" t="s">
        <v>6</v>
      </c>
      <c r="M3" s="1" t="s">
        <v>72</v>
      </c>
      <c r="N3" s="1" t="s">
        <v>7</v>
      </c>
    </row>
    <row r="4" spans="1:14" x14ac:dyDescent="0.2">
      <c r="A4" s="4" t="s">
        <v>45</v>
      </c>
      <c r="B4" s="2">
        <f ca="1">INT((((0.5*D4*F4*SIN(RADIANS(60)))+(0.5*F4*H4*SIN(RADIANS(60)))+(0.5*H4*J4*SIN(RADIANS(60)))+(0.5*J4*L4*SIN(RADIANS(60)))+(0.5*L4*N4*SIN(RADIANS(60)))+(0.5*N4*D4*SIN(RADIANS(60))))/Lookups!N$21)*100)</f>
        <v>44</v>
      </c>
      <c r="C4" s="5" t="s">
        <v>10</v>
      </c>
      <c r="D4">
        <f ca="1">IF(Table2[[#This Row],[Legal/Compliance Benefit]]&lt;&gt;"",OFFSET(Lookups!B$20,MATCH(C4,Lookups!A$21:A$37,0),0),0)</f>
        <v>20</v>
      </c>
      <c r="E4" s="5" t="s">
        <v>16</v>
      </c>
      <c r="F4">
        <f ca="1">IF(Table2[[#This Row],[Financial Benefit]]&lt;&gt;"",OFFSET(Lookups!D$20,MATCH(E4,Lookups!C$21:C$37,0),0),0)</f>
        <v>18</v>
      </c>
      <c r="G4" s="5" t="s">
        <v>20</v>
      </c>
      <c r="H4">
        <f ca="1">IF(Table2[[#This Row],[Reputation Benefit]]&lt;&gt;"",OFFSET(Lookups!F$20,MATCH(G4,Lookups!E$21:E$37,0),0),0)</f>
        <v>25</v>
      </c>
      <c r="I4" s="5" t="s">
        <v>24</v>
      </c>
      <c r="J4">
        <f ca="1">IF(Table2[[#This Row],[Opportunity Benefit]]&lt;&gt;"",OFFSET(Lookups!H$20,MATCH(I4,Lookups!G$21:G$37,0),0),0)</f>
        <v>6</v>
      </c>
      <c r="K4" s="5" t="s">
        <v>29</v>
      </c>
      <c r="L4">
        <f ca="1">IF(Table2[[#This Row],[U/X Benefit]]&lt;&gt;"",OFFSET(Lookups!J$20,MATCH(K4,Lookups!I$21:I$37,0),0),0)</f>
        <v>24</v>
      </c>
      <c r="M4" s="5" t="s">
        <v>33</v>
      </c>
      <c r="N4">
        <f ca="1">IF(Table2[[#This Row],[No. of Users Benefitted]]&lt;&gt;"",OFFSET(Lookups!L$20,MATCH(M4,Lookups!K$21:K$37,0),0),0)</f>
        <v>30</v>
      </c>
    </row>
    <row r="5" spans="1:14" x14ac:dyDescent="0.2">
      <c r="A5" s="4" t="s">
        <v>46</v>
      </c>
      <c r="B5" s="2">
        <f ca="1">INT((((0.5*D5*F5*SIN(RADIANS(60)))+(0.5*F5*H5*SIN(RADIANS(60)))+(0.5*H5*J5*SIN(RADIANS(60)))+(0.5*J5*L5*SIN(RADIANS(60)))+(0.5*L5*N5*SIN(RADIANS(60)))+(0.5*N5*D5*SIN(RADIANS(60))))/Lookups!N$21)*100)</f>
        <v>0</v>
      </c>
      <c r="C5" s="5" t="s">
        <v>38</v>
      </c>
      <c r="D5">
        <f ca="1">IF(Table2[[#This Row],[Legal/Compliance Benefit]]&lt;&gt;"",OFFSET(Lookups!B$20,MATCH(C5,Lookups!A$21:A$37,0),0),0)</f>
        <v>0</v>
      </c>
      <c r="E5" s="5" t="s">
        <v>38</v>
      </c>
      <c r="F5">
        <f ca="1">IF(Table2[[#This Row],[Financial Benefit]]&lt;&gt;"",OFFSET(Lookups!D$20,MATCH(E5,Lookups!C$21:C$37,0),0),0)</f>
        <v>0</v>
      </c>
      <c r="G5" s="5" t="s">
        <v>38</v>
      </c>
      <c r="H5">
        <f ca="1">IF(Table2[[#This Row],[Reputation Benefit]]&lt;&gt;"",OFFSET(Lookups!F$20,MATCH(G5,Lookups!E$21:E$37,0),0),0)</f>
        <v>0</v>
      </c>
      <c r="I5" s="5" t="s">
        <v>38</v>
      </c>
      <c r="J5">
        <f ca="1">IF(Table2[[#This Row],[Opportunity Benefit]]&lt;&gt;"",OFFSET(Lookups!H$20,MATCH(I5,Lookups!G$21:G$37,0),0),0)</f>
        <v>0</v>
      </c>
      <c r="K5" s="5" t="s">
        <v>38</v>
      </c>
      <c r="L5">
        <f ca="1">IF(Table2[[#This Row],[U/X Benefit]]&lt;&gt;"",OFFSET(Lookups!J$20,MATCH(K5,Lookups!I$21:I$37,0),0),0)</f>
        <v>0</v>
      </c>
      <c r="M5" s="5" t="s">
        <v>38</v>
      </c>
      <c r="N5">
        <f ca="1">IF(Table2[[#This Row],[No. of Users Benefitted]]&lt;&gt;"",OFFSET(Lookups!L$20,MATCH(M5,Lookups!K$21:K$37,0),0),0)</f>
        <v>0</v>
      </c>
    </row>
    <row r="6" spans="1:14" x14ac:dyDescent="0.2">
      <c r="A6" s="4" t="s">
        <v>47</v>
      </c>
      <c r="B6" s="2">
        <f ca="1">INT((((0.5*D6*F6*SIN(RADIANS(60)))+(0.5*F6*H6*SIN(RADIANS(60)))+(0.5*H6*J6*SIN(RADIANS(60)))+(0.5*J6*L6*SIN(RADIANS(60)))+(0.5*L6*N6*SIN(RADIANS(60)))+(0.5*N6*D6*SIN(RADIANS(60))))/Lookups!N$21)*100)</f>
        <v>0</v>
      </c>
      <c r="C6" s="5" t="s">
        <v>38</v>
      </c>
      <c r="D6">
        <f ca="1">IF(Table2[[#This Row],[Legal/Compliance Benefit]]&lt;&gt;"",OFFSET(Lookups!B$20,MATCH(C6,Lookups!A$21:A$37,0),0),0)</f>
        <v>0</v>
      </c>
      <c r="E6" s="5" t="s">
        <v>38</v>
      </c>
      <c r="F6">
        <f ca="1">IF(Table2[[#This Row],[Financial Benefit]]&lt;&gt;"",OFFSET(Lookups!D$20,MATCH(E6,Lookups!C$21:C$37,0),0),0)</f>
        <v>0</v>
      </c>
      <c r="G6" s="5" t="s">
        <v>38</v>
      </c>
      <c r="H6">
        <f ca="1">IF(Table2[[#This Row],[Reputation Benefit]]&lt;&gt;"",OFFSET(Lookups!F$20,MATCH(G6,Lookups!E$21:E$37,0),0),0)</f>
        <v>0</v>
      </c>
      <c r="I6" s="5" t="s">
        <v>38</v>
      </c>
      <c r="J6">
        <f ca="1">IF(Table2[[#This Row],[Opportunity Benefit]]&lt;&gt;"",OFFSET(Lookups!H$20,MATCH(I6,Lookups!G$21:G$37,0),0),0)</f>
        <v>0</v>
      </c>
      <c r="K6" s="5" t="s">
        <v>38</v>
      </c>
      <c r="L6">
        <f ca="1">IF(Table2[[#This Row],[U/X Benefit]]&lt;&gt;"",OFFSET(Lookups!J$20,MATCH(K6,Lookups!I$21:I$37,0),0),0)</f>
        <v>0</v>
      </c>
      <c r="M6" s="5" t="s">
        <v>38</v>
      </c>
      <c r="N6">
        <f ca="1">IF(Table2[[#This Row],[No. of Users Benefitted]]&lt;&gt;"",OFFSET(Lookups!L$20,MATCH(M6,Lookups!K$21:K$37,0),0),0)</f>
        <v>0</v>
      </c>
    </row>
    <row r="7" spans="1:14" x14ac:dyDescent="0.2">
      <c r="A7" s="4" t="s">
        <v>48</v>
      </c>
      <c r="B7" s="2">
        <f ca="1">INT((((0.5*D7*F7*SIN(RADIANS(60)))+(0.5*F7*H7*SIN(RADIANS(60)))+(0.5*H7*J7*SIN(RADIANS(60)))+(0.5*J7*L7*SIN(RADIANS(60)))+(0.5*L7*N7*SIN(RADIANS(60)))+(0.5*N7*D7*SIN(RADIANS(60))))/Lookups!N$21)*100)</f>
        <v>0</v>
      </c>
      <c r="C7" s="5" t="s">
        <v>38</v>
      </c>
      <c r="D7">
        <f ca="1">IF(Table2[[#This Row],[Legal/Compliance Benefit]]&lt;&gt;"",OFFSET(Lookups!B$20,MATCH(C7,Lookups!A$21:A$37,0),0),0)</f>
        <v>0</v>
      </c>
      <c r="E7" s="5" t="s">
        <v>38</v>
      </c>
      <c r="F7">
        <f ca="1">IF(Table2[[#This Row],[Financial Benefit]]&lt;&gt;"",OFFSET(Lookups!D$20,MATCH(E7,Lookups!C$21:C$37,0),0),0)</f>
        <v>0</v>
      </c>
      <c r="G7" s="5" t="s">
        <v>38</v>
      </c>
      <c r="H7">
        <f ca="1">IF(Table2[[#This Row],[Reputation Benefit]]&lt;&gt;"",OFFSET(Lookups!F$20,MATCH(G7,Lookups!E$21:E$37,0),0),0)</f>
        <v>0</v>
      </c>
      <c r="I7" s="5" t="s">
        <v>38</v>
      </c>
      <c r="J7">
        <f ca="1">IF(Table2[[#This Row],[Opportunity Benefit]]&lt;&gt;"",OFFSET(Lookups!H$20,MATCH(I7,Lookups!G$21:G$37,0),0),0)</f>
        <v>0</v>
      </c>
      <c r="K7" s="5" t="s">
        <v>38</v>
      </c>
      <c r="L7">
        <f ca="1">IF(Table2[[#This Row],[U/X Benefit]]&lt;&gt;"",OFFSET(Lookups!J$20,MATCH(K7,Lookups!I$21:I$37,0),0),0)</f>
        <v>0</v>
      </c>
      <c r="M7" s="5" t="s">
        <v>38</v>
      </c>
      <c r="N7">
        <f ca="1">IF(Table2[[#This Row],[No. of Users Benefitted]]&lt;&gt;"",OFFSET(Lookups!L$20,MATCH(M7,Lookups!K$21:K$37,0),0),0)</f>
        <v>0</v>
      </c>
    </row>
    <row r="8" spans="1:14" x14ac:dyDescent="0.2">
      <c r="A8" s="4" t="s">
        <v>49</v>
      </c>
      <c r="B8" s="2">
        <f ca="1">INT((((0.5*D8*F8*SIN(RADIANS(60)))+(0.5*F8*H8*SIN(RADIANS(60)))+(0.5*H8*J8*SIN(RADIANS(60)))+(0.5*J8*L8*SIN(RADIANS(60)))+(0.5*L8*N8*SIN(RADIANS(60)))+(0.5*N8*D8*SIN(RADIANS(60))))/Lookups!N$21)*100)</f>
        <v>0</v>
      </c>
      <c r="C8" s="5" t="s">
        <v>38</v>
      </c>
      <c r="D8">
        <f ca="1">IF(Table2[[#This Row],[Legal/Compliance Benefit]]&lt;&gt;"",OFFSET(Lookups!B$20,MATCH(C8,Lookups!A$21:A$37,0),0),0)</f>
        <v>0</v>
      </c>
      <c r="E8" s="5" t="s">
        <v>38</v>
      </c>
      <c r="F8">
        <f ca="1">IF(Table2[[#This Row],[Financial Benefit]]&lt;&gt;"",OFFSET(Lookups!D$20,MATCH(E8,Lookups!C$21:C$37,0),0),0)</f>
        <v>0</v>
      </c>
      <c r="G8" s="5" t="s">
        <v>38</v>
      </c>
      <c r="H8">
        <f ca="1">IF(Table2[[#This Row],[Reputation Benefit]]&lt;&gt;"",OFFSET(Lookups!F$20,MATCH(G8,Lookups!E$21:E$37,0),0),0)</f>
        <v>0</v>
      </c>
      <c r="I8" s="5" t="s">
        <v>38</v>
      </c>
      <c r="J8">
        <f ca="1">IF(Table2[[#This Row],[Opportunity Benefit]]&lt;&gt;"",OFFSET(Lookups!H$20,MATCH(I8,Lookups!G$21:G$37,0),0),0)</f>
        <v>0</v>
      </c>
      <c r="K8" s="5" t="s">
        <v>38</v>
      </c>
      <c r="L8">
        <f ca="1">IF(Table2[[#This Row],[U/X Benefit]]&lt;&gt;"",OFFSET(Lookups!J$20,MATCH(K8,Lookups!I$21:I$37,0),0),0)</f>
        <v>0</v>
      </c>
      <c r="M8" s="5" t="s">
        <v>38</v>
      </c>
      <c r="N8">
        <f ca="1">IF(Table2[[#This Row],[No. of Users Benefitted]]&lt;&gt;"",OFFSET(Lookups!L$20,MATCH(M8,Lookups!K$21:K$37,0),0),0)</f>
        <v>0</v>
      </c>
    </row>
    <row r="9" spans="1:14" x14ac:dyDescent="0.2">
      <c r="A9" s="4" t="s">
        <v>55</v>
      </c>
      <c r="B9" s="2">
        <f ca="1">INT((((0.5*D9*F9*SIN(RADIANS(60)))+(0.5*F9*H9*SIN(RADIANS(60)))+(0.5*H9*J9*SIN(RADIANS(60)))+(0.5*J9*L9*SIN(RADIANS(60)))+(0.5*L9*N9*SIN(RADIANS(60)))+(0.5*N9*D9*SIN(RADIANS(60))))/Lookups!N$21)*100)</f>
        <v>0</v>
      </c>
      <c r="C9" s="5" t="s">
        <v>38</v>
      </c>
      <c r="D9">
        <f ca="1">IF(Table2[[#This Row],[Legal/Compliance Benefit]]&lt;&gt;"",OFFSET(Lookups!B$20,MATCH(C9,Lookups!A$21:A$37,0),0),0)</f>
        <v>0</v>
      </c>
      <c r="E9" s="5" t="s">
        <v>38</v>
      </c>
      <c r="F9">
        <f ca="1">IF(Table2[[#This Row],[Financial Benefit]]&lt;&gt;"",OFFSET(Lookups!D$20,MATCH(E9,Lookups!C$21:C$37,0),0),0)</f>
        <v>0</v>
      </c>
      <c r="G9" s="5" t="s">
        <v>38</v>
      </c>
      <c r="H9">
        <f ca="1">IF(Table2[[#This Row],[Reputation Benefit]]&lt;&gt;"",OFFSET(Lookups!F$20,MATCH(G9,Lookups!E$21:E$37,0),0),0)</f>
        <v>0</v>
      </c>
      <c r="I9" s="5" t="s">
        <v>38</v>
      </c>
      <c r="J9">
        <f ca="1">IF(Table2[[#This Row],[Opportunity Benefit]]&lt;&gt;"",OFFSET(Lookups!H$20,MATCH(I9,Lookups!G$21:G$37,0),0),0)</f>
        <v>0</v>
      </c>
      <c r="K9" s="5" t="s">
        <v>38</v>
      </c>
      <c r="L9">
        <f ca="1">IF(Table2[[#This Row],[U/X Benefit]]&lt;&gt;"",OFFSET(Lookups!J$20,MATCH(K9,Lookups!I$21:I$37,0),0),0)</f>
        <v>0</v>
      </c>
      <c r="M9" s="5" t="s">
        <v>38</v>
      </c>
      <c r="N9">
        <f ca="1">IF(Table2[[#This Row],[No. of Users Benefitted]]&lt;&gt;"",OFFSET(Lookups!L$20,MATCH(M9,Lookups!K$21:K$37,0),0),0)</f>
        <v>0</v>
      </c>
    </row>
    <row r="10" spans="1:14" x14ac:dyDescent="0.2">
      <c r="A10" s="4" t="s">
        <v>56</v>
      </c>
      <c r="B10" s="2">
        <f ca="1">INT((((0.5*D10*F10*SIN(RADIANS(60)))+(0.5*F10*H10*SIN(RADIANS(60)))+(0.5*H10*J10*SIN(RADIANS(60)))+(0.5*J10*L10*SIN(RADIANS(60)))+(0.5*L10*N10*SIN(RADIANS(60)))+(0.5*N10*D10*SIN(RADIANS(60))))/Lookups!N$21)*100)</f>
        <v>0</v>
      </c>
      <c r="C10" s="5" t="s">
        <v>38</v>
      </c>
      <c r="D10">
        <f ca="1">IF(Table2[[#This Row],[Legal/Compliance Benefit]]&lt;&gt;"",OFFSET(Lookups!B$20,MATCH(C10,Lookups!A$21:A$37,0),0),0)</f>
        <v>0</v>
      </c>
      <c r="E10" s="5" t="s">
        <v>38</v>
      </c>
      <c r="F10">
        <f ca="1">IF(Table2[[#This Row],[Financial Benefit]]&lt;&gt;"",OFFSET(Lookups!D$20,MATCH(E10,Lookups!C$21:C$37,0),0),0)</f>
        <v>0</v>
      </c>
      <c r="G10" s="5" t="s">
        <v>38</v>
      </c>
      <c r="H10">
        <f ca="1">IF(Table2[[#This Row],[Reputation Benefit]]&lt;&gt;"",OFFSET(Lookups!F$20,MATCH(G10,Lookups!E$21:E$37,0),0),0)</f>
        <v>0</v>
      </c>
      <c r="I10" s="5" t="s">
        <v>38</v>
      </c>
      <c r="J10">
        <f ca="1">IF(Table2[[#This Row],[Opportunity Benefit]]&lt;&gt;"",OFFSET(Lookups!H$20,MATCH(I10,Lookups!G$21:G$37,0),0),0)</f>
        <v>0</v>
      </c>
      <c r="K10" s="5" t="s">
        <v>38</v>
      </c>
      <c r="L10">
        <f ca="1">IF(Table2[[#This Row],[U/X Benefit]]&lt;&gt;"",OFFSET(Lookups!J$20,MATCH(K10,Lookups!I$21:I$37,0),0),0)</f>
        <v>0</v>
      </c>
      <c r="M10" s="5" t="s">
        <v>38</v>
      </c>
      <c r="N10">
        <f ca="1">IF(Table2[[#This Row],[No. of Users Benefitted]]&lt;&gt;"",OFFSET(Lookups!L$20,MATCH(M10,Lookups!K$21:K$37,0),0),0)</f>
        <v>0</v>
      </c>
    </row>
    <row r="11" spans="1:14" x14ac:dyDescent="0.2">
      <c r="A11" s="4" t="s">
        <v>57</v>
      </c>
      <c r="B11" s="2">
        <f ca="1">INT((((0.5*D11*F11*SIN(RADIANS(60)))+(0.5*F11*H11*SIN(RADIANS(60)))+(0.5*H11*J11*SIN(RADIANS(60)))+(0.5*J11*L11*SIN(RADIANS(60)))+(0.5*L11*N11*SIN(RADIANS(60)))+(0.5*N11*D11*SIN(RADIANS(60))))/Lookups!N$21)*100)</f>
        <v>0</v>
      </c>
      <c r="C11" s="5" t="s">
        <v>38</v>
      </c>
      <c r="D11">
        <f ca="1">IF(Table2[[#This Row],[Legal/Compliance Benefit]]&lt;&gt;"",OFFSET(Lookups!B$20,MATCH(C11,Lookups!A$21:A$37,0),0),0)</f>
        <v>0</v>
      </c>
      <c r="E11" s="5" t="s">
        <v>38</v>
      </c>
      <c r="F11">
        <f ca="1">IF(Table2[[#This Row],[Financial Benefit]]&lt;&gt;"",OFFSET(Lookups!D$20,MATCH(E11,Lookups!C$21:C$37,0),0),0)</f>
        <v>0</v>
      </c>
      <c r="G11" s="5" t="s">
        <v>38</v>
      </c>
      <c r="H11">
        <f ca="1">IF(Table2[[#This Row],[Reputation Benefit]]&lt;&gt;"",OFFSET(Lookups!F$20,MATCH(G11,Lookups!E$21:E$37,0),0),0)</f>
        <v>0</v>
      </c>
      <c r="I11" s="5" t="s">
        <v>38</v>
      </c>
      <c r="J11">
        <f ca="1">IF(Table2[[#This Row],[Opportunity Benefit]]&lt;&gt;"",OFFSET(Lookups!H$20,MATCH(I11,Lookups!G$21:G$37,0),0),0)</f>
        <v>0</v>
      </c>
      <c r="K11" s="5" t="s">
        <v>38</v>
      </c>
      <c r="L11">
        <f ca="1">IF(Table2[[#This Row],[U/X Benefit]]&lt;&gt;"",OFFSET(Lookups!J$20,MATCH(K11,Lookups!I$21:I$37,0),0),0)</f>
        <v>0</v>
      </c>
      <c r="M11" s="5" t="s">
        <v>38</v>
      </c>
      <c r="N11">
        <f ca="1">IF(Table2[[#This Row],[No. of Users Benefitted]]&lt;&gt;"",OFFSET(Lookups!L$20,MATCH(M11,Lookups!K$21:K$37,0),0),0)</f>
        <v>0</v>
      </c>
    </row>
    <row r="12" spans="1:14" x14ac:dyDescent="0.2">
      <c r="A12" s="4" t="s">
        <v>58</v>
      </c>
      <c r="B12" s="2">
        <f ca="1">INT((((0.5*D12*F12*SIN(RADIANS(60)))+(0.5*F12*H12*SIN(RADIANS(60)))+(0.5*H12*J12*SIN(RADIANS(60)))+(0.5*J12*L12*SIN(RADIANS(60)))+(0.5*L12*N12*SIN(RADIANS(60)))+(0.5*N12*D12*SIN(RADIANS(60))))/Lookups!N$21)*100)</f>
        <v>0</v>
      </c>
      <c r="C12" s="5" t="s">
        <v>38</v>
      </c>
      <c r="D12">
        <f ca="1">IF(Table2[[#This Row],[Legal/Compliance Benefit]]&lt;&gt;"",OFFSET(Lookups!B$20,MATCH(C12,Lookups!A$21:A$37,0),0),0)</f>
        <v>0</v>
      </c>
      <c r="E12" s="5" t="s">
        <v>38</v>
      </c>
      <c r="F12">
        <f ca="1">IF(Table2[[#This Row],[Financial Benefit]]&lt;&gt;"",OFFSET(Lookups!D$20,MATCH(E12,Lookups!C$21:C$37,0),0),0)</f>
        <v>0</v>
      </c>
      <c r="G12" s="5" t="s">
        <v>38</v>
      </c>
      <c r="H12">
        <f ca="1">IF(Table2[[#This Row],[Reputation Benefit]]&lt;&gt;"",OFFSET(Lookups!F$20,MATCH(G12,Lookups!E$21:E$37,0),0),0)</f>
        <v>0</v>
      </c>
      <c r="I12" s="5" t="s">
        <v>38</v>
      </c>
      <c r="J12">
        <f ca="1">IF(Table2[[#This Row],[Opportunity Benefit]]&lt;&gt;"",OFFSET(Lookups!H$20,MATCH(I12,Lookups!G$21:G$37,0),0),0)</f>
        <v>0</v>
      </c>
      <c r="K12" s="5" t="s">
        <v>38</v>
      </c>
      <c r="L12">
        <f ca="1">IF(Table2[[#This Row],[U/X Benefit]]&lt;&gt;"",OFFSET(Lookups!J$20,MATCH(K12,Lookups!I$21:I$37,0),0),0)</f>
        <v>0</v>
      </c>
      <c r="M12" s="5" t="s">
        <v>38</v>
      </c>
      <c r="N12">
        <f ca="1">IF(Table2[[#This Row],[No. of Users Benefitted]]&lt;&gt;"",OFFSET(Lookups!L$20,MATCH(M12,Lookups!K$21:K$37,0),0),0)</f>
        <v>0</v>
      </c>
    </row>
    <row r="13" spans="1:14" x14ac:dyDescent="0.2">
      <c r="A13" s="4" t="s">
        <v>59</v>
      </c>
      <c r="B13" s="2">
        <f ca="1">INT((((0.5*D13*F13*SIN(RADIANS(60)))+(0.5*F13*H13*SIN(RADIANS(60)))+(0.5*H13*J13*SIN(RADIANS(60)))+(0.5*J13*L13*SIN(RADIANS(60)))+(0.5*L13*N13*SIN(RADIANS(60)))+(0.5*N13*D13*SIN(RADIANS(60))))/Lookups!N$21)*100)</f>
        <v>0</v>
      </c>
      <c r="C13" s="5" t="s">
        <v>38</v>
      </c>
      <c r="D13">
        <f ca="1">IF(Table2[[#This Row],[Legal/Compliance Benefit]]&lt;&gt;"",OFFSET(Lookups!B$20,MATCH(C13,Lookups!A$21:A$37,0),0),0)</f>
        <v>0</v>
      </c>
      <c r="E13" s="5" t="s">
        <v>38</v>
      </c>
      <c r="F13">
        <f ca="1">IF(Table2[[#This Row],[Financial Benefit]]&lt;&gt;"",OFFSET(Lookups!D$20,MATCH(E13,Lookups!C$21:C$37,0),0),0)</f>
        <v>0</v>
      </c>
      <c r="G13" s="5" t="s">
        <v>38</v>
      </c>
      <c r="H13">
        <f ca="1">IF(Table2[[#This Row],[Reputation Benefit]]&lt;&gt;"",OFFSET(Lookups!F$20,MATCH(G13,Lookups!E$21:E$37,0),0),0)</f>
        <v>0</v>
      </c>
      <c r="I13" s="5" t="s">
        <v>38</v>
      </c>
      <c r="J13">
        <f ca="1">IF(Table2[[#This Row],[Opportunity Benefit]]&lt;&gt;"",OFFSET(Lookups!H$20,MATCH(I13,Lookups!G$21:G$37,0),0),0)</f>
        <v>0</v>
      </c>
      <c r="K13" s="5" t="s">
        <v>38</v>
      </c>
      <c r="L13">
        <f ca="1">IF(Table2[[#This Row],[U/X Benefit]]&lt;&gt;"",OFFSET(Lookups!J$20,MATCH(K13,Lookups!I$21:I$37,0),0),0)</f>
        <v>0</v>
      </c>
      <c r="M13" s="5" t="s">
        <v>38</v>
      </c>
      <c r="N13">
        <f ca="1">IF(Table2[[#This Row],[No. of Users Benefitted]]&lt;&gt;"",OFFSET(Lookups!L$20,MATCH(M13,Lookups!K$21:K$37,0),0),0)</f>
        <v>0</v>
      </c>
    </row>
    <row r="14" spans="1:14" x14ac:dyDescent="0.2">
      <c r="A14" s="4"/>
      <c r="B14" s="2">
        <f ca="1">INT((((0.5*D14*F14*SIN(RADIANS(60)))+(0.5*F14*H14*SIN(RADIANS(60)))+(0.5*H14*J14*SIN(RADIANS(60)))+(0.5*J14*L14*SIN(RADIANS(60)))+(0.5*L14*N14*SIN(RADIANS(60)))+(0.5*N14*D14*SIN(RADIANS(60))))/Lookups!N$21)*100)</f>
        <v>0</v>
      </c>
      <c r="C14" s="5" t="s">
        <v>38</v>
      </c>
      <c r="D14">
        <f ca="1">IF(Table2[[#This Row],[Legal/Compliance Benefit]]&lt;&gt;"",OFFSET(Lookups!B$20,MATCH(C14,Lookups!A$21:A$37,0),0),0)</f>
        <v>0</v>
      </c>
      <c r="E14" s="5" t="s">
        <v>38</v>
      </c>
      <c r="F14">
        <f ca="1">IF(Table2[[#This Row],[Financial Benefit]]&lt;&gt;"",OFFSET(Lookups!D$20,MATCH(E14,Lookups!C$21:C$37,0),0),0)</f>
        <v>0</v>
      </c>
      <c r="G14" s="5" t="s">
        <v>38</v>
      </c>
      <c r="H14">
        <f ca="1">IF(Table2[[#This Row],[Reputation Benefit]]&lt;&gt;"",OFFSET(Lookups!F$20,MATCH(G14,Lookups!E$21:E$37,0),0),0)</f>
        <v>0</v>
      </c>
      <c r="I14" s="5" t="s">
        <v>38</v>
      </c>
      <c r="J14">
        <f ca="1">IF(Table2[[#This Row],[Opportunity Benefit]]&lt;&gt;"",OFFSET(Lookups!H$20,MATCH(I14,Lookups!G$21:G$37,0),0),0)</f>
        <v>0</v>
      </c>
      <c r="K14" s="5" t="s">
        <v>38</v>
      </c>
      <c r="L14">
        <f ca="1">IF(Table2[[#This Row],[U/X Benefit]]&lt;&gt;"",OFFSET(Lookups!J$20,MATCH(K14,Lookups!I$21:I$37,0),0),0)</f>
        <v>0</v>
      </c>
      <c r="M14" s="5" t="s">
        <v>38</v>
      </c>
      <c r="N14">
        <f ca="1">IF(Table2[[#This Row],[No. of Users Benefitted]]&lt;&gt;"",OFFSET(Lookups!L$20,MATCH(M14,Lookups!K$21:K$37,0),0),0)</f>
        <v>0</v>
      </c>
    </row>
    <row r="15" spans="1:14" x14ac:dyDescent="0.2">
      <c r="A15" s="4"/>
      <c r="B15" s="2">
        <f ca="1">INT((((0.5*D15*F15*SIN(RADIANS(60)))+(0.5*F15*H15*SIN(RADIANS(60)))+(0.5*H15*J15*SIN(RADIANS(60)))+(0.5*J15*L15*SIN(RADIANS(60)))+(0.5*L15*N15*SIN(RADIANS(60)))+(0.5*N15*D15*SIN(RADIANS(60))))/Lookups!N$21)*100)</f>
        <v>0</v>
      </c>
      <c r="C15" s="5" t="s">
        <v>38</v>
      </c>
      <c r="D15">
        <f ca="1">IF(Table2[[#This Row],[Legal/Compliance Benefit]]&lt;&gt;"",OFFSET(Lookups!B$20,MATCH(C15,Lookups!A$21:A$37,0),0),0)</f>
        <v>0</v>
      </c>
      <c r="E15" s="5" t="s">
        <v>38</v>
      </c>
      <c r="F15">
        <f ca="1">IF(Table2[[#This Row],[Financial Benefit]]&lt;&gt;"",OFFSET(Lookups!D$20,MATCH(E15,Lookups!C$21:C$37,0),0),0)</f>
        <v>0</v>
      </c>
      <c r="G15" s="5" t="s">
        <v>38</v>
      </c>
      <c r="H15">
        <f ca="1">IF(Table2[[#This Row],[Reputation Benefit]]&lt;&gt;"",OFFSET(Lookups!F$20,MATCH(G15,Lookups!E$21:E$37,0),0),0)</f>
        <v>0</v>
      </c>
      <c r="I15" s="5" t="s">
        <v>38</v>
      </c>
      <c r="J15">
        <f ca="1">IF(Table2[[#This Row],[Opportunity Benefit]]&lt;&gt;"",OFFSET(Lookups!H$20,MATCH(I15,Lookups!G$21:G$37,0),0),0)</f>
        <v>0</v>
      </c>
      <c r="K15" s="5" t="s">
        <v>38</v>
      </c>
      <c r="L15">
        <f ca="1">IF(Table2[[#This Row],[U/X Benefit]]&lt;&gt;"",OFFSET(Lookups!J$20,MATCH(K15,Lookups!I$21:I$37,0),0),0)</f>
        <v>0</v>
      </c>
      <c r="M15" s="5" t="s">
        <v>38</v>
      </c>
      <c r="N15">
        <f ca="1">IF(Table2[[#This Row],[No. of Users Benefitted]]&lt;&gt;"",OFFSET(Lookups!L$20,MATCH(M15,Lookups!K$21:K$37,0),0),0)</f>
        <v>0</v>
      </c>
    </row>
    <row r="16" spans="1:14" x14ac:dyDescent="0.2">
      <c r="A16" s="4"/>
      <c r="B16" s="2">
        <f ca="1">INT((((0.5*D16*F16*SIN(RADIANS(60)))+(0.5*F16*H16*SIN(RADIANS(60)))+(0.5*H16*J16*SIN(RADIANS(60)))+(0.5*J16*L16*SIN(RADIANS(60)))+(0.5*L16*N16*SIN(RADIANS(60)))+(0.5*N16*D16*SIN(RADIANS(60))))/Lookups!N$21)*100)</f>
        <v>0</v>
      </c>
      <c r="C16" s="5" t="s">
        <v>38</v>
      </c>
      <c r="D16">
        <f ca="1">IF(Table2[[#This Row],[Legal/Compliance Benefit]]&lt;&gt;"",OFFSET(Lookups!B$20,MATCH(C16,Lookups!A$21:A$37,0),0),0)</f>
        <v>0</v>
      </c>
      <c r="E16" s="5" t="s">
        <v>38</v>
      </c>
      <c r="F16">
        <f ca="1">IF(Table2[[#This Row],[Financial Benefit]]&lt;&gt;"",OFFSET(Lookups!D$20,MATCH(E16,Lookups!C$21:C$37,0),0),0)</f>
        <v>0</v>
      </c>
      <c r="G16" s="5" t="s">
        <v>38</v>
      </c>
      <c r="H16">
        <f ca="1">IF(Table2[[#This Row],[Reputation Benefit]]&lt;&gt;"",OFFSET(Lookups!F$20,MATCH(G16,Lookups!E$21:E$37,0),0),0)</f>
        <v>0</v>
      </c>
      <c r="I16" s="5" t="s">
        <v>38</v>
      </c>
      <c r="J16">
        <f ca="1">IF(Table2[[#This Row],[Opportunity Benefit]]&lt;&gt;"",OFFSET(Lookups!H$20,MATCH(I16,Lookups!G$21:G$37,0),0),0)</f>
        <v>0</v>
      </c>
      <c r="K16" s="5" t="s">
        <v>38</v>
      </c>
      <c r="L16">
        <f ca="1">IF(Table2[[#This Row],[U/X Benefit]]&lt;&gt;"",OFFSET(Lookups!J$20,MATCH(K16,Lookups!I$21:I$37,0),0),0)</f>
        <v>0</v>
      </c>
      <c r="M16" s="5" t="s">
        <v>38</v>
      </c>
      <c r="N16">
        <f ca="1">IF(Table2[[#This Row],[No. of Users Benefitted]]&lt;&gt;"",OFFSET(Lookups!L$20,MATCH(M16,Lookups!K$21:K$37,0),0),0)</f>
        <v>0</v>
      </c>
    </row>
    <row r="17" spans="1:14" x14ac:dyDescent="0.2">
      <c r="A17" s="4"/>
      <c r="B17" s="2">
        <f ca="1">INT((((0.5*D17*F17*SIN(RADIANS(60)))+(0.5*F17*H17*SIN(RADIANS(60)))+(0.5*H17*J17*SIN(RADIANS(60)))+(0.5*J17*L17*SIN(RADIANS(60)))+(0.5*L17*N17*SIN(RADIANS(60)))+(0.5*N17*D17*SIN(RADIANS(60))))/Lookups!N$21)*100)</f>
        <v>0</v>
      </c>
      <c r="C17" s="5" t="s">
        <v>38</v>
      </c>
      <c r="D17">
        <f ca="1">IF(Table2[[#This Row],[Legal/Compliance Benefit]]&lt;&gt;"",OFFSET(Lookups!B$20,MATCH(C17,Lookups!A$21:A$37,0),0),0)</f>
        <v>0</v>
      </c>
      <c r="E17" s="5" t="s">
        <v>38</v>
      </c>
      <c r="F17">
        <f ca="1">IF(Table2[[#This Row],[Financial Benefit]]&lt;&gt;"",OFFSET(Lookups!D$20,MATCH(E17,Lookups!C$21:C$37,0),0),0)</f>
        <v>0</v>
      </c>
      <c r="G17" s="5" t="s">
        <v>38</v>
      </c>
      <c r="H17">
        <f ca="1">IF(Table2[[#This Row],[Reputation Benefit]]&lt;&gt;"",OFFSET(Lookups!F$20,MATCH(G17,Lookups!E$21:E$37,0),0),0)</f>
        <v>0</v>
      </c>
      <c r="I17" s="5" t="s">
        <v>38</v>
      </c>
      <c r="J17">
        <f ca="1">IF(Table2[[#This Row],[Opportunity Benefit]]&lt;&gt;"",OFFSET(Lookups!H$20,MATCH(I17,Lookups!G$21:G$37,0),0),0)</f>
        <v>0</v>
      </c>
      <c r="K17" s="5" t="s">
        <v>38</v>
      </c>
      <c r="L17">
        <f ca="1">IF(Table2[[#This Row],[U/X Benefit]]&lt;&gt;"",OFFSET(Lookups!J$20,MATCH(K17,Lookups!I$21:I$37,0),0),0)</f>
        <v>0</v>
      </c>
      <c r="M17" s="5" t="s">
        <v>38</v>
      </c>
      <c r="N17">
        <f ca="1">IF(Table2[[#This Row],[No. of Users Benefitted]]&lt;&gt;"",OFFSET(Lookups!L$20,MATCH(M17,Lookups!K$21:K$37,0),0),0)</f>
        <v>0</v>
      </c>
    </row>
    <row r="18" spans="1:14" x14ac:dyDescent="0.2">
      <c r="A18" s="4"/>
      <c r="B18" s="2">
        <f ca="1">INT((((0.5*D18*F18*SIN(RADIANS(60)))+(0.5*F18*H18*SIN(RADIANS(60)))+(0.5*H18*J18*SIN(RADIANS(60)))+(0.5*J18*L18*SIN(RADIANS(60)))+(0.5*L18*N18*SIN(RADIANS(60)))+(0.5*N18*D18*SIN(RADIANS(60))))/Lookups!N$21)*100)</f>
        <v>0</v>
      </c>
      <c r="C18" s="5" t="s">
        <v>38</v>
      </c>
      <c r="D18">
        <f ca="1">IF(Table2[[#This Row],[Legal/Compliance Benefit]]&lt;&gt;"",OFFSET(Lookups!B$20,MATCH(C18,Lookups!A$21:A$37,0),0),0)</f>
        <v>0</v>
      </c>
      <c r="E18" s="5" t="s">
        <v>38</v>
      </c>
      <c r="F18">
        <f ca="1">IF(Table2[[#This Row],[Financial Benefit]]&lt;&gt;"",OFFSET(Lookups!D$20,MATCH(E18,Lookups!C$21:C$37,0),0),0)</f>
        <v>0</v>
      </c>
      <c r="G18" s="5" t="s">
        <v>38</v>
      </c>
      <c r="H18">
        <f ca="1">IF(Table2[[#This Row],[Reputation Benefit]]&lt;&gt;"",OFFSET(Lookups!F$20,MATCH(G18,Lookups!E$21:E$37,0),0),0)</f>
        <v>0</v>
      </c>
      <c r="I18" s="5" t="s">
        <v>38</v>
      </c>
      <c r="J18">
        <f ca="1">IF(Table2[[#This Row],[Opportunity Benefit]]&lt;&gt;"",OFFSET(Lookups!H$20,MATCH(I18,Lookups!G$21:G$37,0),0),0)</f>
        <v>0</v>
      </c>
      <c r="K18" s="5" t="s">
        <v>38</v>
      </c>
      <c r="L18">
        <f ca="1">IF(Table2[[#This Row],[U/X Benefit]]&lt;&gt;"",OFFSET(Lookups!J$20,MATCH(K18,Lookups!I$21:I$37,0),0),0)</f>
        <v>0</v>
      </c>
      <c r="M18" s="5" t="s">
        <v>38</v>
      </c>
      <c r="N18">
        <f ca="1">IF(Table2[[#This Row],[No. of Users Benefitted]]&lt;&gt;"",OFFSET(Lookups!L$20,MATCH(M18,Lookups!K$21:K$37,0),0),0)</f>
        <v>0</v>
      </c>
    </row>
    <row r="19" spans="1:14" x14ac:dyDescent="0.2">
      <c r="A19" s="4"/>
      <c r="B19" s="2">
        <f ca="1">INT((((0.5*D19*F19*SIN(RADIANS(60)))+(0.5*F19*H19*SIN(RADIANS(60)))+(0.5*H19*J19*SIN(RADIANS(60)))+(0.5*J19*L19*SIN(RADIANS(60)))+(0.5*L19*N19*SIN(RADIANS(60)))+(0.5*N19*D19*SIN(RADIANS(60))))/Lookups!N$21)*100)</f>
        <v>0</v>
      </c>
      <c r="C19" s="5" t="s">
        <v>38</v>
      </c>
      <c r="D19">
        <f ca="1">IF(Table2[[#This Row],[Legal/Compliance Benefit]]&lt;&gt;"",OFFSET(Lookups!B$20,MATCH(C19,Lookups!A$21:A$37,0),0),0)</f>
        <v>0</v>
      </c>
      <c r="E19" s="5" t="s">
        <v>38</v>
      </c>
      <c r="F19">
        <f ca="1">IF(Table2[[#This Row],[Financial Benefit]]&lt;&gt;"",OFFSET(Lookups!D$20,MATCH(E19,Lookups!C$21:C$37,0),0),0)</f>
        <v>0</v>
      </c>
      <c r="G19" s="5" t="s">
        <v>38</v>
      </c>
      <c r="H19">
        <f ca="1">IF(Table2[[#This Row],[Reputation Benefit]]&lt;&gt;"",OFFSET(Lookups!F$20,MATCH(G19,Lookups!E$21:E$37,0),0),0)</f>
        <v>0</v>
      </c>
      <c r="I19" s="5" t="s">
        <v>38</v>
      </c>
      <c r="J19">
        <f ca="1">IF(Table2[[#This Row],[Opportunity Benefit]]&lt;&gt;"",OFFSET(Lookups!H$20,MATCH(I19,Lookups!G$21:G$37,0),0),0)</f>
        <v>0</v>
      </c>
      <c r="K19" s="5" t="s">
        <v>38</v>
      </c>
      <c r="L19">
        <f ca="1">IF(Table2[[#This Row],[U/X Benefit]]&lt;&gt;"",OFFSET(Lookups!J$20,MATCH(K19,Lookups!I$21:I$37,0),0),0)</f>
        <v>0</v>
      </c>
      <c r="M19" s="5" t="s">
        <v>38</v>
      </c>
      <c r="N19">
        <f ca="1">IF(Table2[[#This Row],[No. of Users Benefitted]]&lt;&gt;"",OFFSET(Lookups!L$20,MATCH(M19,Lookups!K$21:K$37,0),0),0)</f>
        <v>0</v>
      </c>
    </row>
    <row r="20" spans="1:14" x14ac:dyDescent="0.2">
      <c r="A20" s="4"/>
      <c r="B20" s="2">
        <f ca="1">INT((((0.5*D20*F20*SIN(RADIANS(60)))+(0.5*F20*H20*SIN(RADIANS(60)))+(0.5*H20*J20*SIN(RADIANS(60)))+(0.5*J20*L20*SIN(RADIANS(60)))+(0.5*L20*N20*SIN(RADIANS(60)))+(0.5*N20*D20*SIN(RADIANS(60))))/Lookups!N$21)*100)</f>
        <v>0</v>
      </c>
      <c r="C20" s="5" t="s">
        <v>38</v>
      </c>
      <c r="D20">
        <f ca="1">IF(Table2[[#This Row],[Legal/Compliance Benefit]]&lt;&gt;"",OFFSET(Lookups!B$20,MATCH(C20,Lookups!A$21:A$37,0),0),0)</f>
        <v>0</v>
      </c>
      <c r="E20" s="5" t="s">
        <v>38</v>
      </c>
      <c r="F20">
        <f ca="1">IF(Table2[[#This Row],[Financial Benefit]]&lt;&gt;"",OFFSET(Lookups!D$20,MATCH(E20,Lookups!C$21:C$37,0),0),0)</f>
        <v>0</v>
      </c>
      <c r="G20" s="5" t="s">
        <v>38</v>
      </c>
      <c r="H20">
        <f ca="1">IF(Table2[[#This Row],[Reputation Benefit]]&lt;&gt;"",OFFSET(Lookups!F$20,MATCH(G20,Lookups!E$21:E$37,0),0),0)</f>
        <v>0</v>
      </c>
      <c r="I20" s="5" t="s">
        <v>38</v>
      </c>
      <c r="J20">
        <f ca="1">IF(Table2[[#This Row],[Opportunity Benefit]]&lt;&gt;"",OFFSET(Lookups!H$20,MATCH(I20,Lookups!G$21:G$37,0),0),0)</f>
        <v>0</v>
      </c>
      <c r="K20" s="5" t="s">
        <v>38</v>
      </c>
      <c r="L20">
        <f ca="1">IF(Table2[[#This Row],[U/X Benefit]]&lt;&gt;"",OFFSET(Lookups!J$20,MATCH(K20,Lookups!I$21:I$37,0),0),0)</f>
        <v>0</v>
      </c>
      <c r="M20" s="5" t="s">
        <v>38</v>
      </c>
      <c r="N20">
        <f ca="1">IF(Table2[[#This Row],[No. of Users Benefitted]]&lt;&gt;"",OFFSET(Lookups!L$20,MATCH(M20,Lookups!K$21:K$37,0),0),0)</f>
        <v>0</v>
      </c>
    </row>
    <row r="21" spans="1:14" x14ac:dyDescent="0.2">
      <c r="A21" s="4"/>
      <c r="B21" s="2">
        <f ca="1">INT((((0.5*D21*F21*SIN(RADIANS(60)))+(0.5*F21*H21*SIN(RADIANS(60)))+(0.5*H21*J21*SIN(RADIANS(60)))+(0.5*J21*L21*SIN(RADIANS(60)))+(0.5*L21*N21*SIN(RADIANS(60)))+(0.5*N21*D21*SIN(RADIANS(60))))/Lookups!N$21)*100)</f>
        <v>0</v>
      </c>
      <c r="C21" s="5" t="s">
        <v>38</v>
      </c>
      <c r="D21">
        <f ca="1">IF(Table2[[#This Row],[Legal/Compliance Benefit]]&lt;&gt;"",OFFSET(Lookups!B$20,MATCH(C21,Lookups!A$21:A$37,0),0),0)</f>
        <v>0</v>
      </c>
      <c r="E21" s="5" t="s">
        <v>38</v>
      </c>
      <c r="F21">
        <f ca="1">IF(Table2[[#This Row],[Financial Benefit]]&lt;&gt;"",OFFSET(Lookups!D$20,MATCH(E21,Lookups!C$21:C$37,0),0),0)</f>
        <v>0</v>
      </c>
      <c r="G21" s="5" t="s">
        <v>38</v>
      </c>
      <c r="H21">
        <f ca="1">IF(Table2[[#This Row],[Reputation Benefit]]&lt;&gt;"",OFFSET(Lookups!F$20,MATCH(G21,Lookups!E$21:E$37,0),0),0)</f>
        <v>0</v>
      </c>
      <c r="I21" s="5" t="s">
        <v>38</v>
      </c>
      <c r="J21">
        <f ca="1">IF(Table2[[#This Row],[Opportunity Benefit]]&lt;&gt;"",OFFSET(Lookups!H$20,MATCH(I21,Lookups!G$21:G$37,0),0),0)</f>
        <v>0</v>
      </c>
      <c r="K21" s="5" t="s">
        <v>38</v>
      </c>
      <c r="L21">
        <f ca="1">IF(Table2[[#This Row],[U/X Benefit]]&lt;&gt;"",OFFSET(Lookups!J$20,MATCH(K21,Lookups!I$21:I$37,0),0),0)</f>
        <v>0</v>
      </c>
      <c r="M21" s="5" t="s">
        <v>38</v>
      </c>
      <c r="N21">
        <f ca="1">IF(Table2[[#This Row],[No. of Users Benefitted]]&lt;&gt;"",OFFSET(Lookups!L$20,MATCH(M21,Lookups!K$21:K$37,0),0),0)</f>
        <v>0</v>
      </c>
    </row>
    <row r="22" spans="1:14" x14ac:dyDescent="0.2">
      <c r="A22" s="4"/>
      <c r="B22" s="2">
        <f ca="1">INT((((0.5*D22*F22*SIN(RADIANS(60)))+(0.5*F22*H22*SIN(RADIANS(60)))+(0.5*H22*J22*SIN(RADIANS(60)))+(0.5*J22*L22*SIN(RADIANS(60)))+(0.5*L22*N22*SIN(RADIANS(60)))+(0.5*N22*D22*SIN(RADIANS(60))))/Lookups!N$21)*100)</f>
        <v>0</v>
      </c>
      <c r="C22" s="5" t="s">
        <v>38</v>
      </c>
      <c r="D22">
        <f ca="1">IF(Table2[[#This Row],[Legal/Compliance Benefit]]&lt;&gt;"",OFFSET(Lookups!B$20,MATCH(C22,Lookups!A$21:A$37,0),0),0)</f>
        <v>0</v>
      </c>
      <c r="E22" s="5" t="s">
        <v>38</v>
      </c>
      <c r="F22">
        <f ca="1">IF(Table2[[#This Row],[Financial Benefit]]&lt;&gt;"",OFFSET(Lookups!D$20,MATCH(E22,Lookups!C$21:C$37,0),0),0)</f>
        <v>0</v>
      </c>
      <c r="G22" s="5" t="s">
        <v>38</v>
      </c>
      <c r="H22">
        <f ca="1">IF(Table2[[#This Row],[Reputation Benefit]]&lt;&gt;"",OFFSET(Lookups!F$20,MATCH(G22,Lookups!E$21:E$37,0),0),0)</f>
        <v>0</v>
      </c>
      <c r="I22" s="5" t="s">
        <v>38</v>
      </c>
      <c r="J22">
        <f ca="1">IF(Table2[[#This Row],[Opportunity Benefit]]&lt;&gt;"",OFFSET(Lookups!H$20,MATCH(I22,Lookups!G$21:G$37,0),0),0)</f>
        <v>0</v>
      </c>
      <c r="K22" s="5" t="s">
        <v>38</v>
      </c>
      <c r="L22">
        <f ca="1">IF(Table2[[#This Row],[U/X Benefit]]&lt;&gt;"",OFFSET(Lookups!J$20,MATCH(K22,Lookups!I$21:I$37,0),0),0)</f>
        <v>0</v>
      </c>
      <c r="M22" s="5" t="s">
        <v>38</v>
      </c>
      <c r="N22">
        <f ca="1">IF(Table2[[#This Row],[No. of Users Benefitted]]&lt;&gt;"",OFFSET(Lookups!L$20,MATCH(M22,Lookups!K$21:K$37,0),0),0)</f>
        <v>0</v>
      </c>
    </row>
    <row r="23" spans="1:14" x14ac:dyDescent="0.2">
      <c r="A23" s="4"/>
      <c r="B23" s="2">
        <f ca="1">INT((((0.5*D23*F23*SIN(RADIANS(60)))+(0.5*F23*H23*SIN(RADIANS(60)))+(0.5*H23*J23*SIN(RADIANS(60)))+(0.5*J23*L23*SIN(RADIANS(60)))+(0.5*L23*N23*SIN(RADIANS(60)))+(0.5*N23*D23*SIN(RADIANS(60))))/Lookups!N$21)*100)</f>
        <v>0</v>
      </c>
      <c r="C23" s="5" t="s">
        <v>38</v>
      </c>
      <c r="D23">
        <f ca="1">IF(Table2[[#This Row],[Legal/Compliance Benefit]]&lt;&gt;"",OFFSET(Lookups!B$20,MATCH(C23,Lookups!A$21:A$37,0),0),0)</f>
        <v>0</v>
      </c>
      <c r="E23" s="5" t="s">
        <v>38</v>
      </c>
      <c r="F23">
        <f ca="1">IF(Table2[[#This Row],[Financial Benefit]]&lt;&gt;"",OFFSET(Lookups!D$20,MATCH(E23,Lookups!C$21:C$37,0),0),0)</f>
        <v>0</v>
      </c>
      <c r="G23" s="5" t="s">
        <v>38</v>
      </c>
      <c r="H23">
        <f ca="1">IF(Table2[[#This Row],[Reputation Benefit]]&lt;&gt;"",OFFSET(Lookups!F$20,MATCH(G23,Lookups!E$21:E$37,0),0),0)</f>
        <v>0</v>
      </c>
      <c r="I23" s="5" t="s">
        <v>38</v>
      </c>
      <c r="J23">
        <f ca="1">IF(Table2[[#This Row],[Opportunity Benefit]]&lt;&gt;"",OFFSET(Lookups!H$20,MATCH(I23,Lookups!G$21:G$37,0),0),0)</f>
        <v>0</v>
      </c>
      <c r="K23" s="5" t="s">
        <v>38</v>
      </c>
      <c r="L23">
        <f ca="1">IF(Table2[[#This Row],[U/X Benefit]]&lt;&gt;"",OFFSET(Lookups!J$20,MATCH(K23,Lookups!I$21:I$37,0),0),0)</f>
        <v>0</v>
      </c>
      <c r="M23" s="5" t="s">
        <v>38</v>
      </c>
      <c r="N23">
        <f ca="1">IF(Table2[[#This Row],[No. of Users Benefitted]]&lt;&gt;"",OFFSET(Lookups!L$20,MATCH(M23,Lookups!K$21:K$37,0),0),0)</f>
        <v>0</v>
      </c>
    </row>
    <row r="24" spans="1:14" x14ac:dyDescent="0.2">
      <c r="A24" s="4"/>
      <c r="B24" s="2">
        <f ca="1">INT((((0.5*D24*F24*SIN(RADIANS(60)))+(0.5*F24*H24*SIN(RADIANS(60)))+(0.5*H24*J24*SIN(RADIANS(60)))+(0.5*J24*L24*SIN(RADIANS(60)))+(0.5*L24*N24*SIN(RADIANS(60)))+(0.5*N24*D24*SIN(RADIANS(60))))/Lookups!N$21)*100)</f>
        <v>0</v>
      </c>
      <c r="C24" s="5" t="s">
        <v>38</v>
      </c>
      <c r="D24">
        <f ca="1">IF(Table2[[#This Row],[Legal/Compliance Benefit]]&lt;&gt;"",OFFSET(Lookups!B$20,MATCH(C24,Lookups!A$21:A$37,0),0),0)</f>
        <v>0</v>
      </c>
      <c r="E24" s="5" t="s">
        <v>38</v>
      </c>
      <c r="F24">
        <f ca="1">IF(Table2[[#This Row],[Financial Benefit]]&lt;&gt;"",OFFSET(Lookups!D$20,MATCH(E24,Lookups!C$21:C$37,0),0),0)</f>
        <v>0</v>
      </c>
      <c r="G24" s="5" t="s">
        <v>38</v>
      </c>
      <c r="H24">
        <f ca="1">IF(Table2[[#This Row],[Reputation Benefit]]&lt;&gt;"",OFFSET(Lookups!F$20,MATCH(G24,Lookups!E$21:E$37,0),0),0)</f>
        <v>0</v>
      </c>
      <c r="I24" s="5" t="s">
        <v>38</v>
      </c>
      <c r="J24">
        <f ca="1">IF(Table2[[#This Row],[Opportunity Benefit]]&lt;&gt;"",OFFSET(Lookups!H$20,MATCH(I24,Lookups!G$21:G$37,0),0),0)</f>
        <v>0</v>
      </c>
      <c r="K24" s="5" t="s">
        <v>38</v>
      </c>
      <c r="L24">
        <f ca="1">IF(Table2[[#This Row],[U/X Benefit]]&lt;&gt;"",OFFSET(Lookups!J$20,MATCH(K24,Lookups!I$21:I$37,0),0),0)</f>
        <v>0</v>
      </c>
      <c r="M24" s="5" t="s">
        <v>38</v>
      </c>
      <c r="N24">
        <f ca="1">IF(Table2[[#This Row],[No. of Users Benefitted]]&lt;&gt;"",OFFSET(Lookups!L$20,MATCH(M24,Lookups!K$21:K$37,0),0),0)</f>
        <v>0</v>
      </c>
    </row>
    <row r="25" spans="1:14" x14ac:dyDescent="0.2">
      <c r="A25" s="4"/>
      <c r="B25" s="2">
        <f ca="1">INT((((0.5*D25*F25*SIN(RADIANS(60)))+(0.5*F25*H25*SIN(RADIANS(60)))+(0.5*H25*J25*SIN(RADIANS(60)))+(0.5*J25*L25*SIN(RADIANS(60)))+(0.5*L25*N25*SIN(RADIANS(60)))+(0.5*N25*D25*SIN(RADIANS(60))))/Lookups!N$21)*100)</f>
        <v>0</v>
      </c>
      <c r="C25" s="5" t="s">
        <v>38</v>
      </c>
      <c r="D25">
        <f ca="1">IF(Table2[[#This Row],[Legal/Compliance Benefit]]&lt;&gt;"",OFFSET(Lookups!B$20,MATCH(C25,Lookups!A$21:A$37,0),0),0)</f>
        <v>0</v>
      </c>
      <c r="E25" s="5" t="s">
        <v>38</v>
      </c>
      <c r="F25">
        <f ca="1">IF(Table2[[#This Row],[Financial Benefit]]&lt;&gt;"",OFFSET(Lookups!D$20,MATCH(E25,Lookups!C$21:C$37,0),0),0)</f>
        <v>0</v>
      </c>
      <c r="G25" s="5" t="s">
        <v>38</v>
      </c>
      <c r="H25">
        <f ca="1">IF(Table2[[#This Row],[Reputation Benefit]]&lt;&gt;"",OFFSET(Lookups!F$20,MATCH(G25,Lookups!E$21:E$37,0),0),0)</f>
        <v>0</v>
      </c>
      <c r="I25" s="5" t="s">
        <v>38</v>
      </c>
      <c r="J25">
        <f ca="1">IF(Table2[[#This Row],[Opportunity Benefit]]&lt;&gt;"",OFFSET(Lookups!H$20,MATCH(I25,Lookups!G$21:G$37,0),0),0)</f>
        <v>0</v>
      </c>
      <c r="K25" s="5" t="s">
        <v>38</v>
      </c>
      <c r="L25">
        <f ca="1">IF(Table2[[#This Row],[U/X Benefit]]&lt;&gt;"",OFFSET(Lookups!J$20,MATCH(K25,Lookups!I$21:I$37,0),0),0)</f>
        <v>0</v>
      </c>
      <c r="M25" s="5" t="s">
        <v>38</v>
      </c>
      <c r="N25">
        <f ca="1">IF(Table2[[#This Row],[No. of Users Benefitted]]&lt;&gt;"",OFFSET(Lookups!L$20,MATCH(M25,Lookups!K$21:K$37,0),0),0)</f>
        <v>0</v>
      </c>
    </row>
    <row r="26" spans="1:14" x14ac:dyDescent="0.2">
      <c r="A26" s="4"/>
      <c r="B26" s="2">
        <f ca="1">INT((((0.5*D26*F26*SIN(RADIANS(60)))+(0.5*F26*H26*SIN(RADIANS(60)))+(0.5*H26*J26*SIN(RADIANS(60)))+(0.5*J26*L26*SIN(RADIANS(60)))+(0.5*L26*N26*SIN(RADIANS(60)))+(0.5*N26*D26*SIN(RADIANS(60))))/Lookups!N$21)*100)</f>
        <v>0</v>
      </c>
      <c r="C26" s="5" t="s">
        <v>38</v>
      </c>
      <c r="D26">
        <f ca="1">IF(Table2[[#This Row],[Legal/Compliance Benefit]]&lt;&gt;"",OFFSET(Lookups!B$20,MATCH(C26,Lookups!A$21:A$37,0),0),0)</f>
        <v>0</v>
      </c>
      <c r="E26" s="5" t="s">
        <v>38</v>
      </c>
      <c r="F26">
        <f ca="1">IF(Table2[[#This Row],[Financial Benefit]]&lt;&gt;"",OFFSET(Lookups!D$20,MATCH(E26,Lookups!C$21:C$37,0),0),0)</f>
        <v>0</v>
      </c>
      <c r="G26" s="5" t="s">
        <v>38</v>
      </c>
      <c r="H26">
        <f ca="1">IF(Table2[[#This Row],[Reputation Benefit]]&lt;&gt;"",OFFSET(Lookups!F$20,MATCH(G26,Lookups!E$21:E$37,0),0),0)</f>
        <v>0</v>
      </c>
      <c r="I26" s="5" t="s">
        <v>38</v>
      </c>
      <c r="J26">
        <f ca="1">IF(Table2[[#This Row],[Opportunity Benefit]]&lt;&gt;"",OFFSET(Lookups!H$20,MATCH(I26,Lookups!G$21:G$37,0),0),0)</f>
        <v>0</v>
      </c>
      <c r="K26" s="5" t="s">
        <v>38</v>
      </c>
      <c r="L26">
        <f ca="1">IF(Table2[[#This Row],[U/X Benefit]]&lt;&gt;"",OFFSET(Lookups!J$20,MATCH(K26,Lookups!I$21:I$37,0),0),0)</f>
        <v>0</v>
      </c>
      <c r="M26" s="5" t="s">
        <v>38</v>
      </c>
      <c r="N26">
        <f ca="1">IF(Table2[[#This Row],[No. of Users Benefitted]]&lt;&gt;"",OFFSET(Lookups!L$20,MATCH(M26,Lookups!K$21:K$37,0),0),0)</f>
        <v>0</v>
      </c>
    </row>
    <row r="27" spans="1:14" x14ac:dyDescent="0.2">
      <c r="A27" s="4"/>
      <c r="B27" s="2">
        <f ca="1">INT((((0.5*D27*F27*SIN(RADIANS(60)))+(0.5*F27*H27*SIN(RADIANS(60)))+(0.5*H27*J27*SIN(RADIANS(60)))+(0.5*J27*L27*SIN(RADIANS(60)))+(0.5*L27*N27*SIN(RADIANS(60)))+(0.5*N27*D27*SIN(RADIANS(60))))/Lookups!N$21)*100)</f>
        <v>0</v>
      </c>
      <c r="C27" s="5" t="s">
        <v>38</v>
      </c>
      <c r="D27">
        <f ca="1">IF(Table2[[#This Row],[Legal/Compliance Benefit]]&lt;&gt;"",OFFSET(Lookups!B$20,MATCH(C27,Lookups!A$21:A$37,0),0),0)</f>
        <v>0</v>
      </c>
      <c r="E27" s="5" t="s">
        <v>38</v>
      </c>
      <c r="F27">
        <f ca="1">IF(Table2[[#This Row],[Financial Benefit]]&lt;&gt;"",OFFSET(Lookups!D$20,MATCH(E27,Lookups!C$21:C$37,0),0),0)</f>
        <v>0</v>
      </c>
      <c r="G27" s="5" t="s">
        <v>38</v>
      </c>
      <c r="H27">
        <f ca="1">IF(Table2[[#This Row],[Reputation Benefit]]&lt;&gt;"",OFFSET(Lookups!F$20,MATCH(G27,Lookups!E$21:E$37,0),0),0)</f>
        <v>0</v>
      </c>
      <c r="I27" s="5" t="s">
        <v>38</v>
      </c>
      <c r="J27">
        <f ca="1">IF(Table2[[#This Row],[Opportunity Benefit]]&lt;&gt;"",OFFSET(Lookups!H$20,MATCH(I27,Lookups!G$21:G$37,0),0),0)</f>
        <v>0</v>
      </c>
      <c r="K27" s="5" t="s">
        <v>38</v>
      </c>
      <c r="L27">
        <f ca="1">IF(Table2[[#This Row],[U/X Benefit]]&lt;&gt;"",OFFSET(Lookups!J$20,MATCH(K27,Lookups!I$21:I$37,0),0),0)</f>
        <v>0</v>
      </c>
      <c r="M27" s="5" t="s">
        <v>38</v>
      </c>
      <c r="N27">
        <f ca="1">IF(Table2[[#This Row],[No. of Users Benefitted]]&lt;&gt;"",OFFSET(Lookups!L$20,MATCH(M27,Lookups!K$21:K$37,0),0),0)</f>
        <v>0</v>
      </c>
    </row>
    <row r="28" spans="1:14" x14ac:dyDescent="0.2">
      <c r="A28" s="4"/>
      <c r="B28" s="2">
        <f ca="1">INT((((0.5*D28*F28*SIN(RADIANS(60)))+(0.5*F28*H28*SIN(RADIANS(60)))+(0.5*H28*J28*SIN(RADIANS(60)))+(0.5*J28*L28*SIN(RADIANS(60)))+(0.5*L28*N28*SIN(RADIANS(60)))+(0.5*N28*D28*SIN(RADIANS(60))))/Lookups!N$21)*100)</f>
        <v>0</v>
      </c>
      <c r="C28" s="5" t="s">
        <v>38</v>
      </c>
      <c r="D28">
        <f ca="1">IF(Table2[[#This Row],[Legal/Compliance Benefit]]&lt;&gt;"",OFFSET(Lookups!B$20,MATCH(C28,Lookups!A$21:A$37,0),0),0)</f>
        <v>0</v>
      </c>
      <c r="E28" s="5" t="s">
        <v>38</v>
      </c>
      <c r="F28">
        <f ca="1">IF(Table2[[#This Row],[Financial Benefit]]&lt;&gt;"",OFFSET(Lookups!D$20,MATCH(E28,Lookups!C$21:C$37,0),0),0)</f>
        <v>0</v>
      </c>
      <c r="G28" s="5" t="s">
        <v>38</v>
      </c>
      <c r="H28">
        <f ca="1">IF(Table2[[#This Row],[Reputation Benefit]]&lt;&gt;"",OFFSET(Lookups!F$20,MATCH(G28,Lookups!E$21:E$37,0),0),0)</f>
        <v>0</v>
      </c>
      <c r="I28" s="5" t="s">
        <v>38</v>
      </c>
      <c r="J28">
        <f ca="1">IF(Table2[[#This Row],[Opportunity Benefit]]&lt;&gt;"",OFFSET(Lookups!H$20,MATCH(I28,Lookups!G$21:G$37,0),0),0)</f>
        <v>0</v>
      </c>
      <c r="K28" s="5" t="s">
        <v>38</v>
      </c>
      <c r="L28">
        <f ca="1">IF(Table2[[#This Row],[U/X Benefit]]&lt;&gt;"",OFFSET(Lookups!J$20,MATCH(K28,Lookups!I$21:I$37,0),0),0)</f>
        <v>0</v>
      </c>
      <c r="M28" s="5" t="s">
        <v>38</v>
      </c>
      <c r="N28">
        <f ca="1">IF(Table2[[#This Row],[No. of Users Benefitted]]&lt;&gt;"",OFFSET(Lookups!L$20,MATCH(M28,Lookups!K$21:K$37,0),0),0)</f>
        <v>0</v>
      </c>
    </row>
    <row r="29" spans="1:14" x14ac:dyDescent="0.2">
      <c r="A29" s="4"/>
      <c r="B29" s="2">
        <f ca="1">INT((((0.5*D29*F29*SIN(RADIANS(60)))+(0.5*F29*H29*SIN(RADIANS(60)))+(0.5*H29*J29*SIN(RADIANS(60)))+(0.5*J29*L29*SIN(RADIANS(60)))+(0.5*L29*N29*SIN(RADIANS(60)))+(0.5*N29*D29*SIN(RADIANS(60))))/Lookups!N$21)*100)</f>
        <v>0</v>
      </c>
      <c r="C29" s="5" t="s">
        <v>38</v>
      </c>
      <c r="D29">
        <f ca="1">IF(Table2[[#This Row],[Legal/Compliance Benefit]]&lt;&gt;"",OFFSET(Lookups!B$20,MATCH(C29,Lookups!A$21:A$37,0),0),0)</f>
        <v>0</v>
      </c>
      <c r="E29" s="5" t="s">
        <v>38</v>
      </c>
      <c r="F29">
        <f ca="1">IF(Table2[[#This Row],[Financial Benefit]]&lt;&gt;"",OFFSET(Lookups!D$20,MATCH(E29,Lookups!C$21:C$37,0),0),0)</f>
        <v>0</v>
      </c>
      <c r="G29" s="5" t="s">
        <v>38</v>
      </c>
      <c r="H29">
        <f ca="1">IF(Table2[[#This Row],[Reputation Benefit]]&lt;&gt;"",OFFSET(Lookups!F$20,MATCH(G29,Lookups!E$21:E$37,0),0),0)</f>
        <v>0</v>
      </c>
      <c r="I29" s="5" t="s">
        <v>38</v>
      </c>
      <c r="J29">
        <f ca="1">IF(Table2[[#This Row],[Opportunity Benefit]]&lt;&gt;"",OFFSET(Lookups!H$20,MATCH(I29,Lookups!G$21:G$37,0),0),0)</f>
        <v>0</v>
      </c>
      <c r="K29" s="5" t="s">
        <v>38</v>
      </c>
      <c r="L29">
        <f ca="1">IF(Table2[[#This Row],[U/X Benefit]]&lt;&gt;"",OFFSET(Lookups!J$20,MATCH(K29,Lookups!I$21:I$37,0),0),0)</f>
        <v>0</v>
      </c>
      <c r="M29" s="5" t="s">
        <v>38</v>
      </c>
      <c r="N29">
        <f ca="1">IF(Table2[[#This Row],[No. of Users Benefitted]]&lt;&gt;"",OFFSET(Lookups!L$20,MATCH(M29,Lookups!K$21:K$37,0),0),0)</f>
        <v>0</v>
      </c>
    </row>
    <row r="30" spans="1:14" x14ac:dyDescent="0.2">
      <c r="A30" s="4"/>
      <c r="B30" s="2">
        <f ca="1">INT((((0.5*D30*F30*SIN(RADIANS(60)))+(0.5*F30*H30*SIN(RADIANS(60)))+(0.5*H30*J30*SIN(RADIANS(60)))+(0.5*J30*L30*SIN(RADIANS(60)))+(0.5*L30*N30*SIN(RADIANS(60)))+(0.5*N30*D30*SIN(RADIANS(60))))/Lookups!N$21)*100)</f>
        <v>0</v>
      </c>
      <c r="C30" s="5" t="s">
        <v>38</v>
      </c>
      <c r="D30">
        <f ca="1">IF(Table2[[#This Row],[Legal/Compliance Benefit]]&lt;&gt;"",OFFSET(Lookups!B$20,MATCH(C30,Lookups!A$21:A$37,0),0),0)</f>
        <v>0</v>
      </c>
      <c r="E30" s="5" t="s">
        <v>38</v>
      </c>
      <c r="F30">
        <f ca="1">IF(Table2[[#This Row],[Financial Benefit]]&lt;&gt;"",OFFSET(Lookups!D$20,MATCH(E30,Lookups!C$21:C$37,0),0),0)</f>
        <v>0</v>
      </c>
      <c r="G30" s="5" t="s">
        <v>38</v>
      </c>
      <c r="H30">
        <f ca="1">IF(Table2[[#This Row],[Reputation Benefit]]&lt;&gt;"",OFFSET(Lookups!F$20,MATCH(G30,Lookups!E$21:E$37,0),0),0)</f>
        <v>0</v>
      </c>
      <c r="I30" s="5" t="s">
        <v>38</v>
      </c>
      <c r="J30">
        <f ca="1">IF(Table2[[#This Row],[Opportunity Benefit]]&lt;&gt;"",OFFSET(Lookups!H$20,MATCH(I30,Lookups!G$21:G$37,0),0),0)</f>
        <v>0</v>
      </c>
      <c r="K30" s="5" t="s">
        <v>38</v>
      </c>
      <c r="L30">
        <f ca="1">IF(Table2[[#This Row],[U/X Benefit]]&lt;&gt;"",OFFSET(Lookups!J$20,MATCH(K30,Lookups!I$21:I$37,0),0),0)</f>
        <v>0</v>
      </c>
      <c r="M30" s="5" t="s">
        <v>38</v>
      </c>
      <c r="N30">
        <f ca="1">IF(Table2[[#This Row],[No. of Users Benefitted]]&lt;&gt;"",OFFSET(Lookups!L$20,MATCH(M30,Lookups!K$21:K$37,0),0),0)</f>
        <v>0</v>
      </c>
    </row>
    <row r="31" spans="1:14" x14ac:dyDescent="0.2">
      <c r="A31" s="4"/>
      <c r="B31" s="2">
        <f ca="1">INT((((0.5*D31*F31*SIN(RADIANS(60)))+(0.5*F31*H31*SIN(RADIANS(60)))+(0.5*H31*J31*SIN(RADIANS(60)))+(0.5*J31*L31*SIN(RADIANS(60)))+(0.5*L31*N31*SIN(RADIANS(60)))+(0.5*N31*D31*SIN(RADIANS(60))))/Lookups!N$21)*100)</f>
        <v>0</v>
      </c>
      <c r="C31" s="5" t="s">
        <v>38</v>
      </c>
      <c r="D31">
        <f ca="1">IF(Table2[[#This Row],[Legal/Compliance Benefit]]&lt;&gt;"",OFFSET(Lookups!B$20,MATCH(C31,Lookups!A$21:A$37,0),0),0)</f>
        <v>0</v>
      </c>
      <c r="E31" s="5" t="s">
        <v>38</v>
      </c>
      <c r="F31">
        <f ca="1">IF(Table2[[#This Row],[Financial Benefit]]&lt;&gt;"",OFFSET(Lookups!D$20,MATCH(E31,Lookups!C$21:C$37,0),0),0)</f>
        <v>0</v>
      </c>
      <c r="G31" s="5" t="s">
        <v>38</v>
      </c>
      <c r="H31">
        <f ca="1">IF(Table2[[#This Row],[Reputation Benefit]]&lt;&gt;"",OFFSET(Lookups!F$20,MATCH(G31,Lookups!E$21:E$37,0),0),0)</f>
        <v>0</v>
      </c>
      <c r="I31" s="5" t="s">
        <v>38</v>
      </c>
      <c r="J31">
        <f ca="1">IF(Table2[[#This Row],[Opportunity Benefit]]&lt;&gt;"",OFFSET(Lookups!H$20,MATCH(I31,Lookups!G$21:G$37,0),0),0)</f>
        <v>0</v>
      </c>
      <c r="K31" s="5" t="s">
        <v>38</v>
      </c>
      <c r="L31">
        <f ca="1">IF(Table2[[#This Row],[U/X Benefit]]&lt;&gt;"",OFFSET(Lookups!J$20,MATCH(K31,Lookups!I$21:I$37,0),0),0)</f>
        <v>0</v>
      </c>
      <c r="M31" s="5" t="s">
        <v>38</v>
      </c>
      <c r="N31">
        <f ca="1">IF(Table2[[#This Row],[No. of Users Benefitted]]&lt;&gt;"",OFFSET(Lookups!L$20,MATCH(M31,Lookups!K$21:K$37,0),0),0)</f>
        <v>0</v>
      </c>
    </row>
    <row r="32" spans="1:14" x14ac:dyDescent="0.2">
      <c r="A32" s="4"/>
      <c r="B32" s="2">
        <f ca="1">INT((((0.5*D32*F32*SIN(RADIANS(60)))+(0.5*F32*H32*SIN(RADIANS(60)))+(0.5*H32*J32*SIN(RADIANS(60)))+(0.5*J32*L32*SIN(RADIANS(60)))+(0.5*L32*N32*SIN(RADIANS(60)))+(0.5*N32*D32*SIN(RADIANS(60))))/Lookups!N$21)*100)</f>
        <v>0</v>
      </c>
      <c r="C32" s="5" t="s">
        <v>38</v>
      </c>
      <c r="D32">
        <f ca="1">IF(Table2[[#This Row],[Legal/Compliance Benefit]]&lt;&gt;"",OFFSET(Lookups!B$20,MATCH(C32,Lookups!A$21:A$37,0),0),0)</f>
        <v>0</v>
      </c>
      <c r="E32" s="5" t="s">
        <v>38</v>
      </c>
      <c r="F32">
        <f ca="1">IF(Table2[[#This Row],[Financial Benefit]]&lt;&gt;"",OFFSET(Lookups!D$20,MATCH(E32,Lookups!C$21:C$37,0),0),0)</f>
        <v>0</v>
      </c>
      <c r="G32" s="5" t="s">
        <v>38</v>
      </c>
      <c r="H32">
        <f ca="1">IF(Table2[[#This Row],[Reputation Benefit]]&lt;&gt;"",OFFSET(Lookups!F$20,MATCH(G32,Lookups!E$21:E$37,0),0),0)</f>
        <v>0</v>
      </c>
      <c r="I32" s="5" t="s">
        <v>38</v>
      </c>
      <c r="J32">
        <f ca="1">IF(Table2[[#This Row],[Opportunity Benefit]]&lt;&gt;"",OFFSET(Lookups!H$20,MATCH(I32,Lookups!G$21:G$37,0),0),0)</f>
        <v>0</v>
      </c>
      <c r="K32" s="5" t="s">
        <v>38</v>
      </c>
      <c r="L32">
        <f ca="1">IF(Table2[[#This Row],[U/X Benefit]]&lt;&gt;"",OFFSET(Lookups!J$20,MATCH(K32,Lookups!I$21:I$37,0),0),0)</f>
        <v>0</v>
      </c>
      <c r="M32" s="5" t="s">
        <v>38</v>
      </c>
      <c r="N32">
        <f ca="1">IF(Table2[[#This Row],[No. of Users Benefitted]]&lt;&gt;"",OFFSET(Lookups!L$20,MATCH(M32,Lookups!K$21:K$37,0),0),0)</f>
        <v>0</v>
      </c>
    </row>
    <row r="33" spans="1:14" x14ac:dyDescent="0.2">
      <c r="A33" s="4"/>
      <c r="B33" s="2">
        <f ca="1">INT((((0.5*D33*F33*SIN(RADIANS(60)))+(0.5*F33*H33*SIN(RADIANS(60)))+(0.5*H33*J33*SIN(RADIANS(60)))+(0.5*J33*L33*SIN(RADIANS(60)))+(0.5*L33*N33*SIN(RADIANS(60)))+(0.5*N33*D33*SIN(RADIANS(60))))/Lookups!N$21)*100)</f>
        <v>0</v>
      </c>
      <c r="C33" s="5" t="s">
        <v>38</v>
      </c>
      <c r="D33">
        <f ca="1">IF(Table2[[#This Row],[Legal/Compliance Benefit]]&lt;&gt;"",OFFSET(Lookups!B$20,MATCH(C33,Lookups!A$21:A$37,0),0),0)</f>
        <v>0</v>
      </c>
      <c r="E33" s="5" t="s">
        <v>38</v>
      </c>
      <c r="F33">
        <f ca="1">IF(Table2[[#This Row],[Financial Benefit]]&lt;&gt;"",OFFSET(Lookups!D$20,MATCH(E33,Lookups!C$21:C$37,0),0),0)</f>
        <v>0</v>
      </c>
      <c r="G33" s="5" t="s">
        <v>38</v>
      </c>
      <c r="H33">
        <f ca="1">IF(Table2[[#This Row],[Reputation Benefit]]&lt;&gt;"",OFFSET(Lookups!F$20,MATCH(G33,Lookups!E$21:E$37,0),0),0)</f>
        <v>0</v>
      </c>
      <c r="I33" s="5" t="s">
        <v>38</v>
      </c>
      <c r="J33">
        <f ca="1">IF(Table2[[#This Row],[Opportunity Benefit]]&lt;&gt;"",OFFSET(Lookups!H$20,MATCH(I33,Lookups!G$21:G$37,0),0),0)</f>
        <v>0</v>
      </c>
      <c r="K33" s="5" t="s">
        <v>38</v>
      </c>
      <c r="L33">
        <f ca="1">IF(Table2[[#This Row],[U/X Benefit]]&lt;&gt;"",OFFSET(Lookups!J$20,MATCH(K33,Lookups!I$21:I$37,0),0),0)</f>
        <v>0</v>
      </c>
      <c r="M33" s="5" t="s">
        <v>38</v>
      </c>
      <c r="N33">
        <f ca="1">IF(Table2[[#This Row],[No. of Users Benefitted]]&lt;&gt;"",OFFSET(Lookups!L$20,MATCH(M33,Lookups!K$21:K$37,0),0),0)</f>
        <v>0</v>
      </c>
    </row>
    <row r="34" spans="1:14" x14ac:dyDescent="0.2">
      <c r="A34" s="4"/>
      <c r="B34" s="2">
        <f ca="1">INT((((0.5*D34*F34*SIN(RADIANS(60)))+(0.5*F34*H34*SIN(RADIANS(60)))+(0.5*H34*J34*SIN(RADIANS(60)))+(0.5*J34*L34*SIN(RADIANS(60)))+(0.5*L34*N34*SIN(RADIANS(60)))+(0.5*N34*D34*SIN(RADIANS(60))))/Lookups!N$21)*100)</f>
        <v>0</v>
      </c>
      <c r="C34" s="5" t="s">
        <v>38</v>
      </c>
      <c r="D34">
        <f ca="1">IF(Table2[[#This Row],[Legal/Compliance Benefit]]&lt;&gt;"",OFFSET(Lookups!B$20,MATCH(C34,Lookups!A$21:A$37,0),0),0)</f>
        <v>0</v>
      </c>
      <c r="E34" s="5" t="s">
        <v>38</v>
      </c>
      <c r="F34">
        <f ca="1">IF(Table2[[#This Row],[Financial Benefit]]&lt;&gt;"",OFFSET(Lookups!D$20,MATCH(E34,Lookups!C$21:C$37,0),0),0)</f>
        <v>0</v>
      </c>
      <c r="G34" s="5" t="s">
        <v>38</v>
      </c>
      <c r="H34">
        <f ca="1">IF(Table2[[#This Row],[Reputation Benefit]]&lt;&gt;"",OFFSET(Lookups!F$20,MATCH(G34,Lookups!E$21:E$37,0),0),0)</f>
        <v>0</v>
      </c>
      <c r="I34" s="5" t="s">
        <v>38</v>
      </c>
      <c r="J34">
        <f ca="1">IF(Table2[[#This Row],[Opportunity Benefit]]&lt;&gt;"",OFFSET(Lookups!H$20,MATCH(I34,Lookups!G$21:G$37,0),0),0)</f>
        <v>0</v>
      </c>
      <c r="K34" s="5" t="s">
        <v>38</v>
      </c>
      <c r="L34">
        <f ca="1">IF(Table2[[#This Row],[U/X Benefit]]&lt;&gt;"",OFFSET(Lookups!J$20,MATCH(K34,Lookups!I$21:I$37,0),0),0)</f>
        <v>0</v>
      </c>
      <c r="M34" s="5" t="s">
        <v>38</v>
      </c>
      <c r="N34">
        <f ca="1">IF(Table2[[#This Row],[No. of Users Benefitted]]&lt;&gt;"",OFFSET(Lookups!L$20,MATCH(M34,Lookups!K$21:K$37,0),0),0)</f>
        <v>0</v>
      </c>
    </row>
    <row r="35" spans="1:14" x14ac:dyDescent="0.2">
      <c r="A35" s="4"/>
      <c r="B35" s="2">
        <f ca="1">INT((((0.5*D35*F35*SIN(RADIANS(60)))+(0.5*F35*H35*SIN(RADIANS(60)))+(0.5*H35*J35*SIN(RADIANS(60)))+(0.5*J35*L35*SIN(RADIANS(60)))+(0.5*L35*N35*SIN(RADIANS(60)))+(0.5*N35*D35*SIN(RADIANS(60))))/Lookups!N$21)*100)</f>
        <v>0</v>
      </c>
      <c r="C35" s="5" t="s">
        <v>38</v>
      </c>
      <c r="D35">
        <f ca="1">IF(Table2[[#This Row],[Legal/Compliance Benefit]]&lt;&gt;"",OFFSET(Lookups!B$20,MATCH(C35,Lookups!A$21:A$37,0),0),0)</f>
        <v>0</v>
      </c>
      <c r="E35" s="5" t="s">
        <v>38</v>
      </c>
      <c r="F35">
        <f ca="1">IF(Table2[[#This Row],[Financial Benefit]]&lt;&gt;"",OFFSET(Lookups!D$20,MATCH(E35,Lookups!C$21:C$37,0),0),0)</f>
        <v>0</v>
      </c>
      <c r="G35" s="5" t="s">
        <v>38</v>
      </c>
      <c r="H35">
        <f ca="1">IF(Table2[[#This Row],[Reputation Benefit]]&lt;&gt;"",OFFSET(Lookups!F$20,MATCH(G35,Lookups!E$21:E$37,0),0),0)</f>
        <v>0</v>
      </c>
      <c r="I35" s="5" t="s">
        <v>38</v>
      </c>
      <c r="J35">
        <f ca="1">IF(Table2[[#This Row],[Opportunity Benefit]]&lt;&gt;"",OFFSET(Lookups!H$20,MATCH(I35,Lookups!G$21:G$37,0),0),0)</f>
        <v>0</v>
      </c>
      <c r="K35" s="5" t="s">
        <v>38</v>
      </c>
      <c r="L35">
        <f ca="1">IF(Table2[[#This Row],[U/X Benefit]]&lt;&gt;"",OFFSET(Lookups!J$20,MATCH(K35,Lookups!I$21:I$37,0),0),0)</f>
        <v>0</v>
      </c>
      <c r="M35" s="5" t="s">
        <v>38</v>
      </c>
      <c r="N35">
        <f ca="1">IF(Table2[[#This Row],[No. of Users Benefitted]]&lt;&gt;"",OFFSET(Lookups!L$20,MATCH(M35,Lookups!K$21:K$37,0),0),0)</f>
        <v>0</v>
      </c>
    </row>
    <row r="36" spans="1:14" x14ac:dyDescent="0.2">
      <c r="A36" s="4"/>
      <c r="B36" s="2">
        <f ca="1">INT((((0.5*D36*F36*SIN(RADIANS(60)))+(0.5*F36*H36*SIN(RADIANS(60)))+(0.5*H36*J36*SIN(RADIANS(60)))+(0.5*J36*L36*SIN(RADIANS(60)))+(0.5*L36*N36*SIN(RADIANS(60)))+(0.5*N36*D36*SIN(RADIANS(60))))/Lookups!N$21)*100)</f>
        <v>0</v>
      </c>
      <c r="C36" s="5" t="s">
        <v>38</v>
      </c>
      <c r="D36">
        <f ca="1">IF(Table2[[#This Row],[Legal/Compliance Benefit]]&lt;&gt;"",OFFSET(Lookups!B$20,MATCH(C36,Lookups!A$21:A$37,0),0),0)</f>
        <v>0</v>
      </c>
      <c r="E36" s="5" t="s">
        <v>38</v>
      </c>
      <c r="F36">
        <f ca="1">IF(Table2[[#This Row],[Financial Benefit]]&lt;&gt;"",OFFSET(Lookups!D$20,MATCH(E36,Lookups!C$21:C$37,0),0),0)</f>
        <v>0</v>
      </c>
      <c r="G36" s="5" t="s">
        <v>38</v>
      </c>
      <c r="H36">
        <f ca="1">IF(Table2[[#This Row],[Reputation Benefit]]&lt;&gt;"",OFFSET(Lookups!F$20,MATCH(G36,Lookups!E$21:E$37,0),0),0)</f>
        <v>0</v>
      </c>
      <c r="I36" s="5" t="s">
        <v>38</v>
      </c>
      <c r="J36">
        <f ca="1">IF(Table2[[#This Row],[Opportunity Benefit]]&lt;&gt;"",OFFSET(Lookups!H$20,MATCH(I36,Lookups!G$21:G$37,0),0),0)</f>
        <v>0</v>
      </c>
      <c r="K36" s="5" t="s">
        <v>38</v>
      </c>
      <c r="L36">
        <f ca="1">IF(Table2[[#This Row],[U/X Benefit]]&lt;&gt;"",OFFSET(Lookups!J$20,MATCH(K36,Lookups!I$21:I$37,0),0),0)</f>
        <v>0</v>
      </c>
      <c r="M36" s="5" t="s">
        <v>38</v>
      </c>
      <c r="N36">
        <f ca="1">IF(Table2[[#This Row],[No. of Users Benefitted]]&lt;&gt;"",OFFSET(Lookups!L$20,MATCH(M36,Lookups!K$21:K$37,0),0),0)</f>
        <v>0</v>
      </c>
    </row>
    <row r="37" spans="1:14" x14ac:dyDescent="0.2">
      <c r="A37" s="4"/>
      <c r="B37" s="2">
        <f ca="1">INT((((0.5*D37*F37*SIN(RADIANS(60)))+(0.5*F37*H37*SIN(RADIANS(60)))+(0.5*H37*J37*SIN(RADIANS(60)))+(0.5*J37*L37*SIN(RADIANS(60)))+(0.5*L37*N37*SIN(RADIANS(60)))+(0.5*N37*D37*SIN(RADIANS(60))))/Lookups!N$21)*100)</f>
        <v>0</v>
      </c>
      <c r="C37" s="5" t="s">
        <v>38</v>
      </c>
      <c r="D37">
        <f ca="1">IF(Table2[[#This Row],[Legal/Compliance Benefit]]&lt;&gt;"",OFFSET(Lookups!B$20,MATCH(C37,Lookups!A$21:A$37,0),0),0)</f>
        <v>0</v>
      </c>
      <c r="E37" s="5" t="s">
        <v>38</v>
      </c>
      <c r="F37">
        <f ca="1">IF(Table2[[#This Row],[Financial Benefit]]&lt;&gt;"",OFFSET(Lookups!D$20,MATCH(E37,Lookups!C$21:C$37,0),0),0)</f>
        <v>0</v>
      </c>
      <c r="G37" s="5" t="s">
        <v>38</v>
      </c>
      <c r="H37">
        <f ca="1">IF(Table2[[#This Row],[Reputation Benefit]]&lt;&gt;"",OFFSET(Lookups!F$20,MATCH(G37,Lookups!E$21:E$37,0),0),0)</f>
        <v>0</v>
      </c>
      <c r="I37" s="5" t="s">
        <v>38</v>
      </c>
      <c r="J37">
        <f ca="1">IF(Table2[[#This Row],[Opportunity Benefit]]&lt;&gt;"",OFFSET(Lookups!H$20,MATCH(I37,Lookups!G$21:G$37,0),0),0)</f>
        <v>0</v>
      </c>
      <c r="K37" s="5" t="s">
        <v>38</v>
      </c>
      <c r="L37">
        <f ca="1">IF(Table2[[#This Row],[U/X Benefit]]&lt;&gt;"",OFFSET(Lookups!J$20,MATCH(K37,Lookups!I$21:I$37,0),0),0)</f>
        <v>0</v>
      </c>
      <c r="M37" s="5" t="s">
        <v>38</v>
      </c>
      <c r="N37">
        <f ca="1">IF(Table2[[#This Row],[No. of Users Benefitted]]&lt;&gt;"",OFFSET(Lookups!L$20,MATCH(M37,Lookups!K$21:K$37,0),0),0)</f>
        <v>0</v>
      </c>
    </row>
    <row r="38" spans="1:14" x14ac:dyDescent="0.2">
      <c r="A38" s="4"/>
      <c r="B38" s="2">
        <f ca="1">INT((((0.5*D38*F38*SIN(RADIANS(60)))+(0.5*F38*H38*SIN(RADIANS(60)))+(0.5*H38*J38*SIN(RADIANS(60)))+(0.5*J38*L38*SIN(RADIANS(60)))+(0.5*L38*N38*SIN(RADIANS(60)))+(0.5*N38*D38*SIN(RADIANS(60))))/Lookups!N$21)*100)</f>
        <v>0</v>
      </c>
      <c r="C38" s="5" t="s">
        <v>38</v>
      </c>
      <c r="D38">
        <f ca="1">IF(Table2[[#This Row],[Legal/Compliance Benefit]]&lt;&gt;"",OFFSET(Lookups!B$20,MATCH(C38,Lookups!A$21:A$37,0),0),0)</f>
        <v>0</v>
      </c>
      <c r="E38" s="5" t="s">
        <v>38</v>
      </c>
      <c r="F38">
        <f ca="1">IF(Table2[[#This Row],[Financial Benefit]]&lt;&gt;"",OFFSET(Lookups!D$20,MATCH(E38,Lookups!C$21:C$37,0),0),0)</f>
        <v>0</v>
      </c>
      <c r="G38" s="5" t="s">
        <v>38</v>
      </c>
      <c r="H38">
        <f ca="1">IF(Table2[[#This Row],[Reputation Benefit]]&lt;&gt;"",OFFSET(Lookups!F$20,MATCH(G38,Lookups!E$21:E$37,0),0),0)</f>
        <v>0</v>
      </c>
      <c r="I38" s="5" t="s">
        <v>38</v>
      </c>
      <c r="J38">
        <f ca="1">IF(Table2[[#This Row],[Opportunity Benefit]]&lt;&gt;"",OFFSET(Lookups!H$20,MATCH(I38,Lookups!G$21:G$37,0),0),0)</f>
        <v>0</v>
      </c>
      <c r="K38" s="5" t="s">
        <v>38</v>
      </c>
      <c r="L38">
        <f ca="1">IF(Table2[[#This Row],[U/X Benefit]]&lt;&gt;"",OFFSET(Lookups!J$20,MATCH(K38,Lookups!I$21:I$37,0),0),0)</f>
        <v>0</v>
      </c>
      <c r="M38" s="5" t="s">
        <v>38</v>
      </c>
      <c r="N38">
        <f ca="1">IF(Table2[[#This Row],[No. of Users Benefitted]]&lt;&gt;"",OFFSET(Lookups!L$20,MATCH(M38,Lookups!K$21:K$37,0),0),0)</f>
        <v>0</v>
      </c>
    </row>
    <row r="39" spans="1:14" x14ac:dyDescent="0.2">
      <c r="A39" s="4"/>
      <c r="B39" s="2">
        <f ca="1">INT((((0.5*D39*F39*SIN(RADIANS(60)))+(0.5*F39*H39*SIN(RADIANS(60)))+(0.5*H39*J39*SIN(RADIANS(60)))+(0.5*J39*L39*SIN(RADIANS(60)))+(0.5*L39*N39*SIN(RADIANS(60)))+(0.5*N39*D39*SIN(RADIANS(60))))/Lookups!N$21)*100)</f>
        <v>0</v>
      </c>
      <c r="C39" s="5" t="s">
        <v>38</v>
      </c>
      <c r="D39">
        <f ca="1">IF(Table2[[#This Row],[Legal/Compliance Benefit]]&lt;&gt;"",OFFSET(Lookups!B$20,MATCH(C39,Lookups!A$21:A$37,0),0),0)</f>
        <v>0</v>
      </c>
      <c r="E39" s="5" t="s">
        <v>38</v>
      </c>
      <c r="F39">
        <f ca="1">IF(Table2[[#This Row],[Financial Benefit]]&lt;&gt;"",OFFSET(Lookups!D$20,MATCH(E39,Lookups!C$21:C$37,0),0),0)</f>
        <v>0</v>
      </c>
      <c r="G39" s="5" t="s">
        <v>38</v>
      </c>
      <c r="H39">
        <f ca="1">IF(Table2[[#This Row],[Reputation Benefit]]&lt;&gt;"",OFFSET(Lookups!F$20,MATCH(G39,Lookups!E$21:E$37,0),0),0)</f>
        <v>0</v>
      </c>
      <c r="I39" s="5" t="s">
        <v>38</v>
      </c>
      <c r="J39">
        <f ca="1">IF(Table2[[#This Row],[Opportunity Benefit]]&lt;&gt;"",OFFSET(Lookups!H$20,MATCH(I39,Lookups!G$21:G$37,0),0),0)</f>
        <v>0</v>
      </c>
      <c r="K39" s="5" t="s">
        <v>38</v>
      </c>
      <c r="L39">
        <f ca="1">IF(Table2[[#This Row],[U/X Benefit]]&lt;&gt;"",OFFSET(Lookups!J$20,MATCH(K39,Lookups!I$21:I$37,0),0),0)</f>
        <v>0</v>
      </c>
      <c r="M39" s="5" t="s">
        <v>38</v>
      </c>
      <c r="N39">
        <f ca="1">IF(Table2[[#This Row],[No. of Users Benefitted]]&lt;&gt;"",OFFSET(Lookups!L$20,MATCH(M39,Lookups!K$21:K$37,0),0),0)</f>
        <v>0</v>
      </c>
    </row>
    <row r="40" spans="1:14" x14ac:dyDescent="0.2">
      <c r="A40" s="4"/>
      <c r="B40" s="2">
        <f ca="1">INT((((0.5*D40*F40*SIN(RADIANS(60)))+(0.5*F40*H40*SIN(RADIANS(60)))+(0.5*H40*J40*SIN(RADIANS(60)))+(0.5*J40*L40*SIN(RADIANS(60)))+(0.5*L40*N40*SIN(RADIANS(60)))+(0.5*N40*D40*SIN(RADIANS(60))))/Lookups!N$21)*100)</f>
        <v>0</v>
      </c>
      <c r="C40" s="5" t="s">
        <v>38</v>
      </c>
      <c r="D40">
        <f ca="1">IF(Table2[[#This Row],[Legal/Compliance Benefit]]&lt;&gt;"",OFFSET(Lookups!B$20,MATCH(C40,Lookups!A$21:A$37,0),0),0)</f>
        <v>0</v>
      </c>
      <c r="E40" s="5" t="s">
        <v>38</v>
      </c>
      <c r="F40">
        <f ca="1">IF(Table2[[#This Row],[Financial Benefit]]&lt;&gt;"",OFFSET(Lookups!D$20,MATCH(E40,Lookups!C$21:C$37,0),0),0)</f>
        <v>0</v>
      </c>
      <c r="G40" s="5" t="s">
        <v>38</v>
      </c>
      <c r="H40">
        <f ca="1">IF(Table2[[#This Row],[Reputation Benefit]]&lt;&gt;"",OFFSET(Lookups!F$20,MATCH(G40,Lookups!E$21:E$37,0),0),0)</f>
        <v>0</v>
      </c>
      <c r="I40" s="5" t="s">
        <v>38</v>
      </c>
      <c r="J40">
        <f ca="1">IF(Table2[[#This Row],[Opportunity Benefit]]&lt;&gt;"",OFFSET(Lookups!H$20,MATCH(I40,Lookups!G$21:G$37,0),0),0)</f>
        <v>0</v>
      </c>
      <c r="K40" s="5" t="s">
        <v>38</v>
      </c>
      <c r="L40">
        <f ca="1">IF(Table2[[#This Row],[U/X Benefit]]&lt;&gt;"",OFFSET(Lookups!J$20,MATCH(K40,Lookups!I$21:I$37,0),0),0)</f>
        <v>0</v>
      </c>
      <c r="M40" s="5" t="s">
        <v>38</v>
      </c>
      <c r="N40">
        <f ca="1">IF(Table2[[#This Row],[No. of Users Benefitted]]&lt;&gt;"",OFFSET(Lookups!L$20,MATCH(M40,Lookups!K$21:K$37,0),0),0)</f>
        <v>0</v>
      </c>
    </row>
    <row r="41" spans="1:14" x14ac:dyDescent="0.2">
      <c r="A41" s="4"/>
      <c r="B41" s="2">
        <f ca="1">INT((((0.5*D41*F41*SIN(RADIANS(60)))+(0.5*F41*H41*SIN(RADIANS(60)))+(0.5*H41*J41*SIN(RADIANS(60)))+(0.5*J41*L41*SIN(RADIANS(60)))+(0.5*L41*N41*SIN(RADIANS(60)))+(0.5*N41*D41*SIN(RADIANS(60))))/Lookups!N$21)*100)</f>
        <v>0</v>
      </c>
      <c r="C41" s="5" t="s">
        <v>38</v>
      </c>
      <c r="D41">
        <f ca="1">IF(Table2[[#This Row],[Legal/Compliance Benefit]]&lt;&gt;"",OFFSET(Lookups!B$20,MATCH(C41,Lookups!A$21:A$37,0),0),0)</f>
        <v>0</v>
      </c>
      <c r="E41" s="5" t="s">
        <v>38</v>
      </c>
      <c r="F41">
        <f ca="1">IF(Table2[[#This Row],[Financial Benefit]]&lt;&gt;"",OFFSET(Lookups!D$20,MATCH(E41,Lookups!C$21:C$37,0),0),0)</f>
        <v>0</v>
      </c>
      <c r="G41" s="5" t="s">
        <v>38</v>
      </c>
      <c r="H41">
        <f ca="1">IF(Table2[[#This Row],[Reputation Benefit]]&lt;&gt;"",OFFSET(Lookups!F$20,MATCH(G41,Lookups!E$21:E$37,0),0),0)</f>
        <v>0</v>
      </c>
      <c r="I41" s="5" t="s">
        <v>38</v>
      </c>
      <c r="J41">
        <f ca="1">IF(Table2[[#This Row],[Opportunity Benefit]]&lt;&gt;"",OFFSET(Lookups!H$20,MATCH(I41,Lookups!G$21:G$37,0),0),0)</f>
        <v>0</v>
      </c>
      <c r="K41" s="5" t="s">
        <v>38</v>
      </c>
      <c r="L41">
        <f ca="1">IF(Table2[[#This Row],[U/X Benefit]]&lt;&gt;"",OFFSET(Lookups!J$20,MATCH(K41,Lookups!I$21:I$37,0),0),0)</f>
        <v>0</v>
      </c>
      <c r="M41" s="5" t="s">
        <v>38</v>
      </c>
      <c r="N41">
        <f ca="1">IF(Table2[[#This Row],[No. of Users Benefitted]]&lt;&gt;"",OFFSET(Lookups!L$20,MATCH(M41,Lookups!K$21:K$37,0),0),0)</f>
        <v>0</v>
      </c>
    </row>
    <row r="42" spans="1:14" x14ac:dyDescent="0.2">
      <c r="A42" s="4"/>
      <c r="B42" s="2">
        <f ca="1">INT((((0.5*D42*F42*SIN(RADIANS(60)))+(0.5*F42*H42*SIN(RADIANS(60)))+(0.5*H42*J42*SIN(RADIANS(60)))+(0.5*J42*L42*SIN(RADIANS(60)))+(0.5*L42*N42*SIN(RADIANS(60)))+(0.5*N42*D42*SIN(RADIANS(60))))/Lookups!N$21)*100)</f>
        <v>0</v>
      </c>
      <c r="C42" s="5" t="s">
        <v>38</v>
      </c>
      <c r="D42">
        <f ca="1">IF(Table2[[#This Row],[Legal/Compliance Benefit]]&lt;&gt;"",OFFSET(Lookups!B$20,MATCH(C42,Lookups!A$21:A$37,0),0),0)</f>
        <v>0</v>
      </c>
      <c r="E42" s="5" t="s">
        <v>38</v>
      </c>
      <c r="F42">
        <f ca="1">IF(Table2[[#This Row],[Financial Benefit]]&lt;&gt;"",OFFSET(Lookups!D$20,MATCH(E42,Lookups!C$21:C$37,0),0),0)</f>
        <v>0</v>
      </c>
      <c r="G42" s="5" t="s">
        <v>38</v>
      </c>
      <c r="H42">
        <f ca="1">IF(Table2[[#This Row],[Reputation Benefit]]&lt;&gt;"",OFFSET(Lookups!F$20,MATCH(G42,Lookups!E$21:E$37,0),0),0)</f>
        <v>0</v>
      </c>
      <c r="I42" s="5" t="s">
        <v>38</v>
      </c>
      <c r="J42">
        <f ca="1">IF(Table2[[#This Row],[Opportunity Benefit]]&lt;&gt;"",OFFSET(Lookups!H$20,MATCH(I42,Lookups!G$21:G$37,0),0),0)</f>
        <v>0</v>
      </c>
      <c r="K42" s="5" t="s">
        <v>38</v>
      </c>
      <c r="L42">
        <f ca="1">IF(Table2[[#This Row],[U/X Benefit]]&lt;&gt;"",OFFSET(Lookups!J$20,MATCH(K42,Lookups!I$21:I$37,0),0),0)</f>
        <v>0</v>
      </c>
      <c r="M42" s="5" t="s">
        <v>38</v>
      </c>
      <c r="N42">
        <f ca="1">IF(Table2[[#This Row],[No. of Users Benefitted]]&lt;&gt;"",OFFSET(Lookups!L$20,MATCH(M42,Lookups!K$21:K$37,0),0),0)</f>
        <v>0</v>
      </c>
    </row>
    <row r="43" spans="1:14" x14ac:dyDescent="0.2">
      <c r="A43" s="4"/>
      <c r="B43" s="2">
        <f ca="1">INT((((0.5*D43*F43*SIN(RADIANS(60)))+(0.5*F43*H43*SIN(RADIANS(60)))+(0.5*H43*J43*SIN(RADIANS(60)))+(0.5*J43*L43*SIN(RADIANS(60)))+(0.5*L43*N43*SIN(RADIANS(60)))+(0.5*N43*D43*SIN(RADIANS(60))))/Lookups!N$21)*100)</f>
        <v>0</v>
      </c>
      <c r="C43" s="5" t="s">
        <v>38</v>
      </c>
      <c r="D43">
        <f ca="1">IF(Table2[[#This Row],[Legal/Compliance Benefit]]&lt;&gt;"",OFFSET(Lookups!B$20,MATCH(C43,Lookups!A$21:A$37,0),0),0)</f>
        <v>0</v>
      </c>
      <c r="E43" s="5" t="s">
        <v>38</v>
      </c>
      <c r="F43">
        <f ca="1">IF(Table2[[#This Row],[Financial Benefit]]&lt;&gt;"",OFFSET(Lookups!D$20,MATCH(E43,Lookups!C$21:C$37,0),0),0)</f>
        <v>0</v>
      </c>
      <c r="G43" s="5" t="s">
        <v>38</v>
      </c>
      <c r="H43">
        <f ca="1">IF(Table2[[#This Row],[Reputation Benefit]]&lt;&gt;"",OFFSET(Lookups!F$20,MATCH(G43,Lookups!E$21:E$37,0),0),0)</f>
        <v>0</v>
      </c>
      <c r="I43" s="5" t="s">
        <v>38</v>
      </c>
      <c r="J43">
        <f ca="1">IF(Table2[[#This Row],[Opportunity Benefit]]&lt;&gt;"",OFFSET(Lookups!H$20,MATCH(I43,Lookups!G$21:G$37,0),0),0)</f>
        <v>0</v>
      </c>
      <c r="K43" s="5" t="s">
        <v>38</v>
      </c>
      <c r="L43">
        <f ca="1">IF(Table2[[#This Row],[U/X Benefit]]&lt;&gt;"",OFFSET(Lookups!J$20,MATCH(K43,Lookups!I$21:I$37,0),0),0)</f>
        <v>0</v>
      </c>
      <c r="M43" s="5" t="s">
        <v>38</v>
      </c>
      <c r="N43">
        <f ca="1">IF(Table2[[#This Row],[No. of Users Benefitted]]&lt;&gt;"",OFFSET(Lookups!L$20,MATCH(M43,Lookups!K$21:K$37,0),0),0)</f>
        <v>0</v>
      </c>
    </row>
    <row r="44" spans="1:14" x14ac:dyDescent="0.2">
      <c r="A44" s="4"/>
      <c r="B44" s="2">
        <f ca="1">INT((((0.5*D44*F44*SIN(RADIANS(60)))+(0.5*F44*H44*SIN(RADIANS(60)))+(0.5*H44*J44*SIN(RADIANS(60)))+(0.5*J44*L44*SIN(RADIANS(60)))+(0.5*L44*N44*SIN(RADIANS(60)))+(0.5*N44*D44*SIN(RADIANS(60))))/Lookups!N$21)*100)</f>
        <v>0</v>
      </c>
      <c r="C44" s="5" t="s">
        <v>38</v>
      </c>
      <c r="D44">
        <f ca="1">IF(Table2[[#This Row],[Legal/Compliance Benefit]]&lt;&gt;"",OFFSET(Lookups!B$20,MATCH(C44,Lookups!A$21:A$37,0),0),0)</f>
        <v>0</v>
      </c>
      <c r="E44" s="5" t="s">
        <v>38</v>
      </c>
      <c r="F44">
        <f ca="1">IF(Table2[[#This Row],[Financial Benefit]]&lt;&gt;"",OFFSET(Lookups!D$20,MATCH(E44,Lookups!C$21:C$37,0),0),0)</f>
        <v>0</v>
      </c>
      <c r="G44" s="5" t="s">
        <v>38</v>
      </c>
      <c r="H44">
        <f ca="1">IF(Table2[[#This Row],[Reputation Benefit]]&lt;&gt;"",OFFSET(Lookups!F$20,MATCH(G44,Lookups!E$21:E$37,0),0),0)</f>
        <v>0</v>
      </c>
      <c r="I44" s="5" t="s">
        <v>38</v>
      </c>
      <c r="J44">
        <f ca="1">IF(Table2[[#This Row],[Opportunity Benefit]]&lt;&gt;"",OFFSET(Lookups!H$20,MATCH(I44,Lookups!G$21:G$37,0),0),0)</f>
        <v>0</v>
      </c>
      <c r="K44" s="5" t="s">
        <v>38</v>
      </c>
      <c r="L44">
        <f ca="1">IF(Table2[[#This Row],[U/X Benefit]]&lt;&gt;"",OFFSET(Lookups!J$20,MATCH(K44,Lookups!I$21:I$37,0),0),0)</f>
        <v>0</v>
      </c>
      <c r="M44" s="5" t="s">
        <v>38</v>
      </c>
      <c r="N44">
        <f ca="1">IF(Table2[[#This Row],[No. of Users Benefitted]]&lt;&gt;"",OFFSET(Lookups!L$20,MATCH(M44,Lookups!K$21:K$37,0),0),0)</f>
        <v>0</v>
      </c>
    </row>
    <row r="45" spans="1:14" x14ac:dyDescent="0.2">
      <c r="A45" s="4"/>
      <c r="B45" s="2">
        <f ca="1">INT((((0.5*D45*F45*SIN(RADIANS(60)))+(0.5*F45*H45*SIN(RADIANS(60)))+(0.5*H45*J45*SIN(RADIANS(60)))+(0.5*J45*L45*SIN(RADIANS(60)))+(0.5*L45*N45*SIN(RADIANS(60)))+(0.5*N45*D45*SIN(RADIANS(60))))/Lookups!N$21)*100)</f>
        <v>0</v>
      </c>
      <c r="C45" s="5" t="s">
        <v>38</v>
      </c>
      <c r="D45">
        <f ca="1">IF(Table2[[#This Row],[Legal/Compliance Benefit]]&lt;&gt;"",OFFSET(Lookups!B$20,MATCH(C45,Lookups!A$21:A$37,0),0),0)</f>
        <v>0</v>
      </c>
      <c r="E45" s="5" t="s">
        <v>38</v>
      </c>
      <c r="F45">
        <f ca="1">IF(Table2[[#This Row],[Financial Benefit]]&lt;&gt;"",OFFSET(Lookups!D$20,MATCH(E45,Lookups!C$21:C$37,0),0),0)</f>
        <v>0</v>
      </c>
      <c r="G45" s="5" t="s">
        <v>38</v>
      </c>
      <c r="H45">
        <f ca="1">IF(Table2[[#This Row],[Reputation Benefit]]&lt;&gt;"",OFFSET(Lookups!F$20,MATCH(G45,Lookups!E$21:E$37,0),0),0)</f>
        <v>0</v>
      </c>
      <c r="I45" s="5" t="s">
        <v>38</v>
      </c>
      <c r="J45">
        <f ca="1">IF(Table2[[#This Row],[Opportunity Benefit]]&lt;&gt;"",OFFSET(Lookups!H$20,MATCH(I45,Lookups!G$21:G$37,0),0),0)</f>
        <v>0</v>
      </c>
      <c r="K45" s="5" t="s">
        <v>38</v>
      </c>
      <c r="L45">
        <f ca="1">IF(Table2[[#This Row],[U/X Benefit]]&lt;&gt;"",OFFSET(Lookups!J$20,MATCH(K45,Lookups!I$21:I$37,0),0),0)</f>
        <v>0</v>
      </c>
      <c r="M45" s="5" t="s">
        <v>38</v>
      </c>
      <c r="N45">
        <f ca="1">IF(Table2[[#This Row],[No. of Users Benefitted]]&lt;&gt;"",OFFSET(Lookups!L$20,MATCH(M45,Lookups!K$21:K$37,0),0),0)</f>
        <v>0</v>
      </c>
    </row>
    <row r="46" spans="1:14" x14ac:dyDescent="0.2">
      <c r="A46" s="4"/>
      <c r="B46" s="2">
        <f ca="1">INT((((0.5*D46*F46*SIN(RADIANS(60)))+(0.5*F46*H46*SIN(RADIANS(60)))+(0.5*H46*J46*SIN(RADIANS(60)))+(0.5*J46*L46*SIN(RADIANS(60)))+(0.5*L46*N46*SIN(RADIANS(60)))+(0.5*N46*D46*SIN(RADIANS(60))))/Lookups!N$21)*100)</f>
        <v>0</v>
      </c>
      <c r="C46" s="5" t="s">
        <v>38</v>
      </c>
      <c r="D46">
        <f ca="1">IF(Table2[[#This Row],[Legal/Compliance Benefit]]&lt;&gt;"",OFFSET(Lookups!B$20,MATCH(C46,Lookups!A$21:A$37,0),0),0)</f>
        <v>0</v>
      </c>
      <c r="E46" s="5" t="s">
        <v>38</v>
      </c>
      <c r="F46">
        <f ca="1">IF(Table2[[#This Row],[Financial Benefit]]&lt;&gt;"",OFFSET(Lookups!D$20,MATCH(E46,Lookups!C$21:C$37,0),0),0)</f>
        <v>0</v>
      </c>
      <c r="G46" s="5" t="s">
        <v>38</v>
      </c>
      <c r="H46">
        <f ca="1">IF(Table2[[#This Row],[Reputation Benefit]]&lt;&gt;"",OFFSET(Lookups!F$20,MATCH(G46,Lookups!E$21:E$37,0),0),0)</f>
        <v>0</v>
      </c>
      <c r="I46" s="5" t="s">
        <v>38</v>
      </c>
      <c r="J46">
        <f ca="1">IF(Table2[[#This Row],[Opportunity Benefit]]&lt;&gt;"",OFFSET(Lookups!H$20,MATCH(I46,Lookups!G$21:G$37,0),0),0)</f>
        <v>0</v>
      </c>
      <c r="K46" s="5" t="s">
        <v>38</v>
      </c>
      <c r="L46">
        <f ca="1">IF(Table2[[#This Row],[U/X Benefit]]&lt;&gt;"",OFFSET(Lookups!J$20,MATCH(K46,Lookups!I$21:I$37,0),0),0)</f>
        <v>0</v>
      </c>
      <c r="M46" s="5" t="s">
        <v>38</v>
      </c>
      <c r="N46">
        <f ca="1">IF(Table2[[#This Row],[No. of Users Benefitted]]&lt;&gt;"",OFFSET(Lookups!L$20,MATCH(M46,Lookups!K$21:K$37,0),0),0)</f>
        <v>0</v>
      </c>
    </row>
    <row r="47" spans="1:14" x14ac:dyDescent="0.2">
      <c r="A47" s="4"/>
      <c r="B47" s="2">
        <f ca="1">INT((((0.5*D47*F47*SIN(RADIANS(60)))+(0.5*F47*H47*SIN(RADIANS(60)))+(0.5*H47*J47*SIN(RADIANS(60)))+(0.5*J47*L47*SIN(RADIANS(60)))+(0.5*L47*N47*SIN(RADIANS(60)))+(0.5*N47*D47*SIN(RADIANS(60))))/Lookups!N$21)*100)</f>
        <v>0</v>
      </c>
      <c r="C47" s="5" t="s">
        <v>38</v>
      </c>
      <c r="D47">
        <f ca="1">IF(Table2[[#This Row],[Legal/Compliance Benefit]]&lt;&gt;"",OFFSET(Lookups!B$20,MATCH(C47,Lookups!A$21:A$37,0),0),0)</f>
        <v>0</v>
      </c>
      <c r="E47" s="5" t="s">
        <v>38</v>
      </c>
      <c r="F47">
        <f ca="1">IF(Table2[[#This Row],[Financial Benefit]]&lt;&gt;"",OFFSET(Lookups!D$20,MATCH(E47,Lookups!C$21:C$37,0),0),0)</f>
        <v>0</v>
      </c>
      <c r="G47" s="5" t="s">
        <v>38</v>
      </c>
      <c r="H47">
        <f ca="1">IF(Table2[[#This Row],[Reputation Benefit]]&lt;&gt;"",OFFSET(Lookups!F$20,MATCH(G47,Lookups!E$21:E$37,0),0),0)</f>
        <v>0</v>
      </c>
      <c r="I47" s="5" t="s">
        <v>38</v>
      </c>
      <c r="J47">
        <f ca="1">IF(Table2[[#This Row],[Opportunity Benefit]]&lt;&gt;"",OFFSET(Lookups!H$20,MATCH(I47,Lookups!G$21:G$37,0),0),0)</f>
        <v>0</v>
      </c>
      <c r="K47" s="5" t="s">
        <v>38</v>
      </c>
      <c r="L47">
        <f ca="1">IF(Table2[[#This Row],[U/X Benefit]]&lt;&gt;"",OFFSET(Lookups!J$20,MATCH(K47,Lookups!I$21:I$37,0),0),0)</f>
        <v>0</v>
      </c>
      <c r="M47" s="5" t="s">
        <v>38</v>
      </c>
      <c r="N47">
        <f ca="1">IF(Table2[[#This Row],[No. of Users Benefitted]]&lt;&gt;"",OFFSET(Lookups!L$20,MATCH(M47,Lookups!K$21:K$37,0),0),0)</f>
        <v>0</v>
      </c>
    </row>
    <row r="48" spans="1:14" x14ac:dyDescent="0.2">
      <c r="A48" s="4"/>
      <c r="B48" s="2">
        <f ca="1">INT((((0.5*D48*F48*SIN(RADIANS(60)))+(0.5*F48*H48*SIN(RADIANS(60)))+(0.5*H48*J48*SIN(RADIANS(60)))+(0.5*J48*L48*SIN(RADIANS(60)))+(0.5*L48*N48*SIN(RADIANS(60)))+(0.5*N48*D48*SIN(RADIANS(60))))/Lookups!N$21)*100)</f>
        <v>0</v>
      </c>
      <c r="C48" s="5" t="s">
        <v>38</v>
      </c>
      <c r="D48">
        <f ca="1">IF(Table2[[#This Row],[Legal/Compliance Benefit]]&lt;&gt;"",OFFSET(Lookups!B$20,MATCH(C48,Lookups!A$21:A$37,0),0),0)</f>
        <v>0</v>
      </c>
      <c r="E48" s="5" t="s">
        <v>38</v>
      </c>
      <c r="F48">
        <f ca="1">IF(Table2[[#This Row],[Financial Benefit]]&lt;&gt;"",OFFSET(Lookups!D$20,MATCH(E48,Lookups!C$21:C$37,0),0),0)</f>
        <v>0</v>
      </c>
      <c r="G48" s="5" t="s">
        <v>38</v>
      </c>
      <c r="H48">
        <f ca="1">IF(Table2[[#This Row],[Reputation Benefit]]&lt;&gt;"",OFFSET(Lookups!F$20,MATCH(G48,Lookups!E$21:E$37,0),0),0)</f>
        <v>0</v>
      </c>
      <c r="I48" s="5" t="s">
        <v>38</v>
      </c>
      <c r="J48">
        <f ca="1">IF(Table2[[#This Row],[Opportunity Benefit]]&lt;&gt;"",OFFSET(Lookups!H$20,MATCH(I48,Lookups!G$21:G$37,0),0),0)</f>
        <v>0</v>
      </c>
      <c r="K48" s="5" t="s">
        <v>38</v>
      </c>
      <c r="L48">
        <f ca="1">IF(Table2[[#This Row],[U/X Benefit]]&lt;&gt;"",OFFSET(Lookups!J$20,MATCH(K48,Lookups!I$21:I$37,0),0),0)</f>
        <v>0</v>
      </c>
      <c r="M48" s="5" t="s">
        <v>38</v>
      </c>
      <c r="N48">
        <f ca="1">IF(Table2[[#This Row],[No. of Users Benefitted]]&lt;&gt;"",OFFSET(Lookups!L$20,MATCH(M48,Lookups!K$21:K$37,0),0),0)</f>
        <v>0</v>
      </c>
    </row>
    <row r="49" spans="1:14" x14ac:dyDescent="0.2">
      <c r="A49" s="4"/>
      <c r="B49" s="2">
        <f ca="1">INT((((0.5*D49*F49*SIN(RADIANS(60)))+(0.5*F49*H49*SIN(RADIANS(60)))+(0.5*H49*J49*SIN(RADIANS(60)))+(0.5*J49*L49*SIN(RADIANS(60)))+(0.5*L49*N49*SIN(RADIANS(60)))+(0.5*N49*D49*SIN(RADIANS(60))))/Lookups!N$21)*100)</f>
        <v>0</v>
      </c>
      <c r="C49" s="5" t="s">
        <v>38</v>
      </c>
      <c r="D49">
        <f ca="1">IF(Table2[[#This Row],[Legal/Compliance Benefit]]&lt;&gt;"",OFFSET(Lookups!B$20,MATCH(C49,Lookups!A$21:A$37,0),0),0)</f>
        <v>0</v>
      </c>
      <c r="E49" s="5" t="s">
        <v>38</v>
      </c>
      <c r="F49">
        <f ca="1">IF(Table2[[#This Row],[Financial Benefit]]&lt;&gt;"",OFFSET(Lookups!D$20,MATCH(E49,Lookups!C$21:C$37,0),0),0)</f>
        <v>0</v>
      </c>
      <c r="G49" s="5" t="s">
        <v>38</v>
      </c>
      <c r="H49">
        <f ca="1">IF(Table2[[#This Row],[Reputation Benefit]]&lt;&gt;"",OFFSET(Lookups!F$20,MATCH(G49,Lookups!E$21:E$37,0),0),0)</f>
        <v>0</v>
      </c>
      <c r="I49" s="5" t="s">
        <v>38</v>
      </c>
      <c r="J49">
        <f ca="1">IF(Table2[[#This Row],[Opportunity Benefit]]&lt;&gt;"",OFFSET(Lookups!H$20,MATCH(I49,Lookups!G$21:G$37,0),0),0)</f>
        <v>0</v>
      </c>
      <c r="K49" s="5" t="s">
        <v>38</v>
      </c>
      <c r="L49">
        <f ca="1">IF(Table2[[#This Row],[U/X Benefit]]&lt;&gt;"",OFFSET(Lookups!J$20,MATCH(K49,Lookups!I$21:I$37,0),0),0)</f>
        <v>0</v>
      </c>
      <c r="M49" s="5" t="s">
        <v>38</v>
      </c>
      <c r="N49">
        <f ca="1">IF(Table2[[#This Row],[No. of Users Benefitted]]&lt;&gt;"",OFFSET(Lookups!L$20,MATCH(M49,Lookups!K$21:K$37,0),0),0)</f>
        <v>0</v>
      </c>
    </row>
    <row r="50" spans="1:14" x14ac:dyDescent="0.2">
      <c r="A50" s="4"/>
      <c r="B50" s="2">
        <f ca="1">INT((((0.5*D50*F50*SIN(RADIANS(60)))+(0.5*F50*H50*SIN(RADIANS(60)))+(0.5*H50*J50*SIN(RADIANS(60)))+(0.5*J50*L50*SIN(RADIANS(60)))+(0.5*L50*N50*SIN(RADIANS(60)))+(0.5*N50*D50*SIN(RADIANS(60))))/Lookups!N$21)*100)</f>
        <v>0</v>
      </c>
      <c r="C50" s="5" t="s">
        <v>38</v>
      </c>
      <c r="D50">
        <f ca="1">IF(Table2[[#This Row],[Legal/Compliance Benefit]]&lt;&gt;"",OFFSET(Lookups!B$20,MATCH(C50,Lookups!A$21:A$37,0),0),0)</f>
        <v>0</v>
      </c>
      <c r="E50" s="5" t="s">
        <v>38</v>
      </c>
      <c r="F50">
        <f ca="1">IF(Table2[[#This Row],[Financial Benefit]]&lt;&gt;"",OFFSET(Lookups!D$20,MATCH(E50,Lookups!C$21:C$37,0),0),0)</f>
        <v>0</v>
      </c>
      <c r="G50" s="5" t="s">
        <v>38</v>
      </c>
      <c r="H50">
        <f ca="1">IF(Table2[[#This Row],[Reputation Benefit]]&lt;&gt;"",OFFSET(Lookups!F$20,MATCH(G50,Lookups!E$21:E$37,0),0),0)</f>
        <v>0</v>
      </c>
      <c r="I50" s="5" t="s">
        <v>38</v>
      </c>
      <c r="J50">
        <f ca="1">IF(Table2[[#This Row],[Opportunity Benefit]]&lt;&gt;"",OFFSET(Lookups!H$20,MATCH(I50,Lookups!G$21:G$37,0),0),0)</f>
        <v>0</v>
      </c>
      <c r="K50" s="5" t="s">
        <v>38</v>
      </c>
      <c r="L50">
        <f ca="1">IF(Table2[[#This Row],[U/X Benefit]]&lt;&gt;"",OFFSET(Lookups!J$20,MATCH(K50,Lookups!I$21:I$37,0),0),0)</f>
        <v>0</v>
      </c>
      <c r="M50" s="5" t="s">
        <v>38</v>
      </c>
      <c r="N50">
        <f ca="1">IF(Table2[[#This Row],[No. of Users Benefitted]]&lt;&gt;"",OFFSET(Lookups!L$20,MATCH(M50,Lookups!K$21:K$37,0),0),0)</f>
        <v>0</v>
      </c>
    </row>
    <row r="51" spans="1:14" x14ac:dyDescent="0.2">
      <c r="A51" s="4"/>
      <c r="B51" s="2">
        <f ca="1">INT((((0.5*D51*F51*SIN(RADIANS(60)))+(0.5*F51*H51*SIN(RADIANS(60)))+(0.5*H51*J51*SIN(RADIANS(60)))+(0.5*J51*L51*SIN(RADIANS(60)))+(0.5*L51*N51*SIN(RADIANS(60)))+(0.5*N51*D51*SIN(RADIANS(60))))/Lookups!N$21)*100)</f>
        <v>0</v>
      </c>
      <c r="C51" s="5" t="s">
        <v>38</v>
      </c>
      <c r="D51">
        <f ca="1">IF(Table2[[#This Row],[Legal/Compliance Benefit]]&lt;&gt;"",OFFSET(Lookups!B$20,MATCH(C51,Lookups!A$21:A$37,0),0),0)</f>
        <v>0</v>
      </c>
      <c r="E51" s="5" t="s">
        <v>38</v>
      </c>
      <c r="F51">
        <f ca="1">IF(Table2[[#This Row],[Financial Benefit]]&lt;&gt;"",OFFSET(Lookups!D$20,MATCH(E51,Lookups!C$21:C$37,0),0),0)</f>
        <v>0</v>
      </c>
      <c r="G51" s="5" t="s">
        <v>38</v>
      </c>
      <c r="H51">
        <f ca="1">IF(Table2[[#This Row],[Reputation Benefit]]&lt;&gt;"",OFFSET(Lookups!F$20,MATCH(G51,Lookups!E$21:E$37,0),0),0)</f>
        <v>0</v>
      </c>
      <c r="I51" s="5" t="s">
        <v>38</v>
      </c>
      <c r="J51">
        <f ca="1">IF(Table2[[#This Row],[Opportunity Benefit]]&lt;&gt;"",OFFSET(Lookups!H$20,MATCH(I51,Lookups!G$21:G$37,0),0),0)</f>
        <v>0</v>
      </c>
      <c r="K51" s="5" t="s">
        <v>38</v>
      </c>
      <c r="L51">
        <f ca="1">IF(Table2[[#This Row],[U/X Benefit]]&lt;&gt;"",OFFSET(Lookups!J$20,MATCH(K51,Lookups!I$21:I$37,0),0),0)</f>
        <v>0</v>
      </c>
      <c r="M51" s="5" t="s">
        <v>38</v>
      </c>
      <c r="N51">
        <f ca="1">IF(Table2[[#This Row],[No. of Users Benefitted]]&lt;&gt;"",OFFSET(Lookups!L$20,MATCH(M51,Lookups!K$21:K$37,0),0),0)</f>
        <v>0</v>
      </c>
    </row>
    <row r="52" spans="1:14" x14ac:dyDescent="0.2">
      <c r="A52" s="4"/>
      <c r="B52" s="2">
        <f ca="1">INT((((0.5*D52*F52*SIN(RADIANS(60)))+(0.5*F52*H52*SIN(RADIANS(60)))+(0.5*H52*J52*SIN(RADIANS(60)))+(0.5*J52*L52*SIN(RADIANS(60)))+(0.5*L52*N52*SIN(RADIANS(60)))+(0.5*N52*D52*SIN(RADIANS(60))))/Lookups!N$21)*100)</f>
        <v>0</v>
      </c>
      <c r="C52" s="5" t="s">
        <v>38</v>
      </c>
      <c r="D52">
        <f ca="1">IF(Table2[[#This Row],[Legal/Compliance Benefit]]&lt;&gt;"",OFFSET(Lookups!B$20,MATCH(C52,Lookups!A$21:A$37,0),0),0)</f>
        <v>0</v>
      </c>
      <c r="E52" s="5" t="s">
        <v>38</v>
      </c>
      <c r="F52">
        <f ca="1">IF(Table2[[#This Row],[Financial Benefit]]&lt;&gt;"",OFFSET(Lookups!D$20,MATCH(E52,Lookups!C$21:C$37,0),0),0)</f>
        <v>0</v>
      </c>
      <c r="G52" s="5" t="s">
        <v>38</v>
      </c>
      <c r="H52">
        <f ca="1">IF(Table2[[#This Row],[Reputation Benefit]]&lt;&gt;"",OFFSET(Lookups!F$20,MATCH(G52,Lookups!E$21:E$37,0),0),0)</f>
        <v>0</v>
      </c>
      <c r="I52" s="5" t="s">
        <v>38</v>
      </c>
      <c r="J52">
        <f ca="1">IF(Table2[[#This Row],[Opportunity Benefit]]&lt;&gt;"",OFFSET(Lookups!H$20,MATCH(I52,Lookups!G$21:G$37,0),0),0)</f>
        <v>0</v>
      </c>
      <c r="K52" s="5" t="s">
        <v>38</v>
      </c>
      <c r="L52">
        <f ca="1">IF(Table2[[#This Row],[U/X Benefit]]&lt;&gt;"",OFFSET(Lookups!J$20,MATCH(K52,Lookups!I$21:I$37,0),0),0)</f>
        <v>0</v>
      </c>
      <c r="M52" s="5" t="s">
        <v>38</v>
      </c>
      <c r="N52">
        <f ca="1">IF(Table2[[#This Row],[No. of Users Benefitted]]&lt;&gt;"",OFFSET(Lookups!L$20,MATCH(M52,Lookups!K$21:K$37,0),0),0)</f>
        <v>0</v>
      </c>
    </row>
    <row r="53" spans="1:14" x14ac:dyDescent="0.2">
      <c r="A53" s="4"/>
      <c r="B53" s="2">
        <f ca="1">INT((((0.5*D53*F53*SIN(RADIANS(60)))+(0.5*F53*H53*SIN(RADIANS(60)))+(0.5*H53*J53*SIN(RADIANS(60)))+(0.5*J53*L53*SIN(RADIANS(60)))+(0.5*L53*N53*SIN(RADIANS(60)))+(0.5*N53*D53*SIN(RADIANS(60))))/Lookups!N$21)*100)</f>
        <v>0</v>
      </c>
      <c r="C53" s="5" t="s">
        <v>38</v>
      </c>
      <c r="D53">
        <f ca="1">IF(Table2[[#This Row],[Legal/Compliance Benefit]]&lt;&gt;"",OFFSET(Lookups!B$20,MATCH(C53,Lookups!A$21:A$37,0),0),0)</f>
        <v>0</v>
      </c>
      <c r="E53" s="5" t="s">
        <v>38</v>
      </c>
      <c r="F53">
        <f ca="1">IF(Table2[[#This Row],[Financial Benefit]]&lt;&gt;"",OFFSET(Lookups!D$20,MATCH(E53,Lookups!C$21:C$37,0),0),0)</f>
        <v>0</v>
      </c>
      <c r="G53" s="5" t="s">
        <v>38</v>
      </c>
      <c r="H53">
        <f ca="1">IF(Table2[[#This Row],[Reputation Benefit]]&lt;&gt;"",OFFSET(Lookups!F$20,MATCH(G53,Lookups!E$21:E$37,0),0),0)</f>
        <v>0</v>
      </c>
      <c r="I53" s="5" t="s">
        <v>38</v>
      </c>
      <c r="J53">
        <f ca="1">IF(Table2[[#This Row],[Opportunity Benefit]]&lt;&gt;"",OFFSET(Lookups!H$20,MATCH(I53,Lookups!G$21:G$37,0),0),0)</f>
        <v>0</v>
      </c>
      <c r="K53" s="5" t="s">
        <v>38</v>
      </c>
      <c r="L53">
        <f ca="1">IF(Table2[[#This Row],[U/X Benefit]]&lt;&gt;"",OFFSET(Lookups!J$20,MATCH(K53,Lookups!I$21:I$37,0),0),0)</f>
        <v>0</v>
      </c>
      <c r="M53" s="5" t="s">
        <v>38</v>
      </c>
      <c r="N53">
        <f ca="1">IF(Table2[[#This Row],[No. of Users Benefitted]]&lt;&gt;"",OFFSET(Lookups!L$20,MATCH(M53,Lookups!K$21:K$37,0),0),0)</f>
        <v>0</v>
      </c>
    </row>
    <row r="54" spans="1:14" x14ac:dyDescent="0.2">
      <c r="A54" s="4"/>
      <c r="B54" s="2">
        <f ca="1">INT((((0.5*D54*F54*SIN(RADIANS(60)))+(0.5*F54*H54*SIN(RADIANS(60)))+(0.5*H54*J54*SIN(RADIANS(60)))+(0.5*J54*L54*SIN(RADIANS(60)))+(0.5*L54*N54*SIN(RADIANS(60)))+(0.5*N54*D54*SIN(RADIANS(60))))/Lookups!N$21)*100)</f>
        <v>0</v>
      </c>
      <c r="C54" s="5" t="s">
        <v>38</v>
      </c>
      <c r="D54">
        <f ca="1">IF(Table2[[#This Row],[Legal/Compliance Benefit]]&lt;&gt;"",OFFSET(Lookups!B$20,MATCH(C54,Lookups!A$21:A$37,0),0),0)</f>
        <v>0</v>
      </c>
      <c r="E54" s="5" t="s">
        <v>38</v>
      </c>
      <c r="F54">
        <f ca="1">IF(Table2[[#This Row],[Financial Benefit]]&lt;&gt;"",OFFSET(Lookups!D$20,MATCH(E54,Lookups!C$21:C$37,0),0),0)</f>
        <v>0</v>
      </c>
      <c r="G54" s="5" t="s">
        <v>38</v>
      </c>
      <c r="H54">
        <f ca="1">IF(Table2[[#This Row],[Reputation Benefit]]&lt;&gt;"",OFFSET(Lookups!F$20,MATCH(G54,Lookups!E$21:E$37,0),0),0)</f>
        <v>0</v>
      </c>
      <c r="I54" s="5" t="s">
        <v>38</v>
      </c>
      <c r="J54">
        <f ca="1">IF(Table2[[#This Row],[Opportunity Benefit]]&lt;&gt;"",OFFSET(Lookups!H$20,MATCH(I54,Lookups!G$21:G$37,0),0),0)</f>
        <v>0</v>
      </c>
      <c r="K54" s="5" t="s">
        <v>38</v>
      </c>
      <c r="L54">
        <f ca="1">IF(Table2[[#This Row],[U/X Benefit]]&lt;&gt;"",OFFSET(Lookups!J$20,MATCH(K54,Lookups!I$21:I$37,0),0),0)</f>
        <v>0</v>
      </c>
      <c r="M54" s="5" t="s">
        <v>38</v>
      </c>
      <c r="N54">
        <f ca="1">IF(Table2[[#This Row],[No. of Users Benefitted]]&lt;&gt;"",OFFSET(Lookups!L$20,MATCH(M54,Lookups!K$21:K$37,0),0),0)</f>
        <v>0</v>
      </c>
    </row>
    <row r="55" spans="1:14" x14ac:dyDescent="0.2">
      <c r="A55" s="4"/>
      <c r="B55" s="2">
        <f ca="1">INT((((0.5*D55*F55*SIN(RADIANS(60)))+(0.5*F55*H55*SIN(RADIANS(60)))+(0.5*H55*J55*SIN(RADIANS(60)))+(0.5*J55*L55*SIN(RADIANS(60)))+(0.5*L55*N55*SIN(RADIANS(60)))+(0.5*N55*D55*SIN(RADIANS(60))))/Lookups!N$21)*100)</f>
        <v>0</v>
      </c>
      <c r="C55" s="5" t="s">
        <v>38</v>
      </c>
      <c r="D55">
        <f ca="1">IF(Table2[[#This Row],[Legal/Compliance Benefit]]&lt;&gt;"",OFFSET(Lookups!B$20,MATCH(C55,Lookups!A$21:A$37,0),0),0)</f>
        <v>0</v>
      </c>
      <c r="E55" s="5" t="s">
        <v>38</v>
      </c>
      <c r="F55">
        <f ca="1">IF(Table2[[#This Row],[Financial Benefit]]&lt;&gt;"",OFFSET(Lookups!D$20,MATCH(E55,Lookups!C$21:C$37,0),0),0)</f>
        <v>0</v>
      </c>
      <c r="G55" s="5" t="s">
        <v>38</v>
      </c>
      <c r="H55">
        <f ca="1">IF(Table2[[#This Row],[Reputation Benefit]]&lt;&gt;"",OFFSET(Lookups!F$20,MATCH(G55,Lookups!E$21:E$37,0),0),0)</f>
        <v>0</v>
      </c>
      <c r="I55" s="5" t="s">
        <v>38</v>
      </c>
      <c r="J55">
        <f ca="1">IF(Table2[[#This Row],[Opportunity Benefit]]&lt;&gt;"",OFFSET(Lookups!H$20,MATCH(I55,Lookups!G$21:G$37,0),0),0)</f>
        <v>0</v>
      </c>
      <c r="K55" s="5" t="s">
        <v>38</v>
      </c>
      <c r="L55">
        <f ca="1">IF(Table2[[#This Row],[U/X Benefit]]&lt;&gt;"",OFFSET(Lookups!J$20,MATCH(K55,Lookups!I$21:I$37,0),0),0)</f>
        <v>0</v>
      </c>
      <c r="M55" s="5" t="s">
        <v>38</v>
      </c>
      <c r="N55">
        <f ca="1">IF(Table2[[#This Row],[No. of Users Benefitted]]&lt;&gt;"",OFFSET(Lookups!L$20,MATCH(M55,Lookups!K$21:K$37,0),0),0)</f>
        <v>0</v>
      </c>
    </row>
    <row r="56" spans="1:14" x14ac:dyDescent="0.2">
      <c r="A56" s="4"/>
      <c r="B56" s="2">
        <f ca="1">INT((((0.5*D56*F56*SIN(RADIANS(60)))+(0.5*F56*H56*SIN(RADIANS(60)))+(0.5*H56*J56*SIN(RADIANS(60)))+(0.5*J56*L56*SIN(RADIANS(60)))+(0.5*L56*N56*SIN(RADIANS(60)))+(0.5*N56*D56*SIN(RADIANS(60))))/Lookups!N$21)*100)</f>
        <v>0</v>
      </c>
      <c r="C56" s="5" t="s">
        <v>38</v>
      </c>
      <c r="D56">
        <f ca="1">IF(Table2[[#This Row],[Legal/Compliance Benefit]]&lt;&gt;"",OFFSET(Lookups!B$20,MATCH(C56,Lookups!A$21:A$37,0),0),0)</f>
        <v>0</v>
      </c>
      <c r="E56" s="5" t="s">
        <v>38</v>
      </c>
      <c r="F56">
        <f ca="1">IF(Table2[[#This Row],[Financial Benefit]]&lt;&gt;"",OFFSET(Lookups!D$20,MATCH(E56,Lookups!C$21:C$37,0),0),0)</f>
        <v>0</v>
      </c>
      <c r="G56" s="5" t="s">
        <v>38</v>
      </c>
      <c r="H56">
        <f ca="1">IF(Table2[[#This Row],[Reputation Benefit]]&lt;&gt;"",OFFSET(Lookups!F$20,MATCH(G56,Lookups!E$21:E$37,0),0),0)</f>
        <v>0</v>
      </c>
      <c r="I56" s="5" t="s">
        <v>38</v>
      </c>
      <c r="J56">
        <f ca="1">IF(Table2[[#This Row],[Opportunity Benefit]]&lt;&gt;"",OFFSET(Lookups!H$20,MATCH(I56,Lookups!G$21:G$37,0),0),0)</f>
        <v>0</v>
      </c>
      <c r="K56" s="5" t="s">
        <v>38</v>
      </c>
      <c r="L56">
        <f ca="1">IF(Table2[[#This Row],[U/X Benefit]]&lt;&gt;"",OFFSET(Lookups!J$20,MATCH(K56,Lookups!I$21:I$37,0),0),0)</f>
        <v>0</v>
      </c>
      <c r="M56" s="5" t="s">
        <v>38</v>
      </c>
      <c r="N56">
        <f ca="1">IF(Table2[[#This Row],[No. of Users Benefitted]]&lt;&gt;"",OFFSET(Lookups!L$20,MATCH(M56,Lookups!K$21:K$37,0),0),0)</f>
        <v>0</v>
      </c>
    </row>
    <row r="57" spans="1:14" x14ac:dyDescent="0.2">
      <c r="A57" s="4"/>
      <c r="B57" s="2">
        <f ca="1">INT((((0.5*D57*F57*SIN(RADIANS(60)))+(0.5*F57*H57*SIN(RADIANS(60)))+(0.5*H57*J57*SIN(RADIANS(60)))+(0.5*J57*L57*SIN(RADIANS(60)))+(0.5*L57*N57*SIN(RADIANS(60)))+(0.5*N57*D57*SIN(RADIANS(60))))/Lookups!N$21)*100)</f>
        <v>0</v>
      </c>
      <c r="C57" s="5" t="s">
        <v>38</v>
      </c>
      <c r="D57">
        <f ca="1">IF(Table2[[#This Row],[Legal/Compliance Benefit]]&lt;&gt;"",OFFSET(Lookups!B$20,MATCH(C57,Lookups!A$21:A$37,0),0),0)</f>
        <v>0</v>
      </c>
      <c r="E57" s="5" t="s">
        <v>38</v>
      </c>
      <c r="F57">
        <f ca="1">IF(Table2[[#This Row],[Financial Benefit]]&lt;&gt;"",OFFSET(Lookups!D$20,MATCH(E57,Lookups!C$21:C$37,0),0),0)</f>
        <v>0</v>
      </c>
      <c r="G57" s="5" t="s">
        <v>38</v>
      </c>
      <c r="H57">
        <f ca="1">IF(Table2[[#This Row],[Reputation Benefit]]&lt;&gt;"",OFFSET(Lookups!F$20,MATCH(G57,Lookups!E$21:E$37,0),0),0)</f>
        <v>0</v>
      </c>
      <c r="I57" s="5" t="s">
        <v>38</v>
      </c>
      <c r="J57">
        <f ca="1">IF(Table2[[#This Row],[Opportunity Benefit]]&lt;&gt;"",OFFSET(Lookups!H$20,MATCH(I57,Lookups!G$21:G$37,0),0),0)</f>
        <v>0</v>
      </c>
      <c r="K57" s="5" t="s">
        <v>38</v>
      </c>
      <c r="L57">
        <f ca="1">IF(Table2[[#This Row],[U/X Benefit]]&lt;&gt;"",OFFSET(Lookups!J$20,MATCH(K57,Lookups!I$21:I$37,0),0),0)</f>
        <v>0</v>
      </c>
      <c r="M57" s="5" t="s">
        <v>38</v>
      </c>
      <c r="N57">
        <f ca="1">IF(Table2[[#This Row],[No. of Users Benefitted]]&lt;&gt;"",OFFSET(Lookups!L$20,MATCH(M57,Lookups!K$21:K$37,0),0),0)</f>
        <v>0</v>
      </c>
    </row>
    <row r="58" spans="1:14" x14ac:dyDescent="0.2">
      <c r="A58" s="4"/>
      <c r="B58" s="2">
        <f ca="1">INT((((0.5*D58*F58*SIN(RADIANS(60)))+(0.5*F58*H58*SIN(RADIANS(60)))+(0.5*H58*J58*SIN(RADIANS(60)))+(0.5*J58*L58*SIN(RADIANS(60)))+(0.5*L58*N58*SIN(RADIANS(60)))+(0.5*N58*D58*SIN(RADIANS(60))))/Lookups!N$21)*100)</f>
        <v>0</v>
      </c>
      <c r="C58" s="5" t="s">
        <v>38</v>
      </c>
      <c r="D58">
        <f ca="1">IF(Table2[[#This Row],[Legal/Compliance Benefit]]&lt;&gt;"",OFFSET(Lookups!B$20,MATCH(C58,Lookups!A$21:A$37,0),0),0)</f>
        <v>0</v>
      </c>
      <c r="E58" s="5" t="s">
        <v>38</v>
      </c>
      <c r="F58">
        <f ca="1">IF(Table2[[#This Row],[Financial Benefit]]&lt;&gt;"",OFFSET(Lookups!D$20,MATCH(E58,Lookups!C$21:C$37,0),0),0)</f>
        <v>0</v>
      </c>
      <c r="G58" s="5" t="s">
        <v>38</v>
      </c>
      <c r="H58">
        <f ca="1">IF(Table2[[#This Row],[Reputation Benefit]]&lt;&gt;"",OFFSET(Lookups!F$20,MATCH(G58,Lookups!E$21:E$37,0),0),0)</f>
        <v>0</v>
      </c>
      <c r="I58" s="5" t="s">
        <v>38</v>
      </c>
      <c r="J58">
        <f ca="1">IF(Table2[[#This Row],[Opportunity Benefit]]&lt;&gt;"",OFFSET(Lookups!H$20,MATCH(I58,Lookups!G$21:G$37,0),0),0)</f>
        <v>0</v>
      </c>
      <c r="K58" s="5" t="s">
        <v>38</v>
      </c>
      <c r="L58">
        <f ca="1">IF(Table2[[#This Row],[U/X Benefit]]&lt;&gt;"",OFFSET(Lookups!J$20,MATCH(K58,Lookups!I$21:I$37,0),0),0)</f>
        <v>0</v>
      </c>
      <c r="M58" s="5" t="s">
        <v>38</v>
      </c>
      <c r="N58">
        <f ca="1">IF(Table2[[#This Row],[No. of Users Benefitted]]&lt;&gt;"",OFFSET(Lookups!L$20,MATCH(M58,Lookups!K$21:K$37,0),0),0)</f>
        <v>0</v>
      </c>
    </row>
    <row r="59" spans="1:14" x14ac:dyDescent="0.2">
      <c r="A59" s="4"/>
      <c r="B59" s="2">
        <f ca="1">INT((((0.5*D59*F59*SIN(RADIANS(60)))+(0.5*F59*H59*SIN(RADIANS(60)))+(0.5*H59*J59*SIN(RADIANS(60)))+(0.5*J59*L59*SIN(RADIANS(60)))+(0.5*L59*N59*SIN(RADIANS(60)))+(0.5*N59*D59*SIN(RADIANS(60))))/Lookups!N$21)*100)</f>
        <v>0</v>
      </c>
      <c r="C59" s="5" t="s">
        <v>38</v>
      </c>
      <c r="D59">
        <f ca="1">IF(Table2[[#This Row],[Legal/Compliance Benefit]]&lt;&gt;"",OFFSET(Lookups!B$20,MATCH(C59,Lookups!A$21:A$37,0),0),0)</f>
        <v>0</v>
      </c>
      <c r="E59" s="5" t="s">
        <v>38</v>
      </c>
      <c r="F59">
        <f ca="1">IF(Table2[[#This Row],[Financial Benefit]]&lt;&gt;"",OFFSET(Lookups!D$20,MATCH(E59,Lookups!C$21:C$37,0),0),0)</f>
        <v>0</v>
      </c>
      <c r="G59" s="5" t="s">
        <v>38</v>
      </c>
      <c r="H59">
        <f ca="1">IF(Table2[[#This Row],[Reputation Benefit]]&lt;&gt;"",OFFSET(Lookups!F$20,MATCH(G59,Lookups!E$21:E$37,0),0),0)</f>
        <v>0</v>
      </c>
      <c r="I59" s="5" t="s">
        <v>38</v>
      </c>
      <c r="J59">
        <f ca="1">IF(Table2[[#This Row],[Opportunity Benefit]]&lt;&gt;"",OFFSET(Lookups!H$20,MATCH(I59,Lookups!G$21:G$37,0),0),0)</f>
        <v>0</v>
      </c>
      <c r="K59" s="5" t="s">
        <v>38</v>
      </c>
      <c r="L59">
        <f ca="1">IF(Table2[[#This Row],[U/X Benefit]]&lt;&gt;"",OFFSET(Lookups!J$20,MATCH(K59,Lookups!I$21:I$37,0),0),0)</f>
        <v>0</v>
      </c>
      <c r="M59" s="5" t="s">
        <v>38</v>
      </c>
      <c r="N59">
        <f ca="1">IF(Table2[[#This Row],[No. of Users Benefitted]]&lt;&gt;"",OFFSET(Lookups!L$20,MATCH(M59,Lookups!K$21:K$37,0),0),0)</f>
        <v>0</v>
      </c>
    </row>
    <row r="60" spans="1:14" x14ac:dyDescent="0.2">
      <c r="A60" s="4"/>
      <c r="B60" s="2">
        <f ca="1">INT((((0.5*D60*F60*SIN(RADIANS(60)))+(0.5*F60*H60*SIN(RADIANS(60)))+(0.5*H60*J60*SIN(RADIANS(60)))+(0.5*J60*L60*SIN(RADIANS(60)))+(0.5*L60*N60*SIN(RADIANS(60)))+(0.5*N60*D60*SIN(RADIANS(60))))/Lookups!N$21)*100)</f>
        <v>0</v>
      </c>
      <c r="C60" s="5" t="s">
        <v>38</v>
      </c>
      <c r="D60">
        <f ca="1">IF(Table2[[#This Row],[Legal/Compliance Benefit]]&lt;&gt;"",OFFSET(Lookups!B$20,MATCH(C60,Lookups!A$21:A$37,0),0),0)</f>
        <v>0</v>
      </c>
      <c r="E60" s="5" t="s">
        <v>38</v>
      </c>
      <c r="F60">
        <f ca="1">IF(Table2[[#This Row],[Financial Benefit]]&lt;&gt;"",OFFSET(Lookups!D$20,MATCH(E60,Lookups!C$21:C$37,0),0),0)</f>
        <v>0</v>
      </c>
      <c r="G60" s="5" t="s">
        <v>38</v>
      </c>
      <c r="H60">
        <f ca="1">IF(Table2[[#This Row],[Reputation Benefit]]&lt;&gt;"",OFFSET(Lookups!F$20,MATCH(G60,Lookups!E$21:E$37,0),0),0)</f>
        <v>0</v>
      </c>
      <c r="I60" s="5" t="s">
        <v>38</v>
      </c>
      <c r="J60">
        <f ca="1">IF(Table2[[#This Row],[Opportunity Benefit]]&lt;&gt;"",OFFSET(Lookups!H$20,MATCH(I60,Lookups!G$21:G$37,0),0),0)</f>
        <v>0</v>
      </c>
      <c r="K60" s="5" t="s">
        <v>38</v>
      </c>
      <c r="L60">
        <f ca="1">IF(Table2[[#This Row],[U/X Benefit]]&lt;&gt;"",OFFSET(Lookups!J$20,MATCH(K60,Lookups!I$21:I$37,0),0),0)</f>
        <v>0</v>
      </c>
      <c r="M60" s="5" t="s">
        <v>38</v>
      </c>
      <c r="N60">
        <f ca="1">IF(Table2[[#This Row],[No. of Users Benefitted]]&lt;&gt;"",OFFSET(Lookups!L$20,MATCH(M60,Lookups!K$21:K$37,0),0),0)</f>
        <v>0</v>
      </c>
    </row>
    <row r="61" spans="1:14" x14ac:dyDescent="0.2">
      <c r="A61" s="4"/>
      <c r="B61" s="2">
        <f ca="1">INT((((0.5*D61*F61*SIN(RADIANS(60)))+(0.5*F61*H61*SIN(RADIANS(60)))+(0.5*H61*J61*SIN(RADIANS(60)))+(0.5*J61*L61*SIN(RADIANS(60)))+(0.5*L61*N61*SIN(RADIANS(60)))+(0.5*N61*D61*SIN(RADIANS(60))))/Lookups!N$21)*100)</f>
        <v>0</v>
      </c>
      <c r="C61" s="5" t="s">
        <v>38</v>
      </c>
      <c r="D61">
        <f ca="1">IF(Table2[[#This Row],[Legal/Compliance Benefit]]&lt;&gt;"",OFFSET(Lookups!B$20,MATCH(C61,Lookups!A$21:A$37,0),0),0)</f>
        <v>0</v>
      </c>
      <c r="E61" s="5" t="s">
        <v>38</v>
      </c>
      <c r="F61">
        <f ca="1">IF(Table2[[#This Row],[Financial Benefit]]&lt;&gt;"",OFFSET(Lookups!D$20,MATCH(E61,Lookups!C$21:C$37,0),0),0)</f>
        <v>0</v>
      </c>
      <c r="G61" s="5" t="s">
        <v>38</v>
      </c>
      <c r="H61">
        <f ca="1">IF(Table2[[#This Row],[Reputation Benefit]]&lt;&gt;"",OFFSET(Lookups!F$20,MATCH(G61,Lookups!E$21:E$37,0),0),0)</f>
        <v>0</v>
      </c>
      <c r="I61" s="5" t="s">
        <v>38</v>
      </c>
      <c r="J61">
        <f ca="1">IF(Table2[[#This Row],[Opportunity Benefit]]&lt;&gt;"",OFFSET(Lookups!H$20,MATCH(I61,Lookups!G$21:G$37,0),0),0)</f>
        <v>0</v>
      </c>
      <c r="K61" s="5" t="s">
        <v>38</v>
      </c>
      <c r="L61">
        <f ca="1">IF(Table2[[#This Row],[U/X Benefit]]&lt;&gt;"",OFFSET(Lookups!J$20,MATCH(K61,Lookups!I$21:I$37,0),0),0)</f>
        <v>0</v>
      </c>
      <c r="M61" s="5" t="s">
        <v>38</v>
      </c>
      <c r="N61">
        <f ca="1">IF(Table2[[#This Row],[No. of Users Benefitted]]&lt;&gt;"",OFFSET(Lookups!L$20,MATCH(M61,Lookups!K$21:K$37,0),0),0)</f>
        <v>0</v>
      </c>
    </row>
    <row r="62" spans="1:14" x14ac:dyDescent="0.2">
      <c r="A62" s="4"/>
      <c r="B62" s="2">
        <f ca="1">INT((((0.5*D62*F62*SIN(RADIANS(60)))+(0.5*F62*H62*SIN(RADIANS(60)))+(0.5*H62*J62*SIN(RADIANS(60)))+(0.5*J62*L62*SIN(RADIANS(60)))+(0.5*L62*N62*SIN(RADIANS(60)))+(0.5*N62*D62*SIN(RADIANS(60))))/Lookups!N$21)*100)</f>
        <v>0</v>
      </c>
      <c r="C62" s="5" t="s">
        <v>38</v>
      </c>
      <c r="D62">
        <f ca="1">IF(Table2[[#This Row],[Legal/Compliance Benefit]]&lt;&gt;"",OFFSET(Lookups!B$20,MATCH(C62,Lookups!A$21:A$37,0),0),0)</f>
        <v>0</v>
      </c>
      <c r="E62" s="5" t="s">
        <v>38</v>
      </c>
      <c r="F62">
        <f ca="1">IF(Table2[[#This Row],[Financial Benefit]]&lt;&gt;"",OFFSET(Lookups!D$20,MATCH(E62,Lookups!C$21:C$37,0),0),0)</f>
        <v>0</v>
      </c>
      <c r="G62" s="5" t="s">
        <v>38</v>
      </c>
      <c r="H62">
        <f ca="1">IF(Table2[[#This Row],[Reputation Benefit]]&lt;&gt;"",OFFSET(Lookups!F$20,MATCH(G62,Lookups!E$21:E$37,0),0),0)</f>
        <v>0</v>
      </c>
      <c r="I62" s="5" t="s">
        <v>38</v>
      </c>
      <c r="J62">
        <f ca="1">IF(Table2[[#This Row],[Opportunity Benefit]]&lt;&gt;"",OFFSET(Lookups!H$20,MATCH(I62,Lookups!G$21:G$37,0),0),0)</f>
        <v>0</v>
      </c>
      <c r="K62" s="5" t="s">
        <v>38</v>
      </c>
      <c r="L62">
        <f ca="1">IF(Table2[[#This Row],[U/X Benefit]]&lt;&gt;"",OFFSET(Lookups!J$20,MATCH(K62,Lookups!I$21:I$37,0),0),0)</f>
        <v>0</v>
      </c>
      <c r="M62" s="5" t="s">
        <v>38</v>
      </c>
      <c r="N62">
        <f ca="1">IF(Table2[[#This Row],[No. of Users Benefitted]]&lt;&gt;"",OFFSET(Lookups!L$20,MATCH(M62,Lookups!K$21:K$37,0),0),0)</f>
        <v>0</v>
      </c>
    </row>
    <row r="63" spans="1:14" x14ac:dyDescent="0.2">
      <c r="A63" s="4"/>
      <c r="B63" s="2">
        <f ca="1">INT((((0.5*D63*F63*SIN(RADIANS(60)))+(0.5*F63*H63*SIN(RADIANS(60)))+(0.5*H63*J63*SIN(RADIANS(60)))+(0.5*J63*L63*SIN(RADIANS(60)))+(0.5*L63*N63*SIN(RADIANS(60)))+(0.5*N63*D63*SIN(RADIANS(60))))/Lookups!N$21)*100)</f>
        <v>0</v>
      </c>
      <c r="C63" s="5" t="s">
        <v>38</v>
      </c>
      <c r="D63">
        <f ca="1">IF(Table2[[#This Row],[Legal/Compliance Benefit]]&lt;&gt;"",OFFSET(Lookups!B$20,MATCH(C63,Lookups!A$21:A$37,0),0),0)</f>
        <v>0</v>
      </c>
      <c r="E63" s="5" t="s">
        <v>38</v>
      </c>
      <c r="F63">
        <f ca="1">IF(Table2[[#This Row],[Financial Benefit]]&lt;&gt;"",OFFSET(Lookups!D$20,MATCH(E63,Lookups!C$21:C$37,0),0),0)</f>
        <v>0</v>
      </c>
      <c r="G63" s="5" t="s">
        <v>38</v>
      </c>
      <c r="H63">
        <f ca="1">IF(Table2[[#This Row],[Reputation Benefit]]&lt;&gt;"",OFFSET(Lookups!F$20,MATCH(G63,Lookups!E$21:E$37,0),0),0)</f>
        <v>0</v>
      </c>
      <c r="I63" s="5" t="s">
        <v>38</v>
      </c>
      <c r="J63">
        <f ca="1">IF(Table2[[#This Row],[Opportunity Benefit]]&lt;&gt;"",OFFSET(Lookups!H$20,MATCH(I63,Lookups!G$21:G$37,0),0),0)</f>
        <v>0</v>
      </c>
      <c r="K63" s="5" t="s">
        <v>38</v>
      </c>
      <c r="L63">
        <f ca="1">IF(Table2[[#This Row],[U/X Benefit]]&lt;&gt;"",OFFSET(Lookups!J$20,MATCH(K63,Lookups!I$21:I$37,0),0),0)</f>
        <v>0</v>
      </c>
      <c r="M63" s="5" t="s">
        <v>38</v>
      </c>
      <c r="N63">
        <f ca="1">IF(Table2[[#This Row],[No. of Users Benefitted]]&lt;&gt;"",OFFSET(Lookups!L$20,MATCH(M63,Lookups!K$21:K$37,0),0),0)</f>
        <v>0</v>
      </c>
    </row>
    <row r="64" spans="1:14" x14ac:dyDescent="0.2">
      <c r="A64" s="4"/>
      <c r="B64" s="2">
        <f ca="1">INT((((0.5*D64*F64*SIN(RADIANS(60)))+(0.5*F64*H64*SIN(RADIANS(60)))+(0.5*H64*J64*SIN(RADIANS(60)))+(0.5*J64*L64*SIN(RADIANS(60)))+(0.5*L64*N64*SIN(RADIANS(60)))+(0.5*N64*D64*SIN(RADIANS(60))))/Lookups!N$21)*100)</f>
        <v>0</v>
      </c>
      <c r="C64" s="5" t="s">
        <v>38</v>
      </c>
      <c r="D64">
        <f ca="1">IF(Table2[[#This Row],[Legal/Compliance Benefit]]&lt;&gt;"",OFFSET(Lookups!B$20,MATCH(C64,Lookups!A$21:A$37,0),0),0)</f>
        <v>0</v>
      </c>
      <c r="E64" s="5" t="s">
        <v>38</v>
      </c>
      <c r="F64">
        <f ca="1">IF(Table2[[#This Row],[Financial Benefit]]&lt;&gt;"",OFFSET(Lookups!D$20,MATCH(E64,Lookups!C$21:C$37,0),0),0)</f>
        <v>0</v>
      </c>
      <c r="G64" s="5" t="s">
        <v>38</v>
      </c>
      <c r="H64">
        <f ca="1">IF(Table2[[#This Row],[Reputation Benefit]]&lt;&gt;"",OFFSET(Lookups!F$20,MATCH(G64,Lookups!E$21:E$37,0),0),0)</f>
        <v>0</v>
      </c>
      <c r="I64" s="5" t="s">
        <v>38</v>
      </c>
      <c r="J64">
        <f ca="1">IF(Table2[[#This Row],[Opportunity Benefit]]&lt;&gt;"",OFFSET(Lookups!H$20,MATCH(I64,Lookups!G$21:G$37,0),0),0)</f>
        <v>0</v>
      </c>
      <c r="K64" s="5" t="s">
        <v>38</v>
      </c>
      <c r="L64">
        <f ca="1">IF(Table2[[#This Row],[U/X Benefit]]&lt;&gt;"",OFFSET(Lookups!J$20,MATCH(K64,Lookups!I$21:I$37,0),0),0)</f>
        <v>0</v>
      </c>
      <c r="M64" s="5" t="s">
        <v>38</v>
      </c>
      <c r="N64">
        <f ca="1">IF(Table2[[#This Row],[No. of Users Benefitted]]&lt;&gt;"",OFFSET(Lookups!L$20,MATCH(M64,Lookups!K$21:K$37,0),0),0)</f>
        <v>0</v>
      </c>
    </row>
    <row r="65" spans="1:14" x14ac:dyDescent="0.2">
      <c r="A65" s="4"/>
      <c r="B65" s="2">
        <f ca="1">INT((((0.5*D65*F65*SIN(RADIANS(60)))+(0.5*F65*H65*SIN(RADIANS(60)))+(0.5*H65*J65*SIN(RADIANS(60)))+(0.5*J65*L65*SIN(RADIANS(60)))+(0.5*L65*N65*SIN(RADIANS(60)))+(0.5*N65*D65*SIN(RADIANS(60))))/Lookups!N$21)*100)</f>
        <v>0</v>
      </c>
      <c r="C65" s="5" t="s">
        <v>38</v>
      </c>
      <c r="D65">
        <f ca="1">IF(Table2[[#This Row],[Legal/Compliance Benefit]]&lt;&gt;"",OFFSET(Lookups!B$20,MATCH(C65,Lookups!A$21:A$37,0),0),0)</f>
        <v>0</v>
      </c>
      <c r="E65" s="5" t="s">
        <v>38</v>
      </c>
      <c r="F65">
        <f ca="1">IF(Table2[[#This Row],[Financial Benefit]]&lt;&gt;"",OFFSET(Lookups!D$20,MATCH(E65,Lookups!C$21:C$37,0),0),0)</f>
        <v>0</v>
      </c>
      <c r="G65" s="5" t="s">
        <v>38</v>
      </c>
      <c r="H65">
        <f ca="1">IF(Table2[[#This Row],[Reputation Benefit]]&lt;&gt;"",OFFSET(Lookups!F$20,MATCH(G65,Lookups!E$21:E$37,0),0),0)</f>
        <v>0</v>
      </c>
      <c r="I65" s="5" t="s">
        <v>38</v>
      </c>
      <c r="J65">
        <f ca="1">IF(Table2[[#This Row],[Opportunity Benefit]]&lt;&gt;"",OFFSET(Lookups!H$20,MATCH(I65,Lookups!G$21:G$37,0),0),0)</f>
        <v>0</v>
      </c>
      <c r="K65" s="5" t="s">
        <v>38</v>
      </c>
      <c r="L65">
        <f ca="1">IF(Table2[[#This Row],[U/X Benefit]]&lt;&gt;"",OFFSET(Lookups!J$20,MATCH(K65,Lookups!I$21:I$37,0),0),0)</f>
        <v>0</v>
      </c>
      <c r="M65" s="5" t="s">
        <v>38</v>
      </c>
      <c r="N65">
        <f ca="1">IF(Table2[[#This Row],[No. of Users Benefitted]]&lt;&gt;"",OFFSET(Lookups!L$20,MATCH(M65,Lookups!K$21:K$37,0),0),0)</f>
        <v>0</v>
      </c>
    </row>
    <row r="66" spans="1:14" x14ac:dyDescent="0.2">
      <c r="A66" s="4"/>
      <c r="B66" s="2">
        <f ca="1">INT((((0.5*D66*F66*SIN(RADIANS(60)))+(0.5*F66*H66*SIN(RADIANS(60)))+(0.5*H66*J66*SIN(RADIANS(60)))+(0.5*J66*L66*SIN(RADIANS(60)))+(0.5*L66*N66*SIN(RADIANS(60)))+(0.5*N66*D66*SIN(RADIANS(60))))/Lookups!N$21)*100)</f>
        <v>0</v>
      </c>
      <c r="C66" s="5" t="s">
        <v>38</v>
      </c>
      <c r="D66">
        <f ca="1">IF(Table2[[#This Row],[Legal/Compliance Benefit]]&lt;&gt;"",OFFSET(Lookups!B$20,MATCH(C66,Lookups!A$21:A$37,0),0),0)</f>
        <v>0</v>
      </c>
      <c r="E66" s="5" t="s">
        <v>38</v>
      </c>
      <c r="F66">
        <f ca="1">IF(Table2[[#This Row],[Financial Benefit]]&lt;&gt;"",OFFSET(Lookups!D$20,MATCH(E66,Lookups!C$21:C$37,0),0),0)</f>
        <v>0</v>
      </c>
      <c r="G66" s="5" t="s">
        <v>38</v>
      </c>
      <c r="H66">
        <f ca="1">IF(Table2[[#This Row],[Reputation Benefit]]&lt;&gt;"",OFFSET(Lookups!F$20,MATCH(G66,Lookups!E$21:E$37,0),0),0)</f>
        <v>0</v>
      </c>
      <c r="I66" s="5" t="s">
        <v>38</v>
      </c>
      <c r="J66">
        <f ca="1">IF(Table2[[#This Row],[Opportunity Benefit]]&lt;&gt;"",OFFSET(Lookups!H$20,MATCH(I66,Lookups!G$21:G$37,0),0),0)</f>
        <v>0</v>
      </c>
      <c r="K66" s="5" t="s">
        <v>38</v>
      </c>
      <c r="L66">
        <f ca="1">IF(Table2[[#This Row],[U/X Benefit]]&lt;&gt;"",OFFSET(Lookups!J$20,MATCH(K66,Lookups!I$21:I$37,0),0),0)</f>
        <v>0</v>
      </c>
      <c r="M66" s="5" t="s">
        <v>38</v>
      </c>
      <c r="N66">
        <f ca="1">IF(Table2[[#This Row],[No. of Users Benefitted]]&lt;&gt;"",OFFSET(Lookups!L$20,MATCH(M66,Lookups!K$21:K$37,0),0),0)</f>
        <v>0</v>
      </c>
    </row>
    <row r="67" spans="1:14" x14ac:dyDescent="0.2">
      <c r="A67" s="4"/>
      <c r="B67" s="2">
        <f ca="1">INT((((0.5*D67*F67*SIN(RADIANS(60)))+(0.5*F67*H67*SIN(RADIANS(60)))+(0.5*H67*J67*SIN(RADIANS(60)))+(0.5*J67*L67*SIN(RADIANS(60)))+(0.5*L67*N67*SIN(RADIANS(60)))+(0.5*N67*D67*SIN(RADIANS(60))))/Lookups!N$21)*100)</f>
        <v>0</v>
      </c>
      <c r="C67" s="5" t="s">
        <v>38</v>
      </c>
      <c r="D67">
        <f ca="1">IF(Table2[[#This Row],[Legal/Compliance Benefit]]&lt;&gt;"",OFFSET(Lookups!B$20,MATCH(C67,Lookups!A$21:A$37,0),0),0)</f>
        <v>0</v>
      </c>
      <c r="E67" s="5" t="s">
        <v>38</v>
      </c>
      <c r="F67">
        <f ca="1">IF(Table2[[#This Row],[Financial Benefit]]&lt;&gt;"",OFFSET(Lookups!D$20,MATCH(E67,Lookups!C$21:C$37,0),0),0)</f>
        <v>0</v>
      </c>
      <c r="G67" s="5" t="s">
        <v>38</v>
      </c>
      <c r="H67">
        <f ca="1">IF(Table2[[#This Row],[Reputation Benefit]]&lt;&gt;"",OFFSET(Lookups!F$20,MATCH(G67,Lookups!E$21:E$37,0),0),0)</f>
        <v>0</v>
      </c>
      <c r="I67" s="5" t="s">
        <v>38</v>
      </c>
      <c r="J67">
        <f ca="1">IF(Table2[[#This Row],[Opportunity Benefit]]&lt;&gt;"",OFFSET(Lookups!H$20,MATCH(I67,Lookups!G$21:G$37,0),0),0)</f>
        <v>0</v>
      </c>
      <c r="K67" s="5" t="s">
        <v>38</v>
      </c>
      <c r="L67">
        <f ca="1">IF(Table2[[#This Row],[U/X Benefit]]&lt;&gt;"",OFFSET(Lookups!J$20,MATCH(K67,Lookups!I$21:I$37,0),0),0)</f>
        <v>0</v>
      </c>
      <c r="M67" s="5" t="s">
        <v>38</v>
      </c>
      <c r="N67">
        <f ca="1">IF(Table2[[#This Row],[No. of Users Benefitted]]&lt;&gt;"",OFFSET(Lookups!L$20,MATCH(M67,Lookups!K$21:K$37,0),0),0)</f>
        <v>0</v>
      </c>
    </row>
    <row r="68" spans="1:14" x14ac:dyDescent="0.2">
      <c r="A68" s="4"/>
      <c r="B68" s="2">
        <f ca="1">INT((((0.5*D68*F68*SIN(RADIANS(60)))+(0.5*F68*H68*SIN(RADIANS(60)))+(0.5*H68*J68*SIN(RADIANS(60)))+(0.5*J68*L68*SIN(RADIANS(60)))+(0.5*L68*N68*SIN(RADIANS(60)))+(0.5*N68*D68*SIN(RADIANS(60))))/Lookups!N$21)*100)</f>
        <v>0</v>
      </c>
      <c r="C68" s="5" t="s">
        <v>38</v>
      </c>
      <c r="D68">
        <f ca="1">IF(Table2[[#This Row],[Legal/Compliance Benefit]]&lt;&gt;"",OFFSET(Lookups!B$20,MATCH(C68,Lookups!A$21:A$37,0),0),0)</f>
        <v>0</v>
      </c>
      <c r="E68" s="5" t="s">
        <v>38</v>
      </c>
      <c r="F68">
        <f ca="1">IF(Table2[[#This Row],[Financial Benefit]]&lt;&gt;"",OFFSET(Lookups!D$20,MATCH(E68,Lookups!C$21:C$37,0),0),0)</f>
        <v>0</v>
      </c>
      <c r="G68" s="5" t="s">
        <v>38</v>
      </c>
      <c r="H68">
        <f ca="1">IF(Table2[[#This Row],[Reputation Benefit]]&lt;&gt;"",OFFSET(Lookups!F$20,MATCH(G68,Lookups!E$21:E$37,0),0),0)</f>
        <v>0</v>
      </c>
      <c r="I68" s="5" t="s">
        <v>38</v>
      </c>
      <c r="J68">
        <f ca="1">IF(Table2[[#This Row],[Opportunity Benefit]]&lt;&gt;"",OFFSET(Lookups!H$20,MATCH(I68,Lookups!G$21:G$37,0),0),0)</f>
        <v>0</v>
      </c>
      <c r="K68" s="5" t="s">
        <v>38</v>
      </c>
      <c r="L68">
        <f ca="1">IF(Table2[[#This Row],[U/X Benefit]]&lt;&gt;"",OFFSET(Lookups!J$20,MATCH(K68,Lookups!I$21:I$37,0),0),0)</f>
        <v>0</v>
      </c>
      <c r="M68" s="5" t="s">
        <v>38</v>
      </c>
      <c r="N68">
        <f ca="1">IF(Table2[[#This Row],[No. of Users Benefitted]]&lt;&gt;"",OFFSET(Lookups!L$20,MATCH(M68,Lookups!K$21:K$37,0),0),0)</f>
        <v>0</v>
      </c>
    </row>
    <row r="69" spans="1:14" x14ac:dyDescent="0.2">
      <c r="A69" s="4"/>
      <c r="B69" s="2">
        <f ca="1">INT((((0.5*D69*F69*SIN(RADIANS(60)))+(0.5*F69*H69*SIN(RADIANS(60)))+(0.5*H69*J69*SIN(RADIANS(60)))+(0.5*J69*L69*SIN(RADIANS(60)))+(0.5*L69*N69*SIN(RADIANS(60)))+(0.5*N69*D69*SIN(RADIANS(60))))/Lookups!N$21)*100)</f>
        <v>0</v>
      </c>
      <c r="C69" s="5" t="s">
        <v>38</v>
      </c>
      <c r="D69">
        <f ca="1">IF(Table2[[#This Row],[Legal/Compliance Benefit]]&lt;&gt;"",OFFSET(Lookups!B$20,MATCH(C69,Lookups!A$21:A$37,0),0),0)</f>
        <v>0</v>
      </c>
      <c r="E69" s="5" t="s">
        <v>38</v>
      </c>
      <c r="F69">
        <f ca="1">IF(Table2[[#This Row],[Financial Benefit]]&lt;&gt;"",OFFSET(Lookups!D$20,MATCH(E69,Lookups!C$21:C$37,0),0),0)</f>
        <v>0</v>
      </c>
      <c r="G69" s="5" t="s">
        <v>38</v>
      </c>
      <c r="H69">
        <f ca="1">IF(Table2[[#This Row],[Reputation Benefit]]&lt;&gt;"",OFFSET(Lookups!F$20,MATCH(G69,Lookups!E$21:E$37,0),0),0)</f>
        <v>0</v>
      </c>
      <c r="I69" s="5" t="s">
        <v>38</v>
      </c>
      <c r="J69">
        <f ca="1">IF(Table2[[#This Row],[Opportunity Benefit]]&lt;&gt;"",OFFSET(Lookups!H$20,MATCH(I69,Lookups!G$21:G$37,0),0),0)</f>
        <v>0</v>
      </c>
      <c r="K69" s="5" t="s">
        <v>38</v>
      </c>
      <c r="L69">
        <f ca="1">IF(Table2[[#This Row],[U/X Benefit]]&lt;&gt;"",OFFSET(Lookups!J$20,MATCH(K69,Lookups!I$21:I$37,0),0),0)</f>
        <v>0</v>
      </c>
      <c r="M69" s="5" t="s">
        <v>38</v>
      </c>
      <c r="N69">
        <f ca="1">IF(Table2[[#This Row],[No. of Users Benefitted]]&lt;&gt;"",OFFSET(Lookups!L$20,MATCH(M69,Lookups!K$21:K$37,0),0),0)</f>
        <v>0</v>
      </c>
    </row>
    <row r="70" spans="1:14" x14ac:dyDescent="0.2">
      <c r="A70" s="4"/>
      <c r="B70" s="2">
        <f ca="1">INT((((0.5*D70*F70*SIN(RADIANS(60)))+(0.5*F70*H70*SIN(RADIANS(60)))+(0.5*H70*J70*SIN(RADIANS(60)))+(0.5*J70*L70*SIN(RADIANS(60)))+(0.5*L70*N70*SIN(RADIANS(60)))+(0.5*N70*D70*SIN(RADIANS(60))))/Lookups!N$21)*100)</f>
        <v>0</v>
      </c>
      <c r="C70" s="5" t="s">
        <v>38</v>
      </c>
      <c r="D70">
        <f ca="1">IF(Table2[[#This Row],[Legal/Compliance Benefit]]&lt;&gt;"",OFFSET(Lookups!B$20,MATCH(C70,Lookups!A$21:A$37,0),0),0)</f>
        <v>0</v>
      </c>
      <c r="E70" s="5" t="s">
        <v>38</v>
      </c>
      <c r="F70">
        <f ca="1">IF(Table2[[#This Row],[Financial Benefit]]&lt;&gt;"",OFFSET(Lookups!D$20,MATCH(E70,Lookups!C$21:C$37,0),0),0)</f>
        <v>0</v>
      </c>
      <c r="G70" s="5" t="s">
        <v>38</v>
      </c>
      <c r="H70">
        <f ca="1">IF(Table2[[#This Row],[Reputation Benefit]]&lt;&gt;"",OFFSET(Lookups!F$20,MATCH(G70,Lookups!E$21:E$37,0),0),0)</f>
        <v>0</v>
      </c>
      <c r="I70" s="5" t="s">
        <v>38</v>
      </c>
      <c r="J70">
        <f ca="1">IF(Table2[[#This Row],[Opportunity Benefit]]&lt;&gt;"",OFFSET(Lookups!H$20,MATCH(I70,Lookups!G$21:G$37,0),0),0)</f>
        <v>0</v>
      </c>
      <c r="K70" s="5" t="s">
        <v>38</v>
      </c>
      <c r="L70">
        <f ca="1">IF(Table2[[#This Row],[U/X Benefit]]&lt;&gt;"",OFFSET(Lookups!J$20,MATCH(K70,Lookups!I$21:I$37,0),0),0)</f>
        <v>0</v>
      </c>
      <c r="M70" s="5" t="s">
        <v>38</v>
      </c>
      <c r="N70">
        <f ca="1">IF(Table2[[#This Row],[No. of Users Benefitted]]&lt;&gt;"",OFFSET(Lookups!L$20,MATCH(M70,Lookups!K$21:K$37,0),0),0)</f>
        <v>0</v>
      </c>
    </row>
    <row r="71" spans="1:14" x14ac:dyDescent="0.2">
      <c r="A71" s="4"/>
      <c r="B71" s="2">
        <f ca="1">INT((((0.5*D71*F71*SIN(RADIANS(60)))+(0.5*F71*H71*SIN(RADIANS(60)))+(0.5*H71*J71*SIN(RADIANS(60)))+(0.5*J71*L71*SIN(RADIANS(60)))+(0.5*L71*N71*SIN(RADIANS(60)))+(0.5*N71*D71*SIN(RADIANS(60))))/Lookups!N$21)*100)</f>
        <v>0</v>
      </c>
      <c r="C71" s="5" t="s">
        <v>38</v>
      </c>
      <c r="D71">
        <f ca="1">IF(Table2[[#This Row],[Legal/Compliance Benefit]]&lt;&gt;"",OFFSET(Lookups!B$20,MATCH(C71,Lookups!A$21:A$37,0),0),0)</f>
        <v>0</v>
      </c>
      <c r="E71" s="5" t="s">
        <v>38</v>
      </c>
      <c r="F71">
        <f ca="1">IF(Table2[[#This Row],[Financial Benefit]]&lt;&gt;"",OFFSET(Lookups!D$20,MATCH(E71,Lookups!C$21:C$37,0),0),0)</f>
        <v>0</v>
      </c>
      <c r="G71" s="5" t="s">
        <v>38</v>
      </c>
      <c r="H71">
        <f ca="1">IF(Table2[[#This Row],[Reputation Benefit]]&lt;&gt;"",OFFSET(Lookups!F$20,MATCH(G71,Lookups!E$21:E$37,0),0),0)</f>
        <v>0</v>
      </c>
      <c r="I71" s="5" t="s">
        <v>38</v>
      </c>
      <c r="J71">
        <f ca="1">IF(Table2[[#This Row],[Opportunity Benefit]]&lt;&gt;"",OFFSET(Lookups!H$20,MATCH(I71,Lookups!G$21:G$37,0),0),0)</f>
        <v>0</v>
      </c>
      <c r="K71" s="5" t="s">
        <v>38</v>
      </c>
      <c r="L71">
        <f ca="1">IF(Table2[[#This Row],[U/X Benefit]]&lt;&gt;"",OFFSET(Lookups!J$20,MATCH(K71,Lookups!I$21:I$37,0),0),0)</f>
        <v>0</v>
      </c>
      <c r="M71" s="5" t="s">
        <v>38</v>
      </c>
      <c r="N71">
        <f ca="1">IF(Table2[[#This Row],[No. of Users Benefitted]]&lt;&gt;"",OFFSET(Lookups!L$20,MATCH(M71,Lookups!K$21:K$37,0),0),0)</f>
        <v>0</v>
      </c>
    </row>
    <row r="72" spans="1:14" x14ac:dyDescent="0.2">
      <c r="A72" s="4"/>
      <c r="B72" s="2">
        <f ca="1">INT((((0.5*D72*F72*SIN(RADIANS(60)))+(0.5*F72*H72*SIN(RADIANS(60)))+(0.5*H72*J72*SIN(RADIANS(60)))+(0.5*J72*L72*SIN(RADIANS(60)))+(0.5*L72*N72*SIN(RADIANS(60)))+(0.5*N72*D72*SIN(RADIANS(60))))/Lookups!N$21)*100)</f>
        <v>0</v>
      </c>
      <c r="C72" s="5" t="s">
        <v>38</v>
      </c>
      <c r="D72">
        <f ca="1">IF(Table2[[#This Row],[Legal/Compliance Benefit]]&lt;&gt;"",OFFSET(Lookups!B$20,MATCH(C72,Lookups!A$21:A$37,0),0),0)</f>
        <v>0</v>
      </c>
      <c r="E72" s="5" t="s">
        <v>38</v>
      </c>
      <c r="F72">
        <f ca="1">IF(Table2[[#This Row],[Financial Benefit]]&lt;&gt;"",OFFSET(Lookups!D$20,MATCH(E72,Lookups!C$21:C$37,0),0),0)</f>
        <v>0</v>
      </c>
      <c r="G72" s="5" t="s">
        <v>38</v>
      </c>
      <c r="H72">
        <f ca="1">IF(Table2[[#This Row],[Reputation Benefit]]&lt;&gt;"",OFFSET(Lookups!F$20,MATCH(G72,Lookups!E$21:E$37,0),0),0)</f>
        <v>0</v>
      </c>
      <c r="I72" s="5" t="s">
        <v>38</v>
      </c>
      <c r="J72">
        <f ca="1">IF(Table2[[#This Row],[Opportunity Benefit]]&lt;&gt;"",OFFSET(Lookups!H$20,MATCH(I72,Lookups!G$21:G$37,0),0),0)</f>
        <v>0</v>
      </c>
      <c r="K72" s="5" t="s">
        <v>38</v>
      </c>
      <c r="L72">
        <f ca="1">IF(Table2[[#This Row],[U/X Benefit]]&lt;&gt;"",OFFSET(Lookups!J$20,MATCH(K72,Lookups!I$21:I$37,0),0),0)</f>
        <v>0</v>
      </c>
      <c r="M72" s="5" t="s">
        <v>38</v>
      </c>
      <c r="N72">
        <f ca="1">IF(Table2[[#This Row],[No. of Users Benefitted]]&lt;&gt;"",OFFSET(Lookups!L$20,MATCH(M72,Lookups!K$21:K$37,0),0),0)</f>
        <v>0</v>
      </c>
    </row>
    <row r="73" spans="1:14" x14ac:dyDescent="0.2">
      <c r="A73" s="4"/>
      <c r="B73" s="2">
        <f ca="1">INT((((0.5*D73*F73*SIN(RADIANS(60)))+(0.5*F73*H73*SIN(RADIANS(60)))+(0.5*H73*J73*SIN(RADIANS(60)))+(0.5*J73*L73*SIN(RADIANS(60)))+(0.5*L73*N73*SIN(RADIANS(60)))+(0.5*N73*D73*SIN(RADIANS(60))))/Lookups!N$21)*100)</f>
        <v>0</v>
      </c>
      <c r="C73" s="5" t="s">
        <v>38</v>
      </c>
      <c r="D73">
        <f ca="1">IF(Table2[[#This Row],[Legal/Compliance Benefit]]&lt;&gt;"",OFFSET(Lookups!B$20,MATCH(C73,Lookups!A$21:A$37,0),0),0)</f>
        <v>0</v>
      </c>
      <c r="E73" s="5" t="s">
        <v>38</v>
      </c>
      <c r="F73">
        <f ca="1">IF(Table2[[#This Row],[Financial Benefit]]&lt;&gt;"",OFFSET(Lookups!D$20,MATCH(E73,Lookups!C$21:C$37,0),0),0)</f>
        <v>0</v>
      </c>
      <c r="G73" s="5" t="s">
        <v>38</v>
      </c>
      <c r="H73">
        <f ca="1">IF(Table2[[#This Row],[Reputation Benefit]]&lt;&gt;"",OFFSET(Lookups!F$20,MATCH(G73,Lookups!E$21:E$37,0),0),0)</f>
        <v>0</v>
      </c>
      <c r="I73" s="5" t="s">
        <v>38</v>
      </c>
      <c r="J73">
        <f ca="1">IF(Table2[[#This Row],[Opportunity Benefit]]&lt;&gt;"",OFFSET(Lookups!H$20,MATCH(I73,Lookups!G$21:G$37,0),0),0)</f>
        <v>0</v>
      </c>
      <c r="K73" s="5" t="s">
        <v>38</v>
      </c>
      <c r="L73">
        <f ca="1">IF(Table2[[#This Row],[U/X Benefit]]&lt;&gt;"",OFFSET(Lookups!J$20,MATCH(K73,Lookups!I$21:I$37,0),0),0)</f>
        <v>0</v>
      </c>
      <c r="M73" s="5" t="s">
        <v>38</v>
      </c>
      <c r="N73">
        <f ca="1">IF(Table2[[#This Row],[No. of Users Benefitted]]&lt;&gt;"",OFFSET(Lookups!L$20,MATCH(M73,Lookups!K$21:K$37,0),0),0)</f>
        <v>0</v>
      </c>
    </row>
    <row r="74" spans="1:14" x14ac:dyDescent="0.2">
      <c r="A74" s="4"/>
      <c r="B74" s="2">
        <f ca="1">INT((((0.5*D74*F74*SIN(RADIANS(60)))+(0.5*F74*H74*SIN(RADIANS(60)))+(0.5*H74*J74*SIN(RADIANS(60)))+(0.5*J74*L74*SIN(RADIANS(60)))+(0.5*L74*N74*SIN(RADIANS(60)))+(0.5*N74*D74*SIN(RADIANS(60))))/Lookups!N$21)*100)</f>
        <v>0</v>
      </c>
      <c r="C74" s="5" t="s">
        <v>38</v>
      </c>
      <c r="D74">
        <f ca="1">IF(Table2[[#This Row],[Legal/Compliance Benefit]]&lt;&gt;"",OFFSET(Lookups!B$20,MATCH(C74,Lookups!A$21:A$37,0),0),0)</f>
        <v>0</v>
      </c>
      <c r="E74" s="5" t="s">
        <v>38</v>
      </c>
      <c r="F74">
        <f ca="1">IF(Table2[[#This Row],[Financial Benefit]]&lt;&gt;"",OFFSET(Lookups!D$20,MATCH(E74,Lookups!C$21:C$37,0),0),0)</f>
        <v>0</v>
      </c>
      <c r="G74" s="5" t="s">
        <v>38</v>
      </c>
      <c r="H74">
        <f ca="1">IF(Table2[[#This Row],[Reputation Benefit]]&lt;&gt;"",OFFSET(Lookups!F$20,MATCH(G74,Lookups!E$21:E$37,0),0),0)</f>
        <v>0</v>
      </c>
      <c r="I74" s="5" t="s">
        <v>38</v>
      </c>
      <c r="J74">
        <f ca="1">IF(Table2[[#This Row],[Opportunity Benefit]]&lt;&gt;"",OFFSET(Lookups!H$20,MATCH(I74,Lookups!G$21:G$37,0),0),0)</f>
        <v>0</v>
      </c>
      <c r="K74" s="5" t="s">
        <v>38</v>
      </c>
      <c r="L74">
        <f ca="1">IF(Table2[[#This Row],[U/X Benefit]]&lt;&gt;"",OFFSET(Lookups!J$20,MATCH(K74,Lookups!I$21:I$37,0),0),0)</f>
        <v>0</v>
      </c>
      <c r="M74" s="5" t="s">
        <v>38</v>
      </c>
      <c r="N74">
        <f ca="1">IF(Table2[[#This Row],[No. of Users Benefitted]]&lt;&gt;"",OFFSET(Lookups!L$20,MATCH(M74,Lookups!K$21:K$37,0),0),0)</f>
        <v>0</v>
      </c>
    </row>
    <row r="75" spans="1:14" x14ac:dyDescent="0.2">
      <c r="A75" s="4"/>
      <c r="B75" s="2">
        <f ca="1">INT((((0.5*D75*F75*SIN(RADIANS(60)))+(0.5*F75*H75*SIN(RADIANS(60)))+(0.5*H75*J75*SIN(RADIANS(60)))+(0.5*J75*L75*SIN(RADIANS(60)))+(0.5*L75*N75*SIN(RADIANS(60)))+(0.5*N75*D75*SIN(RADIANS(60))))/Lookups!N$21)*100)</f>
        <v>0</v>
      </c>
      <c r="C75" s="5" t="s">
        <v>38</v>
      </c>
      <c r="D75">
        <f ca="1">IF(Table2[[#This Row],[Legal/Compliance Benefit]]&lt;&gt;"",OFFSET(Lookups!B$20,MATCH(C75,Lookups!A$21:A$37,0),0),0)</f>
        <v>0</v>
      </c>
      <c r="E75" s="5" t="s">
        <v>38</v>
      </c>
      <c r="F75">
        <f ca="1">IF(Table2[[#This Row],[Financial Benefit]]&lt;&gt;"",OFFSET(Lookups!D$20,MATCH(E75,Lookups!C$21:C$37,0),0),0)</f>
        <v>0</v>
      </c>
      <c r="G75" s="5" t="s">
        <v>38</v>
      </c>
      <c r="H75">
        <f ca="1">IF(Table2[[#This Row],[Reputation Benefit]]&lt;&gt;"",OFFSET(Lookups!F$20,MATCH(G75,Lookups!E$21:E$37,0),0),0)</f>
        <v>0</v>
      </c>
      <c r="I75" s="5" t="s">
        <v>38</v>
      </c>
      <c r="J75">
        <f ca="1">IF(Table2[[#This Row],[Opportunity Benefit]]&lt;&gt;"",OFFSET(Lookups!H$20,MATCH(I75,Lookups!G$21:G$37,0),0),0)</f>
        <v>0</v>
      </c>
      <c r="K75" s="5" t="s">
        <v>38</v>
      </c>
      <c r="L75">
        <f ca="1">IF(Table2[[#This Row],[U/X Benefit]]&lt;&gt;"",OFFSET(Lookups!J$20,MATCH(K75,Lookups!I$21:I$37,0),0),0)</f>
        <v>0</v>
      </c>
      <c r="M75" s="5" t="s">
        <v>38</v>
      </c>
      <c r="N75">
        <f ca="1">IF(Table2[[#This Row],[No. of Users Benefitted]]&lt;&gt;"",OFFSET(Lookups!L$20,MATCH(M75,Lookups!K$21:K$37,0),0),0)</f>
        <v>0</v>
      </c>
    </row>
    <row r="76" spans="1:14" x14ac:dyDescent="0.2">
      <c r="A76" s="4"/>
      <c r="B76" s="2">
        <f ca="1">INT((((0.5*D76*F76*SIN(RADIANS(60)))+(0.5*F76*H76*SIN(RADIANS(60)))+(0.5*H76*J76*SIN(RADIANS(60)))+(0.5*J76*L76*SIN(RADIANS(60)))+(0.5*L76*N76*SIN(RADIANS(60)))+(0.5*N76*D76*SIN(RADIANS(60))))/Lookups!N$21)*100)</f>
        <v>0</v>
      </c>
      <c r="C76" s="5" t="s">
        <v>38</v>
      </c>
      <c r="D76">
        <f ca="1">IF(Table2[[#This Row],[Legal/Compliance Benefit]]&lt;&gt;"",OFFSET(Lookups!B$20,MATCH(C76,Lookups!A$21:A$37,0),0),0)</f>
        <v>0</v>
      </c>
      <c r="E76" s="5" t="s">
        <v>38</v>
      </c>
      <c r="F76">
        <f ca="1">IF(Table2[[#This Row],[Financial Benefit]]&lt;&gt;"",OFFSET(Lookups!D$20,MATCH(E76,Lookups!C$21:C$37,0),0),0)</f>
        <v>0</v>
      </c>
      <c r="G76" s="5" t="s">
        <v>38</v>
      </c>
      <c r="H76">
        <f ca="1">IF(Table2[[#This Row],[Reputation Benefit]]&lt;&gt;"",OFFSET(Lookups!F$20,MATCH(G76,Lookups!E$21:E$37,0),0),0)</f>
        <v>0</v>
      </c>
      <c r="I76" s="5" t="s">
        <v>38</v>
      </c>
      <c r="J76">
        <f ca="1">IF(Table2[[#This Row],[Opportunity Benefit]]&lt;&gt;"",OFFSET(Lookups!H$20,MATCH(I76,Lookups!G$21:G$37,0),0),0)</f>
        <v>0</v>
      </c>
      <c r="K76" s="5" t="s">
        <v>38</v>
      </c>
      <c r="L76">
        <f ca="1">IF(Table2[[#This Row],[U/X Benefit]]&lt;&gt;"",OFFSET(Lookups!J$20,MATCH(K76,Lookups!I$21:I$37,0),0),0)</f>
        <v>0</v>
      </c>
      <c r="M76" s="5" t="s">
        <v>38</v>
      </c>
      <c r="N76">
        <f ca="1">IF(Table2[[#This Row],[No. of Users Benefitted]]&lt;&gt;"",OFFSET(Lookups!L$20,MATCH(M76,Lookups!K$21:K$37,0),0),0)</f>
        <v>0</v>
      </c>
    </row>
    <row r="77" spans="1:14" x14ac:dyDescent="0.2">
      <c r="A77" s="4"/>
      <c r="B77" s="2">
        <f ca="1">INT((((0.5*D77*F77*SIN(RADIANS(60)))+(0.5*F77*H77*SIN(RADIANS(60)))+(0.5*H77*J77*SIN(RADIANS(60)))+(0.5*J77*L77*SIN(RADIANS(60)))+(0.5*L77*N77*SIN(RADIANS(60)))+(0.5*N77*D77*SIN(RADIANS(60))))/Lookups!N$21)*100)</f>
        <v>0</v>
      </c>
      <c r="C77" s="5" t="s">
        <v>38</v>
      </c>
      <c r="D77">
        <f ca="1">IF(Table2[[#This Row],[Legal/Compliance Benefit]]&lt;&gt;"",OFFSET(Lookups!B$20,MATCH(C77,Lookups!A$21:A$37,0),0),0)</f>
        <v>0</v>
      </c>
      <c r="E77" s="5" t="s">
        <v>38</v>
      </c>
      <c r="F77">
        <f ca="1">IF(Table2[[#This Row],[Financial Benefit]]&lt;&gt;"",OFFSET(Lookups!D$20,MATCH(E77,Lookups!C$21:C$37,0),0),0)</f>
        <v>0</v>
      </c>
      <c r="G77" s="5" t="s">
        <v>38</v>
      </c>
      <c r="H77">
        <f ca="1">IF(Table2[[#This Row],[Reputation Benefit]]&lt;&gt;"",OFFSET(Lookups!F$20,MATCH(G77,Lookups!E$21:E$37,0),0),0)</f>
        <v>0</v>
      </c>
      <c r="I77" s="5" t="s">
        <v>38</v>
      </c>
      <c r="J77">
        <f ca="1">IF(Table2[[#This Row],[Opportunity Benefit]]&lt;&gt;"",OFFSET(Lookups!H$20,MATCH(I77,Lookups!G$21:G$37,0),0),0)</f>
        <v>0</v>
      </c>
      <c r="K77" s="5" t="s">
        <v>38</v>
      </c>
      <c r="L77">
        <f ca="1">IF(Table2[[#This Row],[U/X Benefit]]&lt;&gt;"",OFFSET(Lookups!J$20,MATCH(K77,Lookups!I$21:I$37,0),0),0)</f>
        <v>0</v>
      </c>
      <c r="M77" s="5" t="s">
        <v>38</v>
      </c>
      <c r="N77">
        <f ca="1">IF(Table2[[#This Row],[No. of Users Benefitted]]&lt;&gt;"",OFFSET(Lookups!L$20,MATCH(M77,Lookups!K$21:K$37,0),0),0)</f>
        <v>0</v>
      </c>
    </row>
    <row r="78" spans="1:14" x14ac:dyDescent="0.2">
      <c r="A78" s="4"/>
      <c r="B78" s="2">
        <f ca="1">INT((((0.5*D78*F78*SIN(RADIANS(60)))+(0.5*F78*H78*SIN(RADIANS(60)))+(0.5*H78*J78*SIN(RADIANS(60)))+(0.5*J78*L78*SIN(RADIANS(60)))+(0.5*L78*N78*SIN(RADIANS(60)))+(0.5*N78*D78*SIN(RADIANS(60))))/Lookups!N$21)*100)</f>
        <v>0</v>
      </c>
      <c r="C78" s="5" t="s">
        <v>38</v>
      </c>
      <c r="D78">
        <f ca="1">IF(Table2[[#This Row],[Legal/Compliance Benefit]]&lt;&gt;"",OFFSET(Lookups!B$20,MATCH(C78,Lookups!A$21:A$37,0),0),0)</f>
        <v>0</v>
      </c>
      <c r="E78" s="5" t="s">
        <v>38</v>
      </c>
      <c r="F78">
        <f ca="1">IF(Table2[[#This Row],[Financial Benefit]]&lt;&gt;"",OFFSET(Lookups!D$20,MATCH(E78,Lookups!C$21:C$37,0),0),0)</f>
        <v>0</v>
      </c>
      <c r="G78" s="5" t="s">
        <v>38</v>
      </c>
      <c r="H78">
        <f ca="1">IF(Table2[[#This Row],[Reputation Benefit]]&lt;&gt;"",OFFSET(Lookups!F$20,MATCH(G78,Lookups!E$21:E$37,0),0),0)</f>
        <v>0</v>
      </c>
      <c r="I78" s="5" t="s">
        <v>38</v>
      </c>
      <c r="J78">
        <f ca="1">IF(Table2[[#This Row],[Opportunity Benefit]]&lt;&gt;"",OFFSET(Lookups!H$20,MATCH(I78,Lookups!G$21:G$37,0),0),0)</f>
        <v>0</v>
      </c>
      <c r="K78" s="5" t="s">
        <v>38</v>
      </c>
      <c r="L78">
        <f ca="1">IF(Table2[[#This Row],[U/X Benefit]]&lt;&gt;"",OFFSET(Lookups!J$20,MATCH(K78,Lookups!I$21:I$37,0),0),0)</f>
        <v>0</v>
      </c>
      <c r="M78" s="5" t="s">
        <v>38</v>
      </c>
      <c r="N78">
        <f ca="1">IF(Table2[[#This Row],[No. of Users Benefitted]]&lt;&gt;"",OFFSET(Lookups!L$20,MATCH(M78,Lookups!K$21:K$37,0),0),0)</f>
        <v>0</v>
      </c>
    </row>
    <row r="79" spans="1:14" x14ac:dyDescent="0.2">
      <c r="A79" s="4"/>
      <c r="B79" s="2">
        <f ca="1">INT((((0.5*D79*F79*SIN(RADIANS(60)))+(0.5*F79*H79*SIN(RADIANS(60)))+(0.5*H79*J79*SIN(RADIANS(60)))+(0.5*J79*L79*SIN(RADIANS(60)))+(0.5*L79*N79*SIN(RADIANS(60)))+(0.5*N79*D79*SIN(RADIANS(60))))/Lookups!N$21)*100)</f>
        <v>0</v>
      </c>
      <c r="C79" s="5" t="s">
        <v>38</v>
      </c>
      <c r="D79">
        <f ca="1">IF(Table2[[#This Row],[Legal/Compliance Benefit]]&lt;&gt;"",OFFSET(Lookups!B$20,MATCH(C79,Lookups!A$21:A$37,0),0),0)</f>
        <v>0</v>
      </c>
      <c r="E79" s="5" t="s">
        <v>38</v>
      </c>
      <c r="F79">
        <f ca="1">IF(Table2[[#This Row],[Financial Benefit]]&lt;&gt;"",OFFSET(Lookups!D$20,MATCH(E79,Lookups!C$21:C$37,0),0),0)</f>
        <v>0</v>
      </c>
      <c r="G79" s="5" t="s">
        <v>38</v>
      </c>
      <c r="H79">
        <f ca="1">IF(Table2[[#This Row],[Reputation Benefit]]&lt;&gt;"",OFFSET(Lookups!F$20,MATCH(G79,Lookups!E$21:E$37,0),0),0)</f>
        <v>0</v>
      </c>
      <c r="I79" s="5" t="s">
        <v>38</v>
      </c>
      <c r="J79">
        <f ca="1">IF(Table2[[#This Row],[Opportunity Benefit]]&lt;&gt;"",OFFSET(Lookups!H$20,MATCH(I79,Lookups!G$21:G$37,0),0),0)</f>
        <v>0</v>
      </c>
      <c r="K79" s="5" t="s">
        <v>38</v>
      </c>
      <c r="L79">
        <f ca="1">IF(Table2[[#This Row],[U/X Benefit]]&lt;&gt;"",OFFSET(Lookups!J$20,MATCH(K79,Lookups!I$21:I$37,0),0),0)</f>
        <v>0</v>
      </c>
      <c r="M79" s="5" t="s">
        <v>38</v>
      </c>
      <c r="N79">
        <f ca="1">IF(Table2[[#This Row],[No. of Users Benefitted]]&lt;&gt;"",OFFSET(Lookups!L$20,MATCH(M79,Lookups!K$21:K$37,0),0),0)</f>
        <v>0</v>
      </c>
    </row>
    <row r="80" spans="1:14" x14ac:dyDescent="0.2">
      <c r="A80" s="4"/>
      <c r="B80" s="2">
        <f ca="1">INT((((0.5*D80*F80*SIN(RADIANS(60)))+(0.5*F80*H80*SIN(RADIANS(60)))+(0.5*H80*J80*SIN(RADIANS(60)))+(0.5*J80*L80*SIN(RADIANS(60)))+(0.5*L80*N80*SIN(RADIANS(60)))+(0.5*N80*D80*SIN(RADIANS(60))))/Lookups!N$21)*100)</f>
        <v>0</v>
      </c>
      <c r="C80" s="5" t="s">
        <v>38</v>
      </c>
      <c r="D80">
        <f ca="1">IF(Table2[[#This Row],[Legal/Compliance Benefit]]&lt;&gt;"",OFFSET(Lookups!B$20,MATCH(C80,Lookups!A$21:A$37,0),0),0)</f>
        <v>0</v>
      </c>
      <c r="E80" s="5" t="s">
        <v>38</v>
      </c>
      <c r="F80">
        <f ca="1">IF(Table2[[#This Row],[Financial Benefit]]&lt;&gt;"",OFFSET(Lookups!D$20,MATCH(E80,Lookups!C$21:C$37,0),0),0)</f>
        <v>0</v>
      </c>
      <c r="G80" s="5" t="s">
        <v>38</v>
      </c>
      <c r="H80">
        <f ca="1">IF(Table2[[#This Row],[Reputation Benefit]]&lt;&gt;"",OFFSET(Lookups!F$20,MATCH(G80,Lookups!E$21:E$37,0),0),0)</f>
        <v>0</v>
      </c>
      <c r="I80" s="5" t="s">
        <v>38</v>
      </c>
      <c r="J80">
        <f ca="1">IF(Table2[[#This Row],[Opportunity Benefit]]&lt;&gt;"",OFFSET(Lookups!H$20,MATCH(I80,Lookups!G$21:G$37,0),0),0)</f>
        <v>0</v>
      </c>
      <c r="K80" s="5" t="s">
        <v>38</v>
      </c>
      <c r="L80">
        <f ca="1">IF(Table2[[#This Row],[U/X Benefit]]&lt;&gt;"",OFFSET(Lookups!J$20,MATCH(K80,Lookups!I$21:I$37,0),0),0)</f>
        <v>0</v>
      </c>
      <c r="M80" s="5" t="s">
        <v>38</v>
      </c>
      <c r="N80">
        <f ca="1">IF(Table2[[#This Row],[No. of Users Benefitted]]&lt;&gt;"",OFFSET(Lookups!L$20,MATCH(M80,Lookups!K$21:K$37,0),0),0)</f>
        <v>0</v>
      </c>
    </row>
    <row r="81" spans="1:14" x14ac:dyDescent="0.2">
      <c r="A81" s="4"/>
      <c r="B81" s="2">
        <f ca="1">INT((((0.5*D81*F81*SIN(RADIANS(60)))+(0.5*F81*H81*SIN(RADIANS(60)))+(0.5*H81*J81*SIN(RADIANS(60)))+(0.5*J81*L81*SIN(RADIANS(60)))+(0.5*L81*N81*SIN(RADIANS(60)))+(0.5*N81*D81*SIN(RADIANS(60))))/Lookups!N$21)*100)</f>
        <v>0</v>
      </c>
      <c r="C81" s="5" t="s">
        <v>38</v>
      </c>
      <c r="D81">
        <f ca="1">IF(Table2[[#This Row],[Legal/Compliance Benefit]]&lt;&gt;"",OFFSET(Lookups!B$20,MATCH(C81,Lookups!A$21:A$37,0),0),0)</f>
        <v>0</v>
      </c>
      <c r="E81" s="5" t="s">
        <v>38</v>
      </c>
      <c r="F81">
        <f ca="1">IF(Table2[[#This Row],[Financial Benefit]]&lt;&gt;"",OFFSET(Lookups!D$20,MATCH(E81,Lookups!C$21:C$37,0),0),0)</f>
        <v>0</v>
      </c>
      <c r="G81" s="5" t="s">
        <v>38</v>
      </c>
      <c r="H81">
        <f ca="1">IF(Table2[[#This Row],[Reputation Benefit]]&lt;&gt;"",OFFSET(Lookups!F$20,MATCH(G81,Lookups!E$21:E$37,0),0),0)</f>
        <v>0</v>
      </c>
      <c r="I81" s="5" t="s">
        <v>38</v>
      </c>
      <c r="J81">
        <f ca="1">IF(Table2[[#This Row],[Opportunity Benefit]]&lt;&gt;"",OFFSET(Lookups!H$20,MATCH(I81,Lookups!G$21:G$37,0),0),0)</f>
        <v>0</v>
      </c>
      <c r="K81" s="5" t="s">
        <v>38</v>
      </c>
      <c r="L81">
        <f ca="1">IF(Table2[[#This Row],[U/X Benefit]]&lt;&gt;"",OFFSET(Lookups!J$20,MATCH(K81,Lookups!I$21:I$37,0),0),0)</f>
        <v>0</v>
      </c>
      <c r="M81" s="5" t="s">
        <v>38</v>
      </c>
      <c r="N81">
        <f ca="1">IF(Table2[[#This Row],[No. of Users Benefitted]]&lt;&gt;"",OFFSET(Lookups!L$20,MATCH(M81,Lookups!K$21:K$37,0),0),0)</f>
        <v>0</v>
      </c>
    </row>
    <row r="82" spans="1:14" x14ac:dyDescent="0.2">
      <c r="A82" s="4"/>
      <c r="B82" s="2">
        <f ca="1">INT((((0.5*D82*F82*SIN(RADIANS(60)))+(0.5*F82*H82*SIN(RADIANS(60)))+(0.5*H82*J82*SIN(RADIANS(60)))+(0.5*J82*L82*SIN(RADIANS(60)))+(0.5*L82*N82*SIN(RADIANS(60)))+(0.5*N82*D82*SIN(RADIANS(60))))/Lookups!N$21)*100)</f>
        <v>0</v>
      </c>
      <c r="C82" s="5" t="s">
        <v>38</v>
      </c>
      <c r="D82">
        <f ca="1">IF(Table2[[#This Row],[Legal/Compliance Benefit]]&lt;&gt;"",OFFSET(Lookups!B$20,MATCH(C82,Lookups!A$21:A$37,0),0),0)</f>
        <v>0</v>
      </c>
      <c r="E82" s="5" t="s">
        <v>38</v>
      </c>
      <c r="F82">
        <f ca="1">IF(Table2[[#This Row],[Financial Benefit]]&lt;&gt;"",OFFSET(Lookups!D$20,MATCH(E82,Lookups!C$21:C$37,0),0),0)</f>
        <v>0</v>
      </c>
      <c r="G82" s="5" t="s">
        <v>38</v>
      </c>
      <c r="H82">
        <f ca="1">IF(Table2[[#This Row],[Reputation Benefit]]&lt;&gt;"",OFFSET(Lookups!F$20,MATCH(G82,Lookups!E$21:E$37,0),0),0)</f>
        <v>0</v>
      </c>
      <c r="I82" s="5" t="s">
        <v>38</v>
      </c>
      <c r="J82">
        <f ca="1">IF(Table2[[#This Row],[Opportunity Benefit]]&lt;&gt;"",OFFSET(Lookups!H$20,MATCH(I82,Lookups!G$21:G$37,0),0),0)</f>
        <v>0</v>
      </c>
      <c r="K82" s="5" t="s">
        <v>38</v>
      </c>
      <c r="L82">
        <f ca="1">IF(Table2[[#This Row],[U/X Benefit]]&lt;&gt;"",OFFSET(Lookups!J$20,MATCH(K82,Lookups!I$21:I$37,0),0),0)</f>
        <v>0</v>
      </c>
      <c r="M82" s="5" t="s">
        <v>38</v>
      </c>
      <c r="N82">
        <f ca="1">IF(Table2[[#This Row],[No. of Users Benefitted]]&lt;&gt;"",OFFSET(Lookups!L$20,MATCH(M82,Lookups!K$21:K$37,0),0),0)</f>
        <v>0</v>
      </c>
    </row>
    <row r="83" spans="1:14" x14ac:dyDescent="0.2">
      <c r="A83" s="4"/>
      <c r="B83" s="2">
        <f ca="1">INT((((0.5*D83*F83*SIN(RADIANS(60)))+(0.5*F83*H83*SIN(RADIANS(60)))+(0.5*H83*J83*SIN(RADIANS(60)))+(0.5*J83*L83*SIN(RADIANS(60)))+(0.5*L83*N83*SIN(RADIANS(60)))+(0.5*N83*D83*SIN(RADIANS(60))))/Lookups!N$21)*100)</f>
        <v>0</v>
      </c>
      <c r="C83" s="5" t="s">
        <v>38</v>
      </c>
      <c r="D83">
        <f ca="1">IF(Table2[[#This Row],[Legal/Compliance Benefit]]&lt;&gt;"",OFFSET(Lookups!B$20,MATCH(C83,Lookups!A$21:A$37,0),0),0)</f>
        <v>0</v>
      </c>
      <c r="E83" s="5" t="s">
        <v>38</v>
      </c>
      <c r="F83">
        <f ca="1">IF(Table2[[#This Row],[Financial Benefit]]&lt;&gt;"",OFFSET(Lookups!D$20,MATCH(E83,Lookups!C$21:C$37,0),0),0)</f>
        <v>0</v>
      </c>
      <c r="G83" s="5" t="s">
        <v>38</v>
      </c>
      <c r="H83">
        <f ca="1">IF(Table2[[#This Row],[Reputation Benefit]]&lt;&gt;"",OFFSET(Lookups!F$20,MATCH(G83,Lookups!E$21:E$37,0),0),0)</f>
        <v>0</v>
      </c>
      <c r="I83" s="5" t="s">
        <v>38</v>
      </c>
      <c r="J83">
        <f ca="1">IF(Table2[[#This Row],[Opportunity Benefit]]&lt;&gt;"",OFFSET(Lookups!H$20,MATCH(I83,Lookups!G$21:G$37,0),0),0)</f>
        <v>0</v>
      </c>
      <c r="K83" s="5" t="s">
        <v>38</v>
      </c>
      <c r="L83">
        <f ca="1">IF(Table2[[#This Row],[U/X Benefit]]&lt;&gt;"",OFFSET(Lookups!J$20,MATCH(K83,Lookups!I$21:I$37,0),0),0)</f>
        <v>0</v>
      </c>
      <c r="M83" s="5" t="s">
        <v>38</v>
      </c>
      <c r="N83">
        <f ca="1">IF(Table2[[#This Row],[No. of Users Benefitted]]&lt;&gt;"",OFFSET(Lookups!L$20,MATCH(M83,Lookups!K$21:K$37,0),0),0)</f>
        <v>0</v>
      </c>
    </row>
    <row r="84" spans="1:14" x14ac:dyDescent="0.2">
      <c r="A84" s="4"/>
      <c r="B84" s="2">
        <f ca="1">INT((((0.5*D84*F84*SIN(RADIANS(60)))+(0.5*F84*H84*SIN(RADIANS(60)))+(0.5*H84*J84*SIN(RADIANS(60)))+(0.5*J84*L84*SIN(RADIANS(60)))+(0.5*L84*N84*SIN(RADIANS(60)))+(0.5*N84*D84*SIN(RADIANS(60))))/Lookups!N$21)*100)</f>
        <v>0</v>
      </c>
      <c r="C84" s="5" t="s">
        <v>38</v>
      </c>
      <c r="D84">
        <f ca="1">IF(Table2[[#This Row],[Legal/Compliance Benefit]]&lt;&gt;"",OFFSET(Lookups!B$20,MATCH(C84,Lookups!A$21:A$37,0),0),0)</f>
        <v>0</v>
      </c>
      <c r="E84" s="5" t="s">
        <v>38</v>
      </c>
      <c r="F84">
        <f ca="1">IF(Table2[[#This Row],[Financial Benefit]]&lt;&gt;"",OFFSET(Lookups!D$20,MATCH(E84,Lookups!C$21:C$37,0),0),0)</f>
        <v>0</v>
      </c>
      <c r="G84" s="5" t="s">
        <v>38</v>
      </c>
      <c r="H84">
        <f ca="1">IF(Table2[[#This Row],[Reputation Benefit]]&lt;&gt;"",OFFSET(Lookups!F$20,MATCH(G84,Lookups!E$21:E$37,0),0),0)</f>
        <v>0</v>
      </c>
      <c r="I84" s="5" t="s">
        <v>38</v>
      </c>
      <c r="J84">
        <f ca="1">IF(Table2[[#This Row],[Opportunity Benefit]]&lt;&gt;"",OFFSET(Lookups!H$20,MATCH(I84,Lookups!G$21:G$37,0),0),0)</f>
        <v>0</v>
      </c>
      <c r="K84" s="5" t="s">
        <v>38</v>
      </c>
      <c r="L84">
        <f ca="1">IF(Table2[[#This Row],[U/X Benefit]]&lt;&gt;"",OFFSET(Lookups!J$20,MATCH(K84,Lookups!I$21:I$37,0),0),0)</f>
        <v>0</v>
      </c>
      <c r="M84" s="5" t="s">
        <v>38</v>
      </c>
      <c r="N84">
        <f ca="1">IF(Table2[[#This Row],[No. of Users Benefitted]]&lt;&gt;"",OFFSET(Lookups!L$20,MATCH(M84,Lookups!K$21:K$37,0),0),0)</f>
        <v>0</v>
      </c>
    </row>
    <row r="85" spans="1:14" x14ac:dyDescent="0.2">
      <c r="A85" s="4"/>
      <c r="B85" s="2">
        <f ca="1">INT((((0.5*D85*F85*SIN(RADIANS(60)))+(0.5*F85*H85*SIN(RADIANS(60)))+(0.5*H85*J85*SIN(RADIANS(60)))+(0.5*J85*L85*SIN(RADIANS(60)))+(0.5*L85*N85*SIN(RADIANS(60)))+(0.5*N85*D85*SIN(RADIANS(60))))/Lookups!N$21)*100)</f>
        <v>0</v>
      </c>
      <c r="C85" s="5" t="s">
        <v>38</v>
      </c>
      <c r="D85">
        <f ca="1">IF(Table2[[#This Row],[Legal/Compliance Benefit]]&lt;&gt;"",OFFSET(Lookups!B$20,MATCH(C85,Lookups!A$21:A$37,0),0),0)</f>
        <v>0</v>
      </c>
      <c r="E85" s="5" t="s">
        <v>38</v>
      </c>
      <c r="F85">
        <f ca="1">IF(Table2[[#This Row],[Financial Benefit]]&lt;&gt;"",OFFSET(Lookups!D$20,MATCH(E85,Lookups!C$21:C$37,0),0),0)</f>
        <v>0</v>
      </c>
      <c r="G85" s="5" t="s">
        <v>38</v>
      </c>
      <c r="H85">
        <f ca="1">IF(Table2[[#This Row],[Reputation Benefit]]&lt;&gt;"",OFFSET(Lookups!F$20,MATCH(G85,Lookups!E$21:E$37,0),0),0)</f>
        <v>0</v>
      </c>
      <c r="I85" s="5" t="s">
        <v>38</v>
      </c>
      <c r="J85">
        <f ca="1">IF(Table2[[#This Row],[Opportunity Benefit]]&lt;&gt;"",OFFSET(Lookups!H$20,MATCH(I85,Lookups!G$21:G$37,0),0),0)</f>
        <v>0</v>
      </c>
      <c r="K85" s="5" t="s">
        <v>38</v>
      </c>
      <c r="L85">
        <f ca="1">IF(Table2[[#This Row],[U/X Benefit]]&lt;&gt;"",OFFSET(Lookups!J$20,MATCH(K85,Lookups!I$21:I$37,0),0),0)</f>
        <v>0</v>
      </c>
      <c r="M85" s="5" t="s">
        <v>38</v>
      </c>
      <c r="N85">
        <f ca="1">IF(Table2[[#This Row],[No. of Users Benefitted]]&lt;&gt;"",OFFSET(Lookups!L$20,MATCH(M85,Lookups!K$21:K$37,0),0),0)</f>
        <v>0</v>
      </c>
    </row>
    <row r="86" spans="1:14" x14ac:dyDescent="0.2">
      <c r="A86" s="4"/>
      <c r="B86" s="2">
        <f ca="1">INT((((0.5*D86*F86*SIN(RADIANS(60)))+(0.5*F86*H86*SIN(RADIANS(60)))+(0.5*H86*J86*SIN(RADIANS(60)))+(0.5*J86*L86*SIN(RADIANS(60)))+(0.5*L86*N86*SIN(RADIANS(60)))+(0.5*N86*D86*SIN(RADIANS(60))))/Lookups!N$21)*100)</f>
        <v>0</v>
      </c>
      <c r="C86" s="5" t="s">
        <v>38</v>
      </c>
      <c r="D86">
        <f ca="1">IF(Table2[[#This Row],[Legal/Compliance Benefit]]&lt;&gt;"",OFFSET(Lookups!B$20,MATCH(C86,Lookups!A$21:A$37,0),0),0)</f>
        <v>0</v>
      </c>
      <c r="E86" s="5" t="s">
        <v>38</v>
      </c>
      <c r="F86">
        <f ca="1">IF(Table2[[#This Row],[Financial Benefit]]&lt;&gt;"",OFFSET(Lookups!D$20,MATCH(E86,Lookups!C$21:C$37,0),0),0)</f>
        <v>0</v>
      </c>
      <c r="G86" s="5" t="s">
        <v>38</v>
      </c>
      <c r="H86">
        <f ca="1">IF(Table2[[#This Row],[Reputation Benefit]]&lt;&gt;"",OFFSET(Lookups!F$20,MATCH(G86,Lookups!E$21:E$37,0),0),0)</f>
        <v>0</v>
      </c>
      <c r="I86" s="5" t="s">
        <v>38</v>
      </c>
      <c r="J86">
        <f ca="1">IF(Table2[[#This Row],[Opportunity Benefit]]&lt;&gt;"",OFFSET(Lookups!H$20,MATCH(I86,Lookups!G$21:G$37,0),0),0)</f>
        <v>0</v>
      </c>
      <c r="K86" s="5" t="s">
        <v>38</v>
      </c>
      <c r="L86">
        <f ca="1">IF(Table2[[#This Row],[U/X Benefit]]&lt;&gt;"",OFFSET(Lookups!J$20,MATCH(K86,Lookups!I$21:I$37,0),0),0)</f>
        <v>0</v>
      </c>
      <c r="M86" s="5" t="s">
        <v>38</v>
      </c>
      <c r="N86">
        <f ca="1">IF(Table2[[#This Row],[No. of Users Benefitted]]&lt;&gt;"",OFFSET(Lookups!L$20,MATCH(M86,Lookups!K$21:K$37,0),0),0)</f>
        <v>0</v>
      </c>
    </row>
    <row r="87" spans="1:14" x14ac:dyDescent="0.2">
      <c r="A87" s="4"/>
      <c r="B87" s="2">
        <f ca="1">INT((((0.5*D87*F87*SIN(RADIANS(60)))+(0.5*F87*H87*SIN(RADIANS(60)))+(0.5*H87*J87*SIN(RADIANS(60)))+(0.5*J87*L87*SIN(RADIANS(60)))+(0.5*L87*N87*SIN(RADIANS(60)))+(0.5*N87*D87*SIN(RADIANS(60))))/Lookups!N$21)*100)</f>
        <v>0</v>
      </c>
      <c r="C87" s="5" t="s">
        <v>38</v>
      </c>
      <c r="D87">
        <f ca="1">IF(Table2[[#This Row],[Legal/Compliance Benefit]]&lt;&gt;"",OFFSET(Lookups!B$20,MATCH(C87,Lookups!A$21:A$37,0),0),0)</f>
        <v>0</v>
      </c>
      <c r="E87" s="5" t="s">
        <v>38</v>
      </c>
      <c r="F87">
        <f ca="1">IF(Table2[[#This Row],[Financial Benefit]]&lt;&gt;"",OFFSET(Lookups!D$20,MATCH(E87,Lookups!C$21:C$37,0),0),0)</f>
        <v>0</v>
      </c>
      <c r="G87" s="5" t="s">
        <v>38</v>
      </c>
      <c r="H87">
        <f ca="1">IF(Table2[[#This Row],[Reputation Benefit]]&lt;&gt;"",OFFSET(Lookups!F$20,MATCH(G87,Lookups!E$21:E$37,0),0),0)</f>
        <v>0</v>
      </c>
      <c r="I87" s="5" t="s">
        <v>38</v>
      </c>
      <c r="J87">
        <f ca="1">IF(Table2[[#This Row],[Opportunity Benefit]]&lt;&gt;"",OFFSET(Lookups!H$20,MATCH(I87,Lookups!G$21:G$37,0),0),0)</f>
        <v>0</v>
      </c>
      <c r="K87" s="5" t="s">
        <v>38</v>
      </c>
      <c r="L87">
        <f ca="1">IF(Table2[[#This Row],[U/X Benefit]]&lt;&gt;"",OFFSET(Lookups!J$20,MATCH(K87,Lookups!I$21:I$37,0),0),0)</f>
        <v>0</v>
      </c>
      <c r="M87" s="5" t="s">
        <v>38</v>
      </c>
      <c r="N87">
        <f ca="1">IF(Table2[[#This Row],[No. of Users Benefitted]]&lt;&gt;"",OFFSET(Lookups!L$20,MATCH(M87,Lookups!K$21:K$37,0),0),0)</f>
        <v>0</v>
      </c>
    </row>
    <row r="88" spans="1:14" x14ac:dyDescent="0.2">
      <c r="A88" s="4"/>
      <c r="B88" s="2">
        <f ca="1">INT((((0.5*D88*F88*SIN(RADIANS(60)))+(0.5*F88*H88*SIN(RADIANS(60)))+(0.5*H88*J88*SIN(RADIANS(60)))+(0.5*J88*L88*SIN(RADIANS(60)))+(0.5*L88*N88*SIN(RADIANS(60)))+(0.5*N88*D88*SIN(RADIANS(60))))/Lookups!N$21)*100)</f>
        <v>0</v>
      </c>
      <c r="C88" s="5" t="s">
        <v>38</v>
      </c>
      <c r="D88">
        <f ca="1">IF(Table2[[#This Row],[Legal/Compliance Benefit]]&lt;&gt;"",OFFSET(Lookups!B$20,MATCH(C88,Lookups!A$21:A$37,0),0),0)</f>
        <v>0</v>
      </c>
      <c r="E88" s="5" t="s">
        <v>38</v>
      </c>
      <c r="F88">
        <f ca="1">IF(Table2[[#This Row],[Financial Benefit]]&lt;&gt;"",OFFSET(Lookups!D$20,MATCH(E88,Lookups!C$21:C$37,0),0),0)</f>
        <v>0</v>
      </c>
      <c r="G88" s="5" t="s">
        <v>38</v>
      </c>
      <c r="H88">
        <f ca="1">IF(Table2[[#This Row],[Reputation Benefit]]&lt;&gt;"",OFFSET(Lookups!F$20,MATCH(G88,Lookups!E$21:E$37,0),0),0)</f>
        <v>0</v>
      </c>
      <c r="I88" s="5" t="s">
        <v>38</v>
      </c>
      <c r="J88">
        <f ca="1">IF(Table2[[#This Row],[Opportunity Benefit]]&lt;&gt;"",OFFSET(Lookups!H$20,MATCH(I88,Lookups!G$21:G$37,0),0),0)</f>
        <v>0</v>
      </c>
      <c r="K88" s="5" t="s">
        <v>38</v>
      </c>
      <c r="L88">
        <f ca="1">IF(Table2[[#This Row],[U/X Benefit]]&lt;&gt;"",OFFSET(Lookups!J$20,MATCH(K88,Lookups!I$21:I$37,0),0),0)</f>
        <v>0</v>
      </c>
      <c r="M88" s="5" t="s">
        <v>38</v>
      </c>
      <c r="N88">
        <f ca="1">IF(Table2[[#This Row],[No. of Users Benefitted]]&lt;&gt;"",OFFSET(Lookups!L$20,MATCH(M88,Lookups!K$21:K$37,0),0),0)</f>
        <v>0</v>
      </c>
    </row>
    <row r="89" spans="1:14" x14ac:dyDescent="0.2">
      <c r="A89" s="4"/>
      <c r="B89" s="2">
        <f ca="1">INT((((0.5*D89*F89*SIN(RADIANS(60)))+(0.5*F89*H89*SIN(RADIANS(60)))+(0.5*H89*J89*SIN(RADIANS(60)))+(0.5*J89*L89*SIN(RADIANS(60)))+(0.5*L89*N89*SIN(RADIANS(60)))+(0.5*N89*D89*SIN(RADIANS(60))))/Lookups!N$21)*100)</f>
        <v>0</v>
      </c>
      <c r="C89" s="5" t="s">
        <v>38</v>
      </c>
      <c r="D89">
        <f ca="1">IF(Table2[[#This Row],[Legal/Compliance Benefit]]&lt;&gt;"",OFFSET(Lookups!B$20,MATCH(C89,Lookups!A$21:A$37,0),0),0)</f>
        <v>0</v>
      </c>
      <c r="E89" s="5" t="s">
        <v>38</v>
      </c>
      <c r="F89">
        <f ca="1">IF(Table2[[#This Row],[Financial Benefit]]&lt;&gt;"",OFFSET(Lookups!D$20,MATCH(E89,Lookups!C$21:C$37,0),0),0)</f>
        <v>0</v>
      </c>
      <c r="G89" s="5" t="s">
        <v>38</v>
      </c>
      <c r="H89">
        <f ca="1">IF(Table2[[#This Row],[Reputation Benefit]]&lt;&gt;"",OFFSET(Lookups!F$20,MATCH(G89,Lookups!E$21:E$37,0),0),0)</f>
        <v>0</v>
      </c>
      <c r="I89" s="5" t="s">
        <v>38</v>
      </c>
      <c r="J89">
        <f ca="1">IF(Table2[[#This Row],[Opportunity Benefit]]&lt;&gt;"",OFFSET(Lookups!H$20,MATCH(I89,Lookups!G$21:G$37,0),0),0)</f>
        <v>0</v>
      </c>
      <c r="K89" s="5" t="s">
        <v>38</v>
      </c>
      <c r="L89">
        <f ca="1">IF(Table2[[#This Row],[U/X Benefit]]&lt;&gt;"",OFFSET(Lookups!J$20,MATCH(K89,Lookups!I$21:I$37,0),0),0)</f>
        <v>0</v>
      </c>
      <c r="M89" s="5" t="s">
        <v>38</v>
      </c>
      <c r="N89">
        <f ca="1">IF(Table2[[#This Row],[No. of Users Benefitted]]&lt;&gt;"",OFFSET(Lookups!L$20,MATCH(M89,Lookups!K$21:K$37,0),0),0)</f>
        <v>0</v>
      </c>
    </row>
    <row r="90" spans="1:14" x14ac:dyDescent="0.2">
      <c r="A90" s="4"/>
      <c r="B90" s="2">
        <f ca="1">INT((((0.5*D90*F90*SIN(RADIANS(60)))+(0.5*F90*H90*SIN(RADIANS(60)))+(0.5*H90*J90*SIN(RADIANS(60)))+(0.5*J90*L90*SIN(RADIANS(60)))+(0.5*L90*N90*SIN(RADIANS(60)))+(0.5*N90*D90*SIN(RADIANS(60))))/Lookups!N$21)*100)</f>
        <v>0</v>
      </c>
      <c r="C90" s="5" t="s">
        <v>38</v>
      </c>
      <c r="D90">
        <f ca="1">IF(Table2[[#This Row],[Legal/Compliance Benefit]]&lt;&gt;"",OFFSET(Lookups!B$20,MATCH(C90,Lookups!A$21:A$37,0),0),0)</f>
        <v>0</v>
      </c>
      <c r="E90" s="5" t="s">
        <v>38</v>
      </c>
      <c r="F90">
        <f ca="1">IF(Table2[[#This Row],[Financial Benefit]]&lt;&gt;"",OFFSET(Lookups!D$20,MATCH(E90,Lookups!C$21:C$37,0),0),0)</f>
        <v>0</v>
      </c>
      <c r="G90" s="5" t="s">
        <v>38</v>
      </c>
      <c r="H90">
        <f ca="1">IF(Table2[[#This Row],[Reputation Benefit]]&lt;&gt;"",OFFSET(Lookups!F$20,MATCH(G90,Lookups!E$21:E$37,0),0),0)</f>
        <v>0</v>
      </c>
      <c r="I90" s="5" t="s">
        <v>38</v>
      </c>
      <c r="J90">
        <f ca="1">IF(Table2[[#This Row],[Opportunity Benefit]]&lt;&gt;"",OFFSET(Lookups!H$20,MATCH(I90,Lookups!G$21:G$37,0),0),0)</f>
        <v>0</v>
      </c>
      <c r="K90" s="5" t="s">
        <v>38</v>
      </c>
      <c r="L90">
        <f ca="1">IF(Table2[[#This Row],[U/X Benefit]]&lt;&gt;"",OFFSET(Lookups!J$20,MATCH(K90,Lookups!I$21:I$37,0),0),0)</f>
        <v>0</v>
      </c>
      <c r="M90" s="5" t="s">
        <v>38</v>
      </c>
      <c r="N90">
        <f ca="1">IF(Table2[[#This Row],[No. of Users Benefitted]]&lt;&gt;"",OFFSET(Lookups!L$20,MATCH(M90,Lookups!K$21:K$37,0),0),0)</f>
        <v>0</v>
      </c>
    </row>
    <row r="91" spans="1:14" x14ac:dyDescent="0.2">
      <c r="A91" s="4"/>
      <c r="B91" s="2">
        <f ca="1">INT((((0.5*D91*F91*SIN(RADIANS(60)))+(0.5*F91*H91*SIN(RADIANS(60)))+(0.5*H91*J91*SIN(RADIANS(60)))+(0.5*J91*L91*SIN(RADIANS(60)))+(0.5*L91*N91*SIN(RADIANS(60)))+(0.5*N91*D91*SIN(RADIANS(60))))/Lookups!N$21)*100)</f>
        <v>0</v>
      </c>
      <c r="C91" s="5" t="s">
        <v>38</v>
      </c>
      <c r="D91">
        <f ca="1">IF(Table2[[#This Row],[Legal/Compliance Benefit]]&lt;&gt;"",OFFSET(Lookups!B$20,MATCH(C91,Lookups!A$21:A$37,0),0),0)</f>
        <v>0</v>
      </c>
      <c r="E91" s="5" t="s">
        <v>38</v>
      </c>
      <c r="F91">
        <f ca="1">IF(Table2[[#This Row],[Financial Benefit]]&lt;&gt;"",OFFSET(Lookups!D$20,MATCH(E91,Lookups!C$21:C$37,0),0),0)</f>
        <v>0</v>
      </c>
      <c r="G91" s="5" t="s">
        <v>38</v>
      </c>
      <c r="H91">
        <f ca="1">IF(Table2[[#This Row],[Reputation Benefit]]&lt;&gt;"",OFFSET(Lookups!F$20,MATCH(G91,Lookups!E$21:E$37,0),0),0)</f>
        <v>0</v>
      </c>
      <c r="I91" s="5" t="s">
        <v>38</v>
      </c>
      <c r="J91">
        <f ca="1">IF(Table2[[#This Row],[Opportunity Benefit]]&lt;&gt;"",OFFSET(Lookups!H$20,MATCH(I91,Lookups!G$21:G$37,0),0),0)</f>
        <v>0</v>
      </c>
      <c r="K91" s="5" t="s">
        <v>38</v>
      </c>
      <c r="L91">
        <f ca="1">IF(Table2[[#This Row],[U/X Benefit]]&lt;&gt;"",OFFSET(Lookups!J$20,MATCH(K91,Lookups!I$21:I$37,0),0),0)</f>
        <v>0</v>
      </c>
      <c r="M91" s="5" t="s">
        <v>38</v>
      </c>
      <c r="N91">
        <f ca="1">IF(Table2[[#This Row],[No. of Users Benefitted]]&lt;&gt;"",OFFSET(Lookups!L$20,MATCH(M91,Lookups!K$21:K$37,0),0),0)</f>
        <v>0</v>
      </c>
    </row>
    <row r="92" spans="1:14" x14ac:dyDescent="0.2">
      <c r="A92" s="4"/>
      <c r="B92" s="2">
        <f ca="1">INT((((0.5*D92*F92*SIN(RADIANS(60)))+(0.5*F92*H92*SIN(RADIANS(60)))+(0.5*H92*J92*SIN(RADIANS(60)))+(0.5*J92*L92*SIN(RADIANS(60)))+(0.5*L92*N92*SIN(RADIANS(60)))+(0.5*N92*D92*SIN(RADIANS(60))))/Lookups!N$21)*100)</f>
        <v>0</v>
      </c>
      <c r="C92" s="5" t="s">
        <v>38</v>
      </c>
      <c r="D92">
        <f ca="1">IF(Table2[[#This Row],[Legal/Compliance Benefit]]&lt;&gt;"",OFFSET(Lookups!B$20,MATCH(C92,Lookups!A$21:A$37,0),0),0)</f>
        <v>0</v>
      </c>
      <c r="E92" s="5" t="s">
        <v>38</v>
      </c>
      <c r="F92">
        <f ca="1">IF(Table2[[#This Row],[Financial Benefit]]&lt;&gt;"",OFFSET(Lookups!D$20,MATCH(E92,Lookups!C$21:C$37,0),0),0)</f>
        <v>0</v>
      </c>
      <c r="G92" s="5" t="s">
        <v>38</v>
      </c>
      <c r="H92">
        <f ca="1">IF(Table2[[#This Row],[Reputation Benefit]]&lt;&gt;"",OFFSET(Lookups!F$20,MATCH(G92,Lookups!E$21:E$37,0),0),0)</f>
        <v>0</v>
      </c>
      <c r="I92" s="5" t="s">
        <v>38</v>
      </c>
      <c r="J92">
        <f ca="1">IF(Table2[[#This Row],[Opportunity Benefit]]&lt;&gt;"",OFFSET(Lookups!H$20,MATCH(I92,Lookups!G$21:G$37,0),0),0)</f>
        <v>0</v>
      </c>
      <c r="K92" s="5" t="s">
        <v>38</v>
      </c>
      <c r="L92">
        <f ca="1">IF(Table2[[#This Row],[U/X Benefit]]&lt;&gt;"",OFFSET(Lookups!J$20,MATCH(K92,Lookups!I$21:I$37,0),0),0)</f>
        <v>0</v>
      </c>
      <c r="M92" s="5" t="s">
        <v>38</v>
      </c>
      <c r="N92">
        <f ca="1">IF(Table2[[#This Row],[No. of Users Benefitted]]&lt;&gt;"",OFFSET(Lookups!L$20,MATCH(M92,Lookups!K$21:K$37,0),0),0)</f>
        <v>0</v>
      </c>
    </row>
    <row r="93" spans="1:14" x14ac:dyDescent="0.2">
      <c r="A93" s="4"/>
      <c r="B93" s="2">
        <f ca="1">INT((((0.5*D93*F93*SIN(RADIANS(60)))+(0.5*F93*H93*SIN(RADIANS(60)))+(0.5*H93*J93*SIN(RADIANS(60)))+(0.5*J93*L93*SIN(RADIANS(60)))+(0.5*L93*N93*SIN(RADIANS(60)))+(0.5*N93*D93*SIN(RADIANS(60))))/Lookups!N$21)*100)</f>
        <v>0</v>
      </c>
      <c r="C93" s="5" t="s">
        <v>38</v>
      </c>
      <c r="D93">
        <f ca="1">IF(Table2[[#This Row],[Legal/Compliance Benefit]]&lt;&gt;"",OFFSET(Lookups!B$20,MATCH(C93,Lookups!A$21:A$37,0),0),0)</f>
        <v>0</v>
      </c>
      <c r="E93" s="5" t="s">
        <v>38</v>
      </c>
      <c r="F93">
        <f ca="1">IF(Table2[[#This Row],[Financial Benefit]]&lt;&gt;"",OFFSET(Lookups!D$20,MATCH(E93,Lookups!C$21:C$37,0),0),0)</f>
        <v>0</v>
      </c>
      <c r="G93" s="5" t="s">
        <v>38</v>
      </c>
      <c r="H93">
        <f ca="1">IF(Table2[[#This Row],[Reputation Benefit]]&lt;&gt;"",OFFSET(Lookups!F$20,MATCH(G93,Lookups!E$21:E$37,0),0),0)</f>
        <v>0</v>
      </c>
      <c r="I93" s="5" t="s">
        <v>38</v>
      </c>
      <c r="J93">
        <f ca="1">IF(Table2[[#This Row],[Opportunity Benefit]]&lt;&gt;"",OFFSET(Lookups!H$20,MATCH(I93,Lookups!G$21:G$37,0),0),0)</f>
        <v>0</v>
      </c>
      <c r="K93" s="5" t="s">
        <v>38</v>
      </c>
      <c r="L93">
        <f ca="1">IF(Table2[[#This Row],[U/X Benefit]]&lt;&gt;"",OFFSET(Lookups!J$20,MATCH(K93,Lookups!I$21:I$37,0),0),0)</f>
        <v>0</v>
      </c>
      <c r="M93" s="5" t="s">
        <v>38</v>
      </c>
      <c r="N93">
        <f ca="1">IF(Table2[[#This Row],[No. of Users Benefitted]]&lt;&gt;"",OFFSET(Lookups!L$20,MATCH(M93,Lookups!K$21:K$37,0),0),0)</f>
        <v>0</v>
      </c>
    </row>
    <row r="94" spans="1:14" x14ac:dyDescent="0.2">
      <c r="A94" s="4"/>
      <c r="B94" s="2">
        <f ca="1">INT((((0.5*D94*F94*SIN(RADIANS(60)))+(0.5*F94*H94*SIN(RADIANS(60)))+(0.5*H94*J94*SIN(RADIANS(60)))+(0.5*J94*L94*SIN(RADIANS(60)))+(0.5*L94*N94*SIN(RADIANS(60)))+(0.5*N94*D94*SIN(RADIANS(60))))/Lookups!N$21)*100)</f>
        <v>0</v>
      </c>
      <c r="C94" s="5" t="s">
        <v>38</v>
      </c>
      <c r="D94">
        <f ca="1">IF(Table2[[#This Row],[Legal/Compliance Benefit]]&lt;&gt;"",OFFSET(Lookups!B$20,MATCH(C94,Lookups!A$21:A$37,0),0),0)</f>
        <v>0</v>
      </c>
      <c r="E94" s="5" t="s">
        <v>38</v>
      </c>
      <c r="F94">
        <f ca="1">IF(Table2[[#This Row],[Financial Benefit]]&lt;&gt;"",OFFSET(Lookups!D$20,MATCH(E94,Lookups!C$21:C$37,0),0),0)</f>
        <v>0</v>
      </c>
      <c r="G94" s="5" t="s">
        <v>38</v>
      </c>
      <c r="H94">
        <f ca="1">IF(Table2[[#This Row],[Reputation Benefit]]&lt;&gt;"",OFFSET(Lookups!F$20,MATCH(G94,Lookups!E$21:E$37,0),0),0)</f>
        <v>0</v>
      </c>
      <c r="I94" s="5" t="s">
        <v>38</v>
      </c>
      <c r="J94">
        <f ca="1">IF(Table2[[#This Row],[Opportunity Benefit]]&lt;&gt;"",OFFSET(Lookups!H$20,MATCH(I94,Lookups!G$21:G$37,0),0),0)</f>
        <v>0</v>
      </c>
      <c r="K94" s="5" t="s">
        <v>38</v>
      </c>
      <c r="L94">
        <f ca="1">IF(Table2[[#This Row],[U/X Benefit]]&lt;&gt;"",OFFSET(Lookups!J$20,MATCH(K94,Lookups!I$21:I$37,0),0),0)</f>
        <v>0</v>
      </c>
      <c r="M94" s="5" t="s">
        <v>38</v>
      </c>
      <c r="N94">
        <f ca="1">IF(Table2[[#This Row],[No. of Users Benefitted]]&lt;&gt;"",OFFSET(Lookups!L$20,MATCH(M94,Lookups!K$21:K$37,0),0),0)</f>
        <v>0</v>
      </c>
    </row>
    <row r="95" spans="1:14" x14ac:dyDescent="0.2">
      <c r="A95" s="4"/>
      <c r="B95" s="2">
        <f ca="1">INT((((0.5*D95*F95*SIN(RADIANS(60)))+(0.5*F95*H95*SIN(RADIANS(60)))+(0.5*H95*J95*SIN(RADIANS(60)))+(0.5*J95*L95*SIN(RADIANS(60)))+(0.5*L95*N95*SIN(RADIANS(60)))+(0.5*N95*D95*SIN(RADIANS(60))))/Lookups!N$21)*100)</f>
        <v>0</v>
      </c>
      <c r="C95" s="5" t="s">
        <v>38</v>
      </c>
      <c r="D95">
        <f ca="1">IF(Table2[[#This Row],[Legal/Compliance Benefit]]&lt;&gt;"",OFFSET(Lookups!B$20,MATCH(C95,Lookups!A$21:A$37,0),0),0)</f>
        <v>0</v>
      </c>
      <c r="E95" s="5" t="s">
        <v>38</v>
      </c>
      <c r="F95">
        <f ca="1">IF(Table2[[#This Row],[Financial Benefit]]&lt;&gt;"",OFFSET(Lookups!D$20,MATCH(E95,Lookups!C$21:C$37,0),0),0)</f>
        <v>0</v>
      </c>
      <c r="G95" s="5" t="s">
        <v>38</v>
      </c>
      <c r="H95">
        <f ca="1">IF(Table2[[#This Row],[Reputation Benefit]]&lt;&gt;"",OFFSET(Lookups!F$20,MATCH(G95,Lookups!E$21:E$37,0),0),0)</f>
        <v>0</v>
      </c>
      <c r="I95" s="5" t="s">
        <v>38</v>
      </c>
      <c r="J95">
        <f ca="1">IF(Table2[[#This Row],[Opportunity Benefit]]&lt;&gt;"",OFFSET(Lookups!H$20,MATCH(I95,Lookups!G$21:G$37,0),0),0)</f>
        <v>0</v>
      </c>
      <c r="K95" s="5" t="s">
        <v>38</v>
      </c>
      <c r="L95">
        <f ca="1">IF(Table2[[#This Row],[U/X Benefit]]&lt;&gt;"",OFFSET(Lookups!J$20,MATCH(K95,Lookups!I$21:I$37,0),0),0)</f>
        <v>0</v>
      </c>
      <c r="M95" s="5" t="s">
        <v>38</v>
      </c>
      <c r="N95">
        <f ca="1">IF(Table2[[#This Row],[No. of Users Benefitted]]&lt;&gt;"",OFFSET(Lookups!L$20,MATCH(M95,Lookups!K$21:K$37,0),0),0)</f>
        <v>0</v>
      </c>
    </row>
    <row r="96" spans="1:14" x14ac:dyDescent="0.2">
      <c r="A96" s="4"/>
      <c r="B96" s="2">
        <f ca="1">INT((((0.5*D96*F96*SIN(RADIANS(60)))+(0.5*F96*H96*SIN(RADIANS(60)))+(0.5*H96*J96*SIN(RADIANS(60)))+(0.5*J96*L96*SIN(RADIANS(60)))+(0.5*L96*N96*SIN(RADIANS(60)))+(0.5*N96*D96*SIN(RADIANS(60))))/Lookups!N$21)*100)</f>
        <v>0</v>
      </c>
      <c r="C96" s="5" t="s">
        <v>38</v>
      </c>
      <c r="D96">
        <f ca="1">IF(Table2[[#This Row],[Legal/Compliance Benefit]]&lt;&gt;"",OFFSET(Lookups!B$20,MATCH(C96,Lookups!A$21:A$37,0),0),0)</f>
        <v>0</v>
      </c>
      <c r="E96" s="5" t="s">
        <v>38</v>
      </c>
      <c r="F96">
        <f ca="1">IF(Table2[[#This Row],[Financial Benefit]]&lt;&gt;"",OFFSET(Lookups!D$20,MATCH(E96,Lookups!C$21:C$37,0),0),0)</f>
        <v>0</v>
      </c>
      <c r="G96" s="5" t="s">
        <v>38</v>
      </c>
      <c r="H96">
        <f ca="1">IF(Table2[[#This Row],[Reputation Benefit]]&lt;&gt;"",OFFSET(Lookups!F$20,MATCH(G96,Lookups!E$21:E$37,0),0),0)</f>
        <v>0</v>
      </c>
      <c r="I96" s="5" t="s">
        <v>38</v>
      </c>
      <c r="J96">
        <f ca="1">IF(Table2[[#This Row],[Opportunity Benefit]]&lt;&gt;"",OFFSET(Lookups!H$20,MATCH(I96,Lookups!G$21:G$37,0),0),0)</f>
        <v>0</v>
      </c>
      <c r="K96" s="5" t="s">
        <v>38</v>
      </c>
      <c r="L96">
        <f ca="1">IF(Table2[[#This Row],[U/X Benefit]]&lt;&gt;"",OFFSET(Lookups!J$20,MATCH(K96,Lookups!I$21:I$37,0),0),0)</f>
        <v>0</v>
      </c>
      <c r="M96" s="5" t="s">
        <v>38</v>
      </c>
      <c r="N96">
        <f ca="1">IF(Table2[[#This Row],[No. of Users Benefitted]]&lt;&gt;"",OFFSET(Lookups!L$20,MATCH(M96,Lookups!K$21:K$37,0),0),0)</f>
        <v>0</v>
      </c>
    </row>
    <row r="97" spans="1:14" x14ac:dyDescent="0.2">
      <c r="A97" s="4"/>
      <c r="B97" s="2">
        <f ca="1">INT((((0.5*D97*F97*SIN(RADIANS(60)))+(0.5*F97*H97*SIN(RADIANS(60)))+(0.5*H97*J97*SIN(RADIANS(60)))+(0.5*J97*L97*SIN(RADIANS(60)))+(0.5*L97*N97*SIN(RADIANS(60)))+(0.5*N97*D97*SIN(RADIANS(60))))/Lookups!N$21)*100)</f>
        <v>0</v>
      </c>
      <c r="C97" s="5" t="s">
        <v>38</v>
      </c>
      <c r="D97">
        <f ca="1">IF(Table2[[#This Row],[Legal/Compliance Benefit]]&lt;&gt;"",OFFSET(Lookups!B$20,MATCH(C97,Lookups!A$21:A$37,0),0),0)</f>
        <v>0</v>
      </c>
      <c r="E97" s="5" t="s">
        <v>38</v>
      </c>
      <c r="F97">
        <f ca="1">IF(Table2[[#This Row],[Financial Benefit]]&lt;&gt;"",OFFSET(Lookups!D$20,MATCH(E97,Lookups!C$21:C$37,0),0),0)</f>
        <v>0</v>
      </c>
      <c r="G97" s="5" t="s">
        <v>38</v>
      </c>
      <c r="H97">
        <f ca="1">IF(Table2[[#This Row],[Reputation Benefit]]&lt;&gt;"",OFFSET(Lookups!F$20,MATCH(G97,Lookups!E$21:E$37,0),0),0)</f>
        <v>0</v>
      </c>
      <c r="I97" s="5" t="s">
        <v>38</v>
      </c>
      <c r="J97">
        <f ca="1">IF(Table2[[#This Row],[Opportunity Benefit]]&lt;&gt;"",OFFSET(Lookups!H$20,MATCH(I97,Lookups!G$21:G$37,0),0),0)</f>
        <v>0</v>
      </c>
      <c r="K97" s="5" t="s">
        <v>38</v>
      </c>
      <c r="L97">
        <f ca="1">IF(Table2[[#This Row],[U/X Benefit]]&lt;&gt;"",OFFSET(Lookups!J$20,MATCH(K97,Lookups!I$21:I$37,0),0),0)</f>
        <v>0</v>
      </c>
      <c r="M97" s="5" t="s">
        <v>38</v>
      </c>
      <c r="N97">
        <f ca="1">IF(Table2[[#This Row],[No. of Users Benefitted]]&lt;&gt;"",OFFSET(Lookups!L$20,MATCH(M97,Lookups!K$21:K$37,0),0),0)</f>
        <v>0</v>
      </c>
    </row>
    <row r="98" spans="1:14" x14ac:dyDescent="0.2">
      <c r="A98" s="4"/>
      <c r="B98" s="2">
        <f ca="1">INT((((0.5*D98*F98*SIN(RADIANS(60)))+(0.5*F98*H98*SIN(RADIANS(60)))+(0.5*H98*J98*SIN(RADIANS(60)))+(0.5*J98*L98*SIN(RADIANS(60)))+(0.5*L98*N98*SIN(RADIANS(60)))+(0.5*N98*D98*SIN(RADIANS(60))))/Lookups!N$21)*100)</f>
        <v>0</v>
      </c>
      <c r="C98" s="5" t="s">
        <v>38</v>
      </c>
      <c r="D98">
        <f ca="1">IF(Table2[[#This Row],[Legal/Compliance Benefit]]&lt;&gt;"",OFFSET(Lookups!B$20,MATCH(C98,Lookups!A$21:A$37,0),0),0)</f>
        <v>0</v>
      </c>
      <c r="E98" s="5" t="s">
        <v>38</v>
      </c>
      <c r="F98">
        <f ca="1">IF(Table2[[#This Row],[Financial Benefit]]&lt;&gt;"",OFFSET(Lookups!D$20,MATCH(E98,Lookups!C$21:C$37,0),0),0)</f>
        <v>0</v>
      </c>
      <c r="G98" s="5" t="s">
        <v>38</v>
      </c>
      <c r="H98">
        <f ca="1">IF(Table2[[#This Row],[Reputation Benefit]]&lt;&gt;"",OFFSET(Lookups!F$20,MATCH(G98,Lookups!E$21:E$37,0),0),0)</f>
        <v>0</v>
      </c>
      <c r="I98" s="5" t="s">
        <v>38</v>
      </c>
      <c r="J98">
        <f ca="1">IF(Table2[[#This Row],[Opportunity Benefit]]&lt;&gt;"",OFFSET(Lookups!H$20,MATCH(I98,Lookups!G$21:G$37,0),0),0)</f>
        <v>0</v>
      </c>
      <c r="K98" s="5" t="s">
        <v>38</v>
      </c>
      <c r="L98">
        <f ca="1">IF(Table2[[#This Row],[U/X Benefit]]&lt;&gt;"",OFFSET(Lookups!J$20,MATCH(K98,Lookups!I$21:I$37,0),0),0)</f>
        <v>0</v>
      </c>
      <c r="M98" s="5" t="s">
        <v>38</v>
      </c>
      <c r="N98">
        <f ca="1">IF(Table2[[#This Row],[No. of Users Benefitted]]&lt;&gt;"",OFFSET(Lookups!L$20,MATCH(M98,Lookups!K$21:K$37,0),0),0)</f>
        <v>0</v>
      </c>
    </row>
    <row r="99" spans="1:14" x14ac:dyDescent="0.2">
      <c r="A99" s="4"/>
      <c r="B99" s="2">
        <f ca="1">INT((((0.5*D99*F99*SIN(RADIANS(60)))+(0.5*F99*H99*SIN(RADIANS(60)))+(0.5*H99*J99*SIN(RADIANS(60)))+(0.5*J99*L99*SIN(RADIANS(60)))+(0.5*L99*N99*SIN(RADIANS(60)))+(0.5*N99*D99*SIN(RADIANS(60))))/Lookups!N$21)*100)</f>
        <v>0</v>
      </c>
      <c r="C99" s="5" t="s">
        <v>38</v>
      </c>
      <c r="D99">
        <f ca="1">IF(Table2[[#This Row],[Legal/Compliance Benefit]]&lt;&gt;"",OFFSET(Lookups!B$20,MATCH(C99,Lookups!A$21:A$37,0),0),0)</f>
        <v>0</v>
      </c>
      <c r="E99" s="5" t="s">
        <v>38</v>
      </c>
      <c r="F99">
        <f ca="1">IF(Table2[[#This Row],[Financial Benefit]]&lt;&gt;"",OFFSET(Lookups!D$20,MATCH(E99,Lookups!C$21:C$37,0),0),0)</f>
        <v>0</v>
      </c>
      <c r="G99" s="5" t="s">
        <v>38</v>
      </c>
      <c r="H99">
        <f ca="1">IF(Table2[[#This Row],[Reputation Benefit]]&lt;&gt;"",OFFSET(Lookups!F$20,MATCH(G99,Lookups!E$21:E$37,0),0),0)</f>
        <v>0</v>
      </c>
      <c r="I99" s="5" t="s">
        <v>38</v>
      </c>
      <c r="J99">
        <f ca="1">IF(Table2[[#This Row],[Opportunity Benefit]]&lt;&gt;"",OFFSET(Lookups!H$20,MATCH(I99,Lookups!G$21:G$37,0),0),0)</f>
        <v>0</v>
      </c>
      <c r="K99" s="5" t="s">
        <v>38</v>
      </c>
      <c r="L99">
        <f ca="1">IF(Table2[[#This Row],[U/X Benefit]]&lt;&gt;"",OFFSET(Lookups!J$20,MATCH(K99,Lookups!I$21:I$37,0),0),0)</f>
        <v>0</v>
      </c>
      <c r="M99" s="5" t="s">
        <v>38</v>
      </c>
      <c r="N99">
        <f ca="1">IF(Table2[[#This Row],[No. of Users Benefitted]]&lt;&gt;"",OFFSET(Lookups!L$20,MATCH(M99,Lookups!K$21:K$37,0),0),0)</f>
        <v>0</v>
      </c>
    </row>
    <row r="100" spans="1:14" x14ac:dyDescent="0.2">
      <c r="A100" s="4"/>
      <c r="B100" s="2">
        <f ca="1">INT((((0.5*D100*F100*SIN(RADIANS(60)))+(0.5*F100*H100*SIN(RADIANS(60)))+(0.5*H100*J100*SIN(RADIANS(60)))+(0.5*J100*L100*SIN(RADIANS(60)))+(0.5*L100*N100*SIN(RADIANS(60)))+(0.5*N100*D100*SIN(RADIANS(60))))/Lookups!N$21)*100)</f>
        <v>0</v>
      </c>
      <c r="C100" s="5" t="s">
        <v>38</v>
      </c>
      <c r="D100">
        <f ca="1">IF(Table2[[#This Row],[Legal/Compliance Benefit]]&lt;&gt;"",OFFSET(Lookups!B$20,MATCH(C100,Lookups!A$21:A$37,0),0),0)</f>
        <v>0</v>
      </c>
      <c r="E100" s="5" t="s">
        <v>38</v>
      </c>
      <c r="F100">
        <f ca="1">IF(Table2[[#This Row],[Financial Benefit]]&lt;&gt;"",OFFSET(Lookups!D$20,MATCH(E100,Lookups!C$21:C$37,0),0),0)</f>
        <v>0</v>
      </c>
      <c r="G100" s="5" t="s">
        <v>38</v>
      </c>
      <c r="H100">
        <f ca="1">IF(Table2[[#This Row],[Reputation Benefit]]&lt;&gt;"",OFFSET(Lookups!F$20,MATCH(G100,Lookups!E$21:E$37,0),0),0)</f>
        <v>0</v>
      </c>
      <c r="I100" s="5" t="s">
        <v>38</v>
      </c>
      <c r="J100">
        <f ca="1">IF(Table2[[#This Row],[Opportunity Benefit]]&lt;&gt;"",OFFSET(Lookups!H$20,MATCH(I100,Lookups!G$21:G$37,0),0),0)</f>
        <v>0</v>
      </c>
      <c r="K100" s="5" t="s">
        <v>38</v>
      </c>
      <c r="L100">
        <f ca="1">IF(Table2[[#This Row],[U/X Benefit]]&lt;&gt;"",OFFSET(Lookups!J$20,MATCH(K100,Lookups!I$21:I$37,0),0),0)</f>
        <v>0</v>
      </c>
      <c r="M100" s="5" t="s">
        <v>38</v>
      </c>
      <c r="N100">
        <f ca="1">IF(Table2[[#This Row],[No. of Users Benefitted]]&lt;&gt;"",OFFSET(Lookups!L$20,MATCH(M100,Lookups!K$21:K$37,0),0),0)</f>
        <v>0</v>
      </c>
    </row>
  </sheetData>
  <sheetProtection sheet="1" objects="1" scenarios="1" autoFilter="0"/>
  <mergeCells count="1">
    <mergeCell ref="A1:M1"/>
  </mergeCells>
  <conditionalFormatting sqref="B4:B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C4:C100">
      <formula1>BCrit1NoBlanks</formula1>
    </dataValidation>
    <dataValidation type="list" allowBlank="1" showInputMessage="1" showErrorMessage="1" sqref="E4:E100">
      <formula1>BCrit2NoBlanks</formula1>
    </dataValidation>
    <dataValidation type="list" allowBlank="1" showInputMessage="1" showErrorMessage="1" sqref="G4:G100">
      <formula1>BCrit3NoBlanks</formula1>
    </dataValidation>
    <dataValidation type="list" allowBlank="1" showInputMessage="1" showErrorMessage="1" sqref="I4:I100">
      <formula1>BCrit4NoBlanks</formula1>
    </dataValidation>
    <dataValidation type="list" allowBlank="1" showInputMessage="1" showErrorMessage="1" sqref="K4:K100">
      <formula1>BCrit5NoBlanks</formula1>
    </dataValidation>
    <dataValidation type="list" allowBlank="1" showInputMessage="1" showErrorMessage="1" sqref="M4:M100">
      <formula1>BCrit6NoBlanks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AD37"/>
  <sheetViews>
    <sheetView workbookViewId="0">
      <selection activeCell="F4" sqref="F4"/>
    </sheetView>
  </sheetViews>
  <sheetFormatPr baseColWidth="10" defaultColWidth="8.796875" defaultRowHeight="15" x14ac:dyDescent="0.2"/>
  <cols>
    <col min="1" max="1" width="17" bestFit="1" customWidth="1"/>
    <col min="2" max="2" width="17" customWidth="1"/>
    <col min="5" max="5" width="17.3984375" bestFit="1" customWidth="1"/>
    <col min="7" max="7" width="14.796875" bestFit="1" customWidth="1"/>
    <col min="9" max="9" width="13.796875" bestFit="1" customWidth="1"/>
    <col min="11" max="11" width="17" bestFit="1" customWidth="1"/>
    <col min="30" max="30" width="10.796875" customWidth="1"/>
  </cols>
  <sheetData>
    <row r="1" spans="1:30" ht="17" thickBot="1" x14ac:dyDescent="0.25">
      <c r="A1" s="6" t="s">
        <v>2</v>
      </c>
      <c r="B1" s="1"/>
      <c r="C1" s="6" t="s">
        <v>3</v>
      </c>
      <c r="D1" s="1"/>
      <c r="E1" s="6" t="s">
        <v>4</v>
      </c>
      <c r="F1" s="1"/>
      <c r="G1" s="6" t="s">
        <v>5</v>
      </c>
      <c r="H1" s="1"/>
      <c r="I1" s="6" t="s">
        <v>6</v>
      </c>
      <c r="J1" s="1"/>
      <c r="K1" s="6" t="s">
        <v>7</v>
      </c>
      <c r="L1" s="1"/>
      <c r="N1" s="1" t="s">
        <v>73</v>
      </c>
      <c r="T1" s="3" t="str">
        <f>A1</f>
        <v>Legal/Compliance</v>
      </c>
      <c r="V1" s="3" t="str">
        <f>C1</f>
        <v>Financial</v>
      </c>
      <c r="X1" s="3" t="str">
        <f>E1</f>
        <v>Reputation</v>
      </c>
      <c r="Z1" s="3" t="str">
        <f>G1</f>
        <v>Opportunity</v>
      </c>
      <c r="AB1" s="3" t="str">
        <f>I1</f>
        <v>U/X</v>
      </c>
      <c r="AD1" s="3" t="str">
        <f>K1</f>
        <v>No. of Users</v>
      </c>
    </row>
    <row r="2" spans="1:30" ht="16" x14ac:dyDescent="0.2">
      <c r="A2" s="5" t="s">
        <v>8</v>
      </c>
      <c r="B2" s="3">
        <f>$Q9</f>
        <v>120</v>
      </c>
      <c r="C2" s="5" t="s">
        <v>14</v>
      </c>
      <c r="D2" s="3">
        <f>$Q9</f>
        <v>120</v>
      </c>
      <c r="E2" s="5" t="s">
        <v>19</v>
      </c>
      <c r="F2" s="3">
        <f>$Q9</f>
        <v>120</v>
      </c>
      <c r="G2" s="5" t="s">
        <v>25</v>
      </c>
      <c r="H2" s="3">
        <f>$Q9</f>
        <v>120</v>
      </c>
      <c r="I2" s="5" t="s">
        <v>29</v>
      </c>
      <c r="J2" s="3">
        <f>$Q9</f>
        <v>120</v>
      </c>
      <c r="K2" s="5" t="s">
        <v>33</v>
      </c>
      <c r="L2" s="3">
        <f>$Q9</f>
        <v>120</v>
      </c>
      <c r="N2" s="3">
        <f>INT(6*(0.5*L2^2*SIN(RADIANS(60))))</f>
        <v>37412</v>
      </c>
      <c r="P2" t="s">
        <v>74</v>
      </c>
      <c r="Q2" t="s">
        <v>75</v>
      </c>
      <c r="R2" s="3">
        <v>0</v>
      </c>
      <c r="T2" s="3" t="str">
        <f t="array" aca="1" ref="T2" ca="1">IF(ROW()-ROW(CCrit1NoBlanks)+1&gt;ROWS(CCrit1)-COUNTBLANK(CCrit1),"",INDIRECT(ADDRESS(SMALL((IF(CCrit1&lt;&gt;"",ROW(CCrit1),ROW()+ROWS(CCrit1))),ROW()-ROW(CCrit1NoBlanks)+1),COLUMN(CCrit1),4)))</f>
        <v>Law/Statute Violation</v>
      </c>
      <c r="V2" s="3" t="str">
        <f t="array" aca="1" ref="V2" ca="1">IF(ROW()-ROW(CCrit2NoBlanks)+1&gt;ROWS(CCrit2)-COUNTBLANK(CCrit2),"",INDIRECT(ADDRESS(SMALL((IF(CCrit2&lt;&gt;"",ROW(CCrit2),ROW()+ROWS(CCrit2))),ROW()-ROW(CCrit2NoBlanks)+1),COLUMN(CCrit2),4)))</f>
        <v>&gt; $1 M</v>
      </c>
      <c r="X2" s="3" t="str">
        <f t="array" aca="1" ref="X2" ca="1">IF(ROW()-ROW(CCrit3NoBlanks)+1&gt;ROWS(CCrit3)-COUNTBLANK(CCrit3),"",INDIRECT(ADDRESS(SMALL((IF(CCrit3&lt;&gt;"",ROW(CCrit3),ROW()+ROWS(CCrit3))),ROW()-ROW(CCrit3NoBlanks)+1),COLUMN(CCrit3),4)))</f>
        <v>Government</v>
      </c>
      <c r="Z2" s="3" t="str">
        <f t="array" aca="1" ref="Z2" ca="1">IF(ROW()-ROW(CCrit4NoBlanks)+1&gt;ROWS(CCrit4)-COUNTBLANK(CCrit4),"",INDIRECT(ADDRESS(SMALL((IF(CCrit4&lt;&gt;"",ROW(CCrit4),ROW()+ROWS(CCrit4))),ROW()-ROW(CCrit4NoBlanks)+1),COLUMN(CCrit4),4)))</f>
        <v>DOL Mission</v>
      </c>
      <c r="AB2" s="3" t="str">
        <f t="array" aca="1" ref="AB2" ca="1">IF(ROW()-ROW(CCrit5NoBlanks)+1&gt;ROWS(CCrit5)-COUNTBLANK(CCrit5),"",INDIRECT(ADDRESS(SMALL((IF(CCrit5&lt;&gt;"",ROW(CCrit5),ROW()+ROWS(CCrit5))),ROW()-ROW(CCrit5NoBlanks)+1),COLUMN(CCrit5),4)))</f>
        <v>Abandonment</v>
      </c>
      <c r="AD2" s="3" t="str">
        <f t="array" aca="1" ref="AD2" ca="1">IF(ROW()-ROW(CCrit6NoBlanks)+1&gt;ROWS(CCrit6)-COUNTBLANK(CCrit6),"",INDIRECT(ADDRESS(SMALL((IF(CCrit6&lt;&gt;"",ROW(CCrit6),ROW()+ROWS(CCrit6))),ROW()-ROW(CCrit6NoBlanks)+1),COLUMN(CCrit6),4)))</f>
        <v>Department-wide</v>
      </c>
    </row>
    <row r="3" spans="1:30" ht="16" x14ac:dyDescent="0.2">
      <c r="A3" s="5" t="s">
        <v>9</v>
      </c>
      <c r="B3" s="3">
        <f>IF($P$3-$R3&gt;0,$Q$9*(($P$3-$R3)/$P$3),"")</f>
        <v>100</v>
      </c>
      <c r="C3" s="5" t="s">
        <v>15</v>
      </c>
      <c r="D3" s="3">
        <f>IF($P$4-$R3&gt;0,$Q$9*(($P$4-$R3)/$P$4),"")</f>
        <v>96</v>
      </c>
      <c r="E3" s="5" t="s">
        <v>20</v>
      </c>
      <c r="F3" s="3">
        <f>IF($P$5-$R3&gt;0,$Q$9*(($P$5-$R3)/$P$5),"")</f>
        <v>100</v>
      </c>
      <c r="G3" s="5" t="s">
        <v>26</v>
      </c>
      <c r="H3" s="3">
        <f>IF($P$6-$R3&gt;0,$Q$9*(($P$6-$R3)/$P$6),"")</f>
        <v>96</v>
      </c>
      <c r="I3" s="5" t="s">
        <v>30</v>
      </c>
      <c r="J3" s="3">
        <f>IF($P$7-$R3&gt;0,$Q$9*(($P$7-$R3)/$P$7),"")</f>
        <v>90</v>
      </c>
      <c r="K3" s="5" t="s">
        <v>34</v>
      </c>
      <c r="L3" s="3">
        <f>IF($P$8-$R3&gt;0,$Q$9*(($P$8-$R3)/$P$8),"")</f>
        <v>100</v>
      </c>
      <c r="P3" s="3">
        <f>COUNTIF(A2:A18,"&lt;&gt;"&amp;"")-1</f>
        <v>6</v>
      </c>
      <c r="Q3" s="3">
        <f t="array" ref="Q3">IFERROR(INDEX($P$3:$P$8, MATCH(0, COUNTIF($Q$2:Q2, $P$3:$P$8), 0)),"")</f>
        <v>6</v>
      </c>
      <c r="R3" s="3">
        <v>1</v>
      </c>
      <c r="T3" s="3" t="str">
        <f t="array" aca="1" ref="T3" ca="1">IF(ROW()-ROW(CCrit1NoBlanks)+1&gt;ROWS(CCrit1)-COUNTBLANK(CCrit1),"",INDIRECT(ADDRESS(SMALL((IF(CCrit1&lt;&gt;"",ROW(CCrit1),ROW()+ROWS(CCrit1))),ROW()-ROW(CCrit1NoBlanks)+1),COLUMN(CCrit1),4)))</f>
        <v>OMB Directive</v>
      </c>
      <c r="V3" s="3" t="str">
        <f t="array" aca="1" ref="V3" ca="1">IF(ROW()-ROW(CCrit2NoBlanks)+1&gt;ROWS(CCrit2)-COUNTBLANK(CCrit2),"",INDIRECT(ADDRESS(SMALL((IF(CCrit2&lt;&gt;"",ROW(CCrit2),ROW()+ROWS(CCrit2))),ROW()-ROW(CCrit2NoBlanks)+1),COLUMN(CCrit2),4)))</f>
        <v>&gt; $100 K</v>
      </c>
      <c r="X3" s="3" t="str">
        <f t="array" aca="1" ref="X3" ca="1">IF(ROW()-ROW(CCrit3NoBlanks)+1&gt;ROWS(CCrit3)-COUNTBLANK(CCrit3),"",INDIRECT(ADDRESS(SMALL((IF(CCrit3&lt;&gt;"",ROW(CCrit3),ROW()+ROWS(CCrit3))),ROW()-ROW(CCrit3NoBlanks)+1),COLUMN(CCrit3),4)))</f>
        <v>DOL/Secretary</v>
      </c>
      <c r="Z3" s="3" t="str">
        <f t="array" aca="1" ref="Z3" ca="1">IF(ROW()-ROW(CCrit4NoBlanks)+1&gt;ROWS(CCrit4)-COUNTBLANK(CCrit4),"",INDIRECT(ADDRESS(SMALL((IF(CCrit4&lt;&gt;"",ROW(CCrit4),ROW()+ROWS(CCrit4))),ROW()-ROW(CCrit4NoBlanks)+1),COLUMN(CCrit4),4)))</f>
        <v>Agency Mission</v>
      </c>
      <c r="AB3" s="3" t="str">
        <f t="array" aca="1" ref="AB3" ca="1">IF(ROW()-ROW(CCrit5NoBlanks)+1&gt;ROWS(CCrit5)-COUNTBLANK(CCrit5),"",INDIRECT(ADDRESS(SMALL((IF(CCrit5&lt;&gt;"",ROW(CCrit5),ROW()+ROWS(CCrit5))),ROW()-ROW(CCrit5NoBlanks)+1),COLUMN(CCrit5),4)))</f>
        <v>Poor Usability</v>
      </c>
      <c r="AD3" s="3" t="str">
        <f t="array" aca="1" ref="AD3" ca="1">IF(ROW()-ROW(CCrit6NoBlanks)+1&gt;ROWS(CCrit6)-COUNTBLANK(CCrit6),"",INDIRECT(ADDRESS(SMALL((IF(CCrit6&lt;&gt;"",ROW(CCrit6),ROW()+ROWS(CCrit6))),ROW()-ROW(CCrit6NoBlanks)+1),COLUMN(CCrit6),4)))</f>
        <v>Regions</v>
      </c>
    </row>
    <row r="4" spans="1:30" ht="16" x14ac:dyDescent="0.2">
      <c r="A4" s="5" t="s">
        <v>10</v>
      </c>
      <c r="B4" s="3">
        <f t="shared" ref="B4:B17" si="0">IF($P$3-$R4&gt;0,$Q$9*(($P$3-$R4)/$P$3),"")</f>
        <v>80</v>
      </c>
      <c r="C4" s="5" t="s">
        <v>16</v>
      </c>
      <c r="D4" s="3">
        <f t="shared" ref="D4:D17" si="1">IF($P$4-$R4&gt;0,$Q$9*(($P$4-$R4)/$P$4),"")</f>
        <v>72</v>
      </c>
      <c r="E4" s="5" t="s">
        <v>21</v>
      </c>
      <c r="F4" s="3">
        <f t="shared" ref="F4:F17" si="2">IF($P$5-$R4&gt;0,$Q$9*(($P$5-$R4)/$P$5),"")</f>
        <v>80</v>
      </c>
      <c r="G4" s="5" t="s">
        <v>27</v>
      </c>
      <c r="H4" s="3">
        <f t="shared" ref="H4:H17" si="3">IF($P$6-$R4&gt;0,$Q$9*(($P$6-$R4)/$P$6),"")</f>
        <v>72</v>
      </c>
      <c r="I4" s="5" t="s">
        <v>31</v>
      </c>
      <c r="J4" s="3">
        <f t="shared" ref="J4:J17" si="4">IF($P$7-$R4&gt;0,$Q$9*(($P$7-$R4)/$P$7),"")</f>
        <v>60</v>
      </c>
      <c r="K4" s="5" t="s">
        <v>54</v>
      </c>
      <c r="L4" s="3">
        <f t="shared" ref="L4:L17" si="5">IF($P$8-$R4&gt;0,$Q$9*(($P$8-$R4)/$P$8),"")</f>
        <v>80</v>
      </c>
      <c r="P4" s="3">
        <f>COUNTIF(C2:C18,"&lt;&gt;"&amp;"")-1</f>
        <v>5</v>
      </c>
      <c r="Q4" s="3">
        <f t="array" ref="Q4">IFERROR(INDEX($P$3:$P$8, MATCH(0, COUNTIF($Q$2:Q3, $P$3:$P$8), 0)),"")</f>
        <v>5</v>
      </c>
      <c r="R4" s="3">
        <v>2</v>
      </c>
      <c r="T4" s="3" t="str">
        <f t="array" aca="1" ref="T4" ca="1">IF(ROW()-ROW(CCrit1NoBlanks)+1&gt;ROWS(CCrit1)-COUNTBLANK(CCrit1),"",INDIRECT(ADDRESS(SMALL((IF(CCrit1&lt;&gt;"",ROW(CCrit1),ROW()+ROWS(CCrit1))),ROW()-ROW(CCrit1NoBlanks)+1),COLUMN(CCrit1),4)))</f>
        <v>DOL-wide Policy</v>
      </c>
      <c r="V4" s="3" t="str">
        <f t="array" aca="1" ref="V4" ca="1">IF(ROW()-ROW(CCrit2NoBlanks)+1&gt;ROWS(CCrit2)-COUNTBLANK(CCrit2),"",INDIRECT(ADDRESS(SMALL((IF(CCrit2&lt;&gt;"",ROW(CCrit2),ROW()+ROWS(CCrit2))),ROW()-ROW(CCrit2NoBlanks)+1),COLUMN(CCrit2),4)))</f>
        <v>&gt; $10 K</v>
      </c>
      <c r="X4" s="3" t="str">
        <f t="array" aca="1" ref="X4" ca="1">IF(ROW()-ROW(CCrit3NoBlanks)+1&gt;ROWS(CCrit3)-COUNTBLANK(CCrit3),"",INDIRECT(ADDRESS(SMALL((IF(CCrit3&lt;&gt;"",ROW(CCrit3),ROW()+ROWS(CCrit3))),ROW()-ROW(CCrit3NoBlanks)+1),COLUMN(CCrit3),4)))</f>
        <v>CIO</v>
      </c>
      <c r="Z4" s="3" t="str">
        <f t="array" aca="1" ref="Z4" ca="1">IF(ROW()-ROW(CCrit4NoBlanks)+1&gt;ROWS(CCrit4)-COUNTBLANK(CCrit4),"",INDIRECT(ADDRESS(SMALL((IF(CCrit4&lt;&gt;"",ROW(CCrit4),ROW()+ROWS(CCrit4))),ROW()-ROW(CCrit4NoBlanks)+1),COLUMN(CCrit4),4)))</f>
        <v>OCIO</v>
      </c>
      <c r="AB4" s="3" t="str">
        <f t="array" aca="1" ref="AB4" ca="1">IF(ROW()-ROW(CCrit5NoBlanks)+1&gt;ROWS(CCrit5)-COUNTBLANK(CCrit5),"",INDIRECT(ADDRESS(SMALL((IF(CCrit5&lt;&gt;"",ROW(CCrit5),ROW()+ROWS(CCrit5))),ROW()-ROW(CCrit5NoBlanks)+1),COLUMN(CCrit5),4)))</f>
        <v>Complaints</v>
      </c>
      <c r="AD4" s="3" t="str">
        <f t="array" aca="1" ref="AD4" ca="1">IF(ROW()-ROW(CCrit6NoBlanks)+1&gt;ROWS(CCrit6)-COUNTBLANK(CCrit6),"",INDIRECT(ADDRESS(SMALL((IF(CCrit6&lt;&gt;"",ROW(CCrit6),ROW()+ROWS(CCrit6))),ROW()-ROW(CCrit6NoBlanks)+1),COLUMN(CCrit6),4)))</f>
        <v>Nat. Off./Region</v>
      </c>
    </row>
    <row r="5" spans="1:30" ht="16" x14ac:dyDescent="0.2">
      <c r="A5" s="5" t="s">
        <v>11</v>
      </c>
      <c r="B5" s="3">
        <f t="shared" si="0"/>
        <v>60</v>
      </c>
      <c r="C5" s="5" t="s">
        <v>17</v>
      </c>
      <c r="D5" s="3">
        <f t="shared" si="1"/>
        <v>48</v>
      </c>
      <c r="E5" s="5" t="s">
        <v>22</v>
      </c>
      <c r="F5" s="3">
        <f t="shared" si="2"/>
        <v>60</v>
      </c>
      <c r="G5" s="5" t="s">
        <v>28</v>
      </c>
      <c r="H5" s="3">
        <f t="shared" si="3"/>
        <v>48</v>
      </c>
      <c r="I5" s="5" t="s">
        <v>32</v>
      </c>
      <c r="J5" s="3">
        <f t="shared" si="4"/>
        <v>30</v>
      </c>
      <c r="K5" s="5" t="s">
        <v>35</v>
      </c>
      <c r="L5" s="3">
        <f t="shared" si="5"/>
        <v>60</v>
      </c>
      <c r="P5" s="3">
        <f>COUNTIF(E2:E18,"&lt;&gt;"&amp;"")-1</f>
        <v>6</v>
      </c>
      <c r="Q5" s="3">
        <f t="array" ref="Q5">IFERROR(INDEX($P$3:$P$8, MATCH(0, COUNTIF($Q$2:Q4, $P$3:$P$8), 0)),"")</f>
        <v>4</v>
      </c>
      <c r="R5" s="3">
        <v>3</v>
      </c>
      <c r="T5" s="3" t="str">
        <f t="array" aca="1" ref="T5" ca="1">IF(ROW()-ROW(CCrit1NoBlanks)+1&gt;ROWS(CCrit1)-COUNTBLANK(CCrit1),"",INDIRECT(ADDRESS(SMALL((IF(CCrit1&lt;&gt;"",ROW(CCrit1),ROW()+ROWS(CCrit1))),ROW()-ROW(CCrit1NoBlanks)+1),COLUMN(CCrit1),4)))</f>
        <v>OCIO-wide Policy</v>
      </c>
      <c r="V5" s="3" t="str">
        <f t="array" aca="1" ref="V5" ca="1">IF(ROW()-ROW(CCrit2NoBlanks)+1&gt;ROWS(CCrit2)-COUNTBLANK(CCrit2),"",INDIRECT(ADDRESS(SMALL((IF(CCrit2&lt;&gt;"",ROW(CCrit2),ROW()+ROWS(CCrit2))),ROW()-ROW(CCrit2NoBlanks)+1),COLUMN(CCrit2),4)))</f>
        <v>&gt; $3K</v>
      </c>
      <c r="X5" s="3" t="str">
        <f t="array" aca="1" ref="X5" ca="1">IF(ROW()-ROW(CCrit3NoBlanks)+1&gt;ROWS(CCrit3)-COUNTBLANK(CCrit3),"",INDIRECT(ADDRESS(SMALL((IF(CCrit3&lt;&gt;"",ROW(CCrit3),ROW()+ROWS(CCrit3))),ROW()-ROW(CCrit3NoBlanks)+1),COLUMN(CCrit3),4)))</f>
        <v>Agency Head</v>
      </c>
      <c r="Z5" s="3" t="str">
        <f t="array" aca="1" ref="Z5" ca="1">IF(ROW()-ROW(CCrit4NoBlanks)+1&gt;ROWS(CCrit4)-COUNTBLANK(CCrit4),"",INDIRECT(ADDRESS(SMALL((IF(CCrit4&lt;&gt;"",ROW(CCrit4),ROW()+ROWS(CCrit4))),ROW()-ROW(CCrit4NoBlanks)+1),COLUMN(CCrit4),4)))</f>
        <v>Program</v>
      </c>
      <c r="AB5" s="3" t="str">
        <f t="array" aca="1" ref="AB5" ca="1">IF(ROW()-ROW(CCrit5NoBlanks)+1&gt;ROWS(CCrit5)-COUNTBLANK(CCrit5),"",INDIRECT(ADDRESS(SMALL((IF(CCrit5&lt;&gt;"",ROW(CCrit5),ROW()+ROWS(CCrit5))),ROW()-ROW(CCrit5NoBlanks)+1),COLUMN(CCrit5),4)))</f>
        <v>Look &amp; Feel</v>
      </c>
      <c r="AD5" s="3" t="str">
        <f t="array" aca="1" ref="AD5" ca="1">IF(ROW()-ROW(CCrit6NoBlanks)+1&gt;ROWS(CCrit6)-COUNTBLANK(CCrit6),"",INDIRECT(ADDRESS(SMALL((IF(CCrit6&lt;&gt;"",ROW(CCrit6),ROW()+ROWS(CCrit6))),ROW()-ROW(CCrit6NoBlanks)+1),COLUMN(CCrit6),4)))</f>
        <v>Large Agency</v>
      </c>
    </row>
    <row r="6" spans="1:30" ht="16" x14ac:dyDescent="0.2">
      <c r="A6" s="5" t="s">
        <v>12</v>
      </c>
      <c r="B6" s="3">
        <f t="shared" si="0"/>
        <v>40</v>
      </c>
      <c r="C6" s="5" t="s">
        <v>18</v>
      </c>
      <c r="D6" s="3">
        <f t="shared" si="1"/>
        <v>24</v>
      </c>
      <c r="E6" s="5" t="s">
        <v>23</v>
      </c>
      <c r="F6" s="3">
        <f t="shared" si="2"/>
        <v>40</v>
      </c>
      <c r="G6" s="5" t="s">
        <v>24</v>
      </c>
      <c r="H6" s="3">
        <f t="shared" si="3"/>
        <v>24</v>
      </c>
      <c r="I6" s="5"/>
      <c r="J6" s="3" t="str">
        <f t="shared" si="4"/>
        <v/>
      </c>
      <c r="K6" s="5" t="s">
        <v>36</v>
      </c>
      <c r="L6" s="3">
        <f t="shared" si="5"/>
        <v>40</v>
      </c>
      <c r="P6" s="3">
        <f>COUNTIF(G2:G18,"&lt;&gt;"&amp;"")-1</f>
        <v>5</v>
      </c>
      <c r="Q6" s="3" t="str">
        <f t="array" ref="Q6">IFERROR(INDEX($P$3:$P$8, MATCH(0, COUNTIF($Q$2:Q5, $P$3:$P$8), 0)),"")</f>
        <v/>
      </c>
      <c r="R6" s="3">
        <v>4</v>
      </c>
      <c r="T6" s="3" t="str">
        <f t="array" aca="1" ref="T6" ca="1">IF(ROW()-ROW(CCrit1NoBlanks)+1&gt;ROWS(CCrit1)-COUNTBLANK(CCrit1),"",INDIRECT(ADDRESS(SMALL((IF(CCrit1&lt;&gt;"",ROW(CCrit1),ROW()+ROWS(CCrit1))),ROW()-ROW(CCrit1NoBlanks)+1),COLUMN(CCrit1),4)))</f>
        <v>Agency Policy</v>
      </c>
      <c r="V6" s="3" t="str">
        <f t="array" aca="1" ref="V6" ca="1">IF(ROW()-ROW(CCrit2NoBlanks)+1&gt;ROWS(CCrit2)-COUNTBLANK(CCrit2),"",INDIRECT(ADDRESS(SMALL((IF(CCrit2&lt;&gt;"",ROW(CCrit2),ROW()+ROWS(CCrit2))),ROW()-ROW(CCrit2NoBlanks)+1),COLUMN(CCrit2),4)))</f>
        <v>&lt;= $3K</v>
      </c>
      <c r="X6" s="3" t="str">
        <f t="array" aca="1" ref="X6" ca="1">IF(ROW()-ROW(CCrit3NoBlanks)+1&gt;ROWS(CCrit3)-COUNTBLANK(CCrit3),"",INDIRECT(ADDRESS(SMALL((IF(CCrit3&lt;&gt;"",ROW(CCrit3),ROW()+ROWS(CCrit3))),ROW()-ROW(CCrit3NoBlanks)+1),COLUMN(CCrit3),4)))</f>
        <v>Div/Program Head</v>
      </c>
      <c r="Z6" s="3" t="str">
        <f t="array" aca="1" ref="Z6" ca="1">IF(ROW()-ROW(CCrit4NoBlanks)+1&gt;ROWS(CCrit4)-COUNTBLANK(CCrit4),"",INDIRECT(ADDRESS(SMALL((IF(CCrit4&lt;&gt;"",ROW(CCrit4),ROW()+ROWS(CCrit4))),ROW()-ROW(CCrit4NoBlanks)+1),COLUMN(CCrit4),4)))</f>
        <v>Project</v>
      </c>
      <c r="AB6" s="3" t="str">
        <f t="array" aca="1" ref="AB6" ca="1">IF(ROW()-ROW(CCrit5NoBlanks)+1&gt;ROWS(CCrit5)-COUNTBLANK(CCrit5),"",INDIRECT(ADDRESS(SMALL((IF(CCrit5&lt;&gt;"",ROW(CCrit5),ROW()+ROWS(CCrit5))),ROW()-ROW(CCrit5NoBlanks)+1),COLUMN(CCrit5),4)))</f>
        <v>None</v>
      </c>
      <c r="AD6" s="3" t="str">
        <f t="array" aca="1" ref="AD6" ca="1">IF(ROW()-ROW(CCrit6NoBlanks)+1&gt;ROWS(CCrit6)-COUNTBLANK(CCrit6),"",INDIRECT(ADDRESS(SMALL((IF(CCrit6&lt;&gt;"",ROW(CCrit6),ROW()+ROWS(CCrit6))),ROW()-ROW(CCrit6NoBlanks)+1),COLUMN(CCrit6),4)))</f>
        <v>Small Agency</v>
      </c>
    </row>
    <row r="7" spans="1:30" ht="16" x14ac:dyDescent="0.2">
      <c r="A7" s="5" t="s">
        <v>13</v>
      </c>
      <c r="B7" s="3">
        <f t="shared" si="0"/>
        <v>20</v>
      </c>
      <c r="C7" s="5"/>
      <c r="D7" s="3" t="str">
        <f t="shared" si="1"/>
        <v/>
      </c>
      <c r="E7" s="5" t="s">
        <v>24</v>
      </c>
      <c r="F7" s="3">
        <f t="shared" si="2"/>
        <v>20</v>
      </c>
      <c r="G7" s="5"/>
      <c r="H7" s="3" t="str">
        <f t="shared" si="3"/>
        <v/>
      </c>
      <c r="I7" s="5"/>
      <c r="J7" s="3" t="str">
        <f t="shared" si="4"/>
        <v/>
      </c>
      <c r="K7" s="5" t="s">
        <v>37</v>
      </c>
      <c r="L7" s="3">
        <f t="shared" si="5"/>
        <v>20</v>
      </c>
      <c r="P7" s="3">
        <f>COUNTIF(I2:I18,"&lt;&gt;"&amp;"")-1</f>
        <v>4</v>
      </c>
      <c r="Q7" s="3" t="str">
        <f t="array" ref="Q7">IFERROR(INDEX($P$3:$P$8, MATCH(0, COUNTIF($Q$2:Q6, $P$3:$P$8), 0)),"")</f>
        <v/>
      </c>
      <c r="R7" s="3">
        <v>5</v>
      </c>
      <c r="T7" s="3" t="str">
        <f t="array" aca="1" ref="T7" ca="1">IF(ROW()-ROW(CCrit1NoBlanks)+1&gt;ROWS(CCrit1)-COUNTBLANK(CCrit1),"",INDIRECT(ADDRESS(SMALL((IF(CCrit1&lt;&gt;"",ROW(CCrit1),ROW()+ROWS(CCrit1))),ROW()-ROW(CCrit1NoBlanks)+1),COLUMN(CCrit1),4)))</f>
        <v>Division Policy</v>
      </c>
      <c r="V7" s="3" t="str">
        <f t="array" aca="1" ref="V7" ca="1">IF(ROW()-ROW(CCrit2NoBlanks)+1&gt;ROWS(CCrit2)-COUNTBLANK(CCrit2),"",INDIRECT(ADDRESS(SMALL((IF(CCrit2&lt;&gt;"",ROW(CCrit2),ROW()+ROWS(CCrit2))),ROW()-ROW(CCrit2NoBlanks)+1),COLUMN(CCrit2),4)))</f>
        <v>None</v>
      </c>
      <c r="X7" s="3" t="str">
        <f t="array" aca="1" ref="X7" ca="1">IF(ROW()-ROW(CCrit3NoBlanks)+1&gt;ROWS(CCrit3)-COUNTBLANK(CCrit3),"",INDIRECT(ADDRESS(SMALL((IF(CCrit3&lt;&gt;"",ROW(CCrit3),ROW()+ROWS(CCrit3))),ROW()-ROW(CCrit3NoBlanks)+1),COLUMN(CCrit3),4)))</f>
        <v>Project</v>
      </c>
      <c r="Z7" s="3" t="str">
        <f t="array" aca="1" ref="Z7" ca="1">IF(ROW()-ROW(CCrit4NoBlanks)+1&gt;ROWS(CCrit4)-COUNTBLANK(CCrit4),"",INDIRECT(ADDRESS(SMALL((IF(CCrit4&lt;&gt;"",ROW(CCrit4),ROW()+ROWS(CCrit4))),ROW()-ROW(CCrit4NoBlanks)+1),COLUMN(CCrit4),4)))</f>
        <v>None</v>
      </c>
      <c r="AB7" s="3" t="str">
        <f t="array" aca="1" ref="AB7" ca="1">IF(ROW()-ROW(CCrit5NoBlanks)+1&gt;ROWS(CCrit5)-COUNTBLANK(CCrit5),"",INDIRECT(ADDRESS(SMALL((IF(CCrit5&lt;&gt;"",ROW(CCrit5),ROW()+ROWS(CCrit5))),ROW()-ROW(CCrit5NoBlanks)+1),COLUMN(CCrit5),4)))</f>
        <v/>
      </c>
      <c r="AD7" s="3" t="str">
        <f t="array" aca="1" ref="AD7" ca="1">IF(ROW()-ROW(CCrit6NoBlanks)+1&gt;ROWS(CCrit6)-COUNTBLANK(CCrit6),"",INDIRECT(ADDRESS(SMALL((IF(CCrit6&lt;&gt;"",ROW(CCrit6),ROW()+ROWS(CCrit6))),ROW()-ROW(CCrit6NoBlanks)+1),COLUMN(CCrit6),4)))</f>
        <v>&lt; 100 people</v>
      </c>
    </row>
    <row r="8" spans="1:30" ht="16" x14ac:dyDescent="0.2">
      <c r="A8" s="5"/>
      <c r="B8" s="3" t="str">
        <f t="shared" si="0"/>
        <v/>
      </c>
      <c r="C8" s="5"/>
      <c r="D8" s="3" t="str">
        <f t="shared" si="1"/>
        <v/>
      </c>
      <c r="E8" s="5"/>
      <c r="F8" s="3" t="str">
        <f t="shared" si="2"/>
        <v/>
      </c>
      <c r="G8" s="5"/>
      <c r="H8" s="3" t="str">
        <f t="shared" si="3"/>
        <v/>
      </c>
      <c r="I8" s="5"/>
      <c r="J8" s="3" t="str">
        <f t="shared" si="4"/>
        <v/>
      </c>
      <c r="K8" s="5"/>
      <c r="L8" s="3" t="str">
        <f t="shared" si="5"/>
        <v/>
      </c>
      <c r="P8" s="3">
        <f>COUNTIF(K2:K18,"&lt;&gt;"&amp;"")-1</f>
        <v>6</v>
      </c>
      <c r="Q8" s="3" t="str">
        <f t="array" ref="Q8">IFERROR(INDEX($P$3:$P$8, MATCH(0, COUNTIF($Q$2:Q7, $P$3:$P$8), 0)),"")</f>
        <v/>
      </c>
      <c r="R8" s="3">
        <v>6</v>
      </c>
      <c r="T8" s="3" t="str">
        <f t="array" aca="1" ref="T8" ca="1">IF(ROW()-ROW(CCrit1NoBlanks)+1&gt;ROWS(CCrit1)-COUNTBLANK(CCrit1),"",INDIRECT(ADDRESS(SMALL((IF(CCrit1&lt;&gt;"",ROW(CCrit1),ROW()+ROWS(CCrit1))),ROW()-ROW(CCrit1NoBlanks)+1),COLUMN(CCrit1),4)))</f>
        <v>None</v>
      </c>
      <c r="V8" s="3" t="str">
        <f t="array" aca="1" ref="V8" ca="1">IF(ROW()-ROW(CCrit2NoBlanks)+1&gt;ROWS(CCrit2)-COUNTBLANK(CCrit2),"",INDIRECT(ADDRESS(SMALL((IF(CCrit2&lt;&gt;"",ROW(CCrit2),ROW()+ROWS(CCrit2))),ROW()-ROW(CCrit2NoBlanks)+1),COLUMN(CCrit2),4)))</f>
        <v/>
      </c>
      <c r="X8" s="3" t="str">
        <f t="array" aca="1" ref="X8" ca="1">IF(ROW()-ROW(CCrit3NoBlanks)+1&gt;ROWS(CCrit3)-COUNTBLANK(CCrit3),"",INDIRECT(ADDRESS(SMALL((IF(CCrit3&lt;&gt;"",ROW(CCrit3),ROW()+ROWS(CCrit3))),ROW()-ROW(CCrit3NoBlanks)+1),COLUMN(CCrit3),4)))</f>
        <v>None</v>
      </c>
      <c r="Z8" s="3" t="str">
        <f t="array" aca="1" ref="Z8" ca="1">IF(ROW()-ROW(CCrit4NoBlanks)+1&gt;ROWS(CCrit4)-COUNTBLANK(CCrit4),"",INDIRECT(ADDRESS(SMALL((IF(CCrit4&lt;&gt;"",ROW(CCrit4),ROW()+ROWS(CCrit4))),ROW()-ROW(CCrit4NoBlanks)+1),COLUMN(CCrit4),4)))</f>
        <v/>
      </c>
      <c r="AB8" s="3" t="str">
        <f t="array" aca="1" ref="AB8" ca="1">IF(ROW()-ROW(CCrit5NoBlanks)+1&gt;ROWS(CCrit5)-COUNTBLANK(CCrit5),"",INDIRECT(ADDRESS(SMALL((IF(CCrit5&lt;&gt;"",ROW(CCrit5),ROW()+ROWS(CCrit5))),ROW()-ROW(CCrit5NoBlanks)+1),COLUMN(CCrit5),4)))</f>
        <v/>
      </c>
      <c r="AD8" s="3" t="str">
        <f t="array" aca="1" ref="AD8" ca="1">IF(ROW()-ROW(CCrit6NoBlanks)+1&gt;ROWS(CCrit6)-COUNTBLANK(CCrit6),"",INDIRECT(ADDRESS(SMALL((IF(CCrit6&lt;&gt;"",ROW(CCrit6),ROW()+ROWS(CCrit6))),ROW()-ROW(CCrit6NoBlanks)+1),COLUMN(CCrit6),4)))</f>
        <v>None</v>
      </c>
    </row>
    <row r="9" spans="1:30" ht="16" x14ac:dyDescent="0.2">
      <c r="A9" s="5"/>
      <c r="B9" s="3" t="str">
        <f t="shared" si="0"/>
        <v/>
      </c>
      <c r="C9" s="5"/>
      <c r="D9" s="3" t="str">
        <f t="shared" si="1"/>
        <v/>
      </c>
      <c r="E9" s="5"/>
      <c r="F9" s="3" t="str">
        <f t="shared" si="2"/>
        <v/>
      </c>
      <c r="G9" s="5"/>
      <c r="H9" s="3" t="str">
        <f t="shared" si="3"/>
        <v/>
      </c>
      <c r="I9" s="5"/>
      <c r="J9" s="3" t="str">
        <f t="shared" si="4"/>
        <v/>
      </c>
      <c r="K9" s="5"/>
      <c r="L9" s="3" t="str">
        <f t="shared" si="5"/>
        <v/>
      </c>
      <c r="Q9" s="3">
        <f>PRODUCT(Q3:Q8)</f>
        <v>120</v>
      </c>
      <c r="R9" s="3">
        <v>7</v>
      </c>
      <c r="T9" s="3" t="str">
        <f t="array" aca="1" ref="T9" ca="1">IF(ROW()-ROW(CCrit1NoBlanks)+1&gt;ROWS(CCrit1)-COUNTBLANK(CCrit1),"",INDIRECT(ADDRESS(SMALL((IF(CCrit1&lt;&gt;"",ROW(CCrit1),ROW()+ROWS(CCrit1))),ROW()-ROW(CCrit1NoBlanks)+1),COLUMN(CCrit1),4)))</f>
        <v/>
      </c>
      <c r="V9" s="3" t="str">
        <f t="array" aca="1" ref="V9" ca="1">IF(ROW()-ROW(CCrit2NoBlanks)+1&gt;ROWS(CCrit2)-COUNTBLANK(CCrit2),"",INDIRECT(ADDRESS(SMALL((IF(CCrit2&lt;&gt;"",ROW(CCrit2),ROW()+ROWS(CCrit2))),ROW()-ROW(CCrit2NoBlanks)+1),COLUMN(CCrit2),4)))</f>
        <v/>
      </c>
      <c r="X9" s="3" t="str">
        <f t="array" aca="1" ref="X9" ca="1">IF(ROW()-ROW(CCrit3NoBlanks)+1&gt;ROWS(CCrit3)-COUNTBLANK(CCrit3),"",INDIRECT(ADDRESS(SMALL((IF(CCrit3&lt;&gt;"",ROW(CCrit3),ROW()+ROWS(CCrit3))),ROW()-ROW(CCrit3NoBlanks)+1),COLUMN(CCrit3),4)))</f>
        <v/>
      </c>
      <c r="Z9" s="3" t="str">
        <f t="array" aca="1" ref="Z9" ca="1">IF(ROW()-ROW(CCrit4NoBlanks)+1&gt;ROWS(CCrit4)-COUNTBLANK(CCrit4),"",INDIRECT(ADDRESS(SMALL((IF(CCrit4&lt;&gt;"",ROW(CCrit4),ROW()+ROWS(CCrit4))),ROW()-ROW(CCrit4NoBlanks)+1),COLUMN(CCrit4),4)))</f>
        <v/>
      </c>
      <c r="AB9" s="3" t="str">
        <f t="array" aca="1" ref="AB9" ca="1">IF(ROW()-ROW(CCrit5NoBlanks)+1&gt;ROWS(CCrit5)-COUNTBLANK(CCrit5),"",INDIRECT(ADDRESS(SMALL((IF(CCrit5&lt;&gt;"",ROW(CCrit5),ROW()+ROWS(CCrit5))),ROW()-ROW(CCrit5NoBlanks)+1),COLUMN(CCrit5),4)))</f>
        <v/>
      </c>
      <c r="AD9" s="3" t="str">
        <f t="array" aca="1" ref="AD9" ca="1">IF(ROW()-ROW(CCrit6NoBlanks)+1&gt;ROWS(CCrit6)-COUNTBLANK(CCrit6),"",INDIRECT(ADDRESS(SMALL((IF(CCrit6&lt;&gt;"",ROW(CCrit6),ROW()+ROWS(CCrit6))),ROW()-ROW(CCrit6NoBlanks)+1),COLUMN(CCrit6),4)))</f>
        <v/>
      </c>
    </row>
    <row r="10" spans="1:30" ht="16" x14ac:dyDescent="0.2">
      <c r="A10" s="5"/>
      <c r="B10" s="3" t="str">
        <f t="shared" si="0"/>
        <v/>
      </c>
      <c r="C10" s="5"/>
      <c r="D10" s="3" t="str">
        <f t="shared" si="1"/>
        <v/>
      </c>
      <c r="E10" s="5"/>
      <c r="F10" s="3" t="str">
        <f t="shared" si="2"/>
        <v/>
      </c>
      <c r="G10" s="5"/>
      <c r="H10" s="3" t="str">
        <f t="shared" si="3"/>
        <v/>
      </c>
      <c r="I10" s="5"/>
      <c r="J10" s="3" t="str">
        <f t="shared" si="4"/>
        <v/>
      </c>
      <c r="K10" s="5"/>
      <c r="L10" s="3" t="str">
        <f t="shared" si="5"/>
        <v/>
      </c>
      <c r="R10" s="3">
        <v>8</v>
      </c>
      <c r="T10" s="3" t="str">
        <f t="array" aca="1" ref="T10" ca="1">IF(ROW()-ROW(CCrit1NoBlanks)+1&gt;ROWS(CCrit1)-COUNTBLANK(CCrit1),"",INDIRECT(ADDRESS(SMALL((IF(CCrit1&lt;&gt;"",ROW(CCrit1),ROW()+ROWS(CCrit1))),ROW()-ROW(CCrit1NoBlanks)+1),COLUMN(CCrit1),4)))</f>
        <v/>
      </c>
      <c r="V10" s="3" t="str">
        <f t="array" aca="1" ref="V10" ca="1">IF(ROW()-ROW(CCrit2NoBlanks)+1&gt;ROWS(CCrit2)-COUNTBLANK(CCrit2),"",INDIRECT(ADDRESS(SMALL((IF(CCrit2&lt;&gt;"",ROW(CCrit2),ROW()+ROWS(CCrit2))),ROW()-ROW(CCrit2NoBlanks)+1),COLUMN(CCrit2),4)))</f>
        <v/>
      </c>
      <c r="X10" s="3" t="str">
        <f t="array" aca="1" ref="X10" ca="1">IF(ROW()-ROW(CCrit3NoBlanks)+1&gt;ROWS(CCrit3)-COUNTBLANK(CCrit3),"",INDIRECT(ADDRESS(SMALL((IF(CCrit3&lt;&gt;"",ROW(CCrit3),ROW()+ROWS(CCrit3))),ROW()-ROW(CCrit3NoBlanks)+1),COLUMN(CCrit3),4)))</f>
        <v/>
      </c>
      <c r="Z10" s="3" t="str">
        <f t="array" aca="1" ref="Z10" ca="1">IF(ROW()-ROW(CCrit4NoBlanks)+1&gt;ROWS(CCrit4)-COUNTBLANK(CCrit4),"",INDIRECT(ADDRESS(SMALL((IF(CCrit4&lt;&gt;"",ROW(CCrit4),ROW()+ROWS(CCrit4))),ROW()-ROW(CCrit4NoBlanks)+1),COLUMN(CCrit4),4)))</f>
        <v/>
      </c>
      <c r="AB10" s="3" t="str">
        <f t="array" aca="1" ref="AB10" ca="1">IF(ROW()-ROW(CCrit5NoBlanks)+1&gt;ROWS(CCrit5)-COUNTBLANK(CCrit5),"",INDIRECT(ADDRESS(SMALL((IF(CCrit5&lt;&gt;"",ROW(CCrit5),ROW()+ROWS(CCrit5))),ROW()-ROW(CCrit5NoBlanks)+1),COLUMN(CCrit5),4)))</f>
        <v/>
      </c>
      <c r="AD10" s="3" t="str">
        <f t="array" aca="1" ref="AD10" ca="1">IF(ROW()-ROW(CCrit6NoBlanks)+1&gt;ROWS(CCrit6)-COUNTBLANK(CCrit6),"",INDIRECT(ADDRESS(SMALL((IF(CCrit6&lt;&gt;"",ROW(CCrit6),ROW()+ROWS(CCrit6))),ROW()-ROW(CCrit6NoBlanks)+1),COLUMN(CCrit6),4)))</f>
        <v/>
      </c>
    </row>
    <row r="11" spans="1:30" ht="16" x14ac:dyDescent="0.2">
      <c r="A11" s="5"/>
      <c r="B11" s="3" t="str">
        <f t="shared" si="0"/>
        <v/>
      </c>
      <c r="C11" s="5"/>
      <c r="D11" s="3" t="str">
        <f t="shared" si="1"/>
        <v/>
      </c>
      <c r="E11" s="5"/>
      <c r="F11" s="3" t="str">
        <f t="shared" si="2"/>
        <v/>
      </c>
      <c r="G11" s="5"/>
      <c r="H11" s="3" t="str">
        <f t="shared" si="3"/>
        <v/>
      </c>
      <c r="I11" s="5"/>
      <c r="J11" s="3" t="str">
        <f t="shared" si="4"/>
        <v/>
      </c>
      <c r="K11" s="5"/>
      <c r="L11" s="3" t="str">
        <f t="shared" si="5"/>
        <v/>
      </c>
      <c r="R11" s="3">
        <v>9</v>
      </c>
      <c r="T11" s="3" t="str">
        <f t="array" aca="1" ref="T11" ca="1">IF(ROW()-ROW(CCrit1NoBlanks)+1&gt;ROWS(CCrit1)-COUNTBLANK(CCrit1),"",INDIRECT(ADDRESS(SMALL((IF(CCrit1&lt;&gt;"",ROW(CCrit1),ROW()+ROWS(CCrit1))),ROW()-ROW(CCrit1NoBlanks)+1),COLUMN(CCrit1),4)))</f>
        <v/>
      </c>
      <c r="V11" s="3" t="str">
        <f t="array" aca="1" ref="V11" ca="1">IF(ROW()-ROW(CCrit2NoBlanks)+1&gt;ROWS(CCrit2)-COUNTBLANK(CCrit2),"",INDIRECT(ADDRESS(SMALL((IF(CCrit2&lt;&gt;"",ROW(CCrit2),ROW()+ROWS(CCrit2))),ROW()-ROW(CCrit2NoBlanks)+1),COLUMN(CCrit2),4)))</f>
        <v/>
      </c>
      <c r="X11" s="3" t="str">
        <f t="array" aca="1" ref="X11" ca="1">IF(ROW()-ROW(CCrit3NoBlanks)+1&gt;ROWS(CCrit3)-COUNTBLANK(CCrit3),"",INDIRECT(ADDRESS(SMALL((IF(CCrit3&lt;&gt;"",ROW(CCrit3),ROW()+ROWS(CCrit3))),ROW()-ROW(CCrit3NoBlanks)+1),COLUMN(CCrit3),4)))</f>
        <v/>
      </c>
      <c r="Z11" s="3" t="str">
        <f t="array" aca="1" ref="Z11" ca="1">IF(ROW()-ROW(CCrit4NoBlanks)+1&gt;ROWS(CCrit4)-COUNTBLANK(CCrit4),"",INDIRECT(ADDRESS(SMALL((IF(CCrit4&lt;&gt;"",ROW(CCrit4),ROW()+ROWS(CCrit4))),ROW()-ROW(CCrit4NoBlanks)+1),COLUMN(CCrit4),4)))</f>
        <v/>
      </c>
      <c r="AB11" s="3" t="str">
        <f t="array" aca="1" ref="AB11" ca="1">IF(ROW()-ROW(CCrit5NoBlanks)+1&gt;ROWS(CCrit5)-COUNTBLANK(CCrit5),"",INDIRECT(ADDRESS(SMALL((IF(CCrit5&lt;&gt;"",ROW(CCrit5),ROW()+ROWS(CCrit5))),ROW()-ROW(CCrit5NoBlanks)+1),COLUMN(CCrit5),4)))</f>
        <v/>
      </c>
      <c r="AD11" s="3" t="str">
        <f t="array" aca="1" ref="AD11" ca="1">IF(ROW()-ROW(CCrit6NoBlanks)+1&gt;ROWS(CCrit6)-COUNTBLANK(CCrit6),"",INDIRECT(ADDRESS(SMALL((IF(CCrit6&lt;&gt;"",ROW(CCrit6),ROW()+ROWS(CCrit6))),ROW()-ROW(CCrit6NoBlanks)+1),COLUMN(CCrit6),4)))</f>
        <v/>
      </c>
    </row>
    <row r="12" spans="1:30" ht="16" x14ac:dyDescent="0.2">
      <c r="A12" s="5"/>
      <c r="B12" s="3" t="str">
        <f t="shared" si="0"/>
        <v/>
      </c>
      <c r="C12" s="5"/>
      <c r="D12" s="3" t="str">
        <f t="shared" si="1"/>
        <v/>
      </c>
      <c r="E12" s="5"/>
      <c r="F12" s="3" t="str">
        <f t="shared" si="2"/>
        <v/>
      </c>
      <c r="G12" s="5"/>
      <c r="H12" s="3" t="str">
        <f t="shared" si="3"/>
        <v/>
      </c>
      <c r="I12" s="5"/>
      <c r="J12" s="3" t="str">
        <f t="shared" si="4"/>
        <v/>
      </c>
      <c r="K12" s="5"/>
      <c r="L12" s="3" t="str">
        <f t="shared" si="5"/>
        <v/>
      </c>
      <c r="R12" s="3">
        <v>10</v>
      </c>
      <c r="T12" s="3" t="str">
        <f t="array" aca="1" ref="T12" ca="1">IF(ROW()-ROW(CCrit1NoBlanks)+1&gt;ROWS(CCrit1)-COUNTBLANK(CCrit1),"",INDIRECT(ADDRESS(SMALL((IF(CCrit1&lt;&gt;"",ROW(CCrit1),ROW()+ROWS(CCrit1))),ROW()-ROW(CCrit1NoBlanks)+1),COLUMN(CCrit1),4)))</f>
        <v/>
      </c>
      <c r="V12" s="3" t="str">
        <f t="array" aca="1" ref="V12" ca="1">IF(ROW()-ROW(CCrit2NoBlanks)+1&gt;ROWS(CCrit2)-COUNTBLANK(CCrit2),"",INDIRECT(ADDRESS(SMALL((IF(CCrit2&lt;&gt;"",ROW(CCrit2),ROW()+ROWS(CCrit2))),ROW()-ROW(CCrit2NoBlanks)+1),COLUMN(CCrit2),4)))</f>
        <v/>
      </c>
      <c r="X12" s="3" t="str">
        <f t="array" aca="1" ref="X12" ca="1">IF(ROW()-ROW(CCrit3NoBlanks)+1&gt;ROWS(CCrit3)-COUNTBLANK(CCrit3),"",INDIRECT(ADDRESS(SMALL((IF(CCrit3&lt;&gt;"",ROW(CCrit3),ROW()+ROWS(CCrit3))),ROW()-ROW(CCrit3NoBlanks)+1),COLUMN(CCrit3),4)))</f>
        <v/>
      </c>
      <c r="Z12" s="3" t="str">
        <f t="array" aca="1" ref="Z12" ca="1">IF(ROW()-ROW(CCrit4NoBlanks)+1&gt;ROWS(CCrit4)-COUNTBLANK(CCrit4),"",INDIRECT(ADDRESS(SMALL((IF(CCrit4&lt;&gt;"",ROW(CCrit4),ROW()+ROWS(CCrit4))),ROW()-ROW(CCrit4NoBlanks)+1),COLUMN(CCrit4),4)))</f>
        <v/>
      </c>
      <c r="AB12" s="3" t="str">
        <f t="array" aca="1" ref="AB12" ca="1">IF(ROW()-ROW(CCrit5NoBlanks)+1&gt;ROWS(CCrit5)-COUNTBLANK(CCrit5),"",INDIRECT(ADDRESS(SMALL((IF(CCrit5&lt;&gt;"",ROW(CCrit5),ROW()+ROWS(CCrit5))),ROW()-ROW(CCrit5NoBlanks)+1),COLUMN(CCrit5),4)))</f>
        <v/>
      </c>
      <c r="AD12" s="3" t="str">
        <f t="array" aca="1" ref="AD12" ca="1">IF(ROW()-ROW(CCrit6NoBlanks)+1&gt;ROWS(CCrit6)-COUNTBLANK(CCrit6),"",INDIRECT(ADDRESS(SMALL((IF(CCrit6&lt;&gt;"",ROW(CCrit6),ROW()+ROWS(CCrit6))),ROW()-ROW(CCrit6NoBlanks)+1),COLUMN(CCrit6),4)))</f>
        <v/>
      </c>
    </row>
    <row r="13" spans="1:30" ht="16" x14ac:dyDescent="0.2">
      <c r="A13" s="5"/>
      <c r="B13" s="3" t="str">
        <f t="shared" si="0"/>
        <v/>
      </c>
      <c r="C13" s="5"/>
      <c r="D13" s="3" t="str">
        <f t="shared" si="1"/>
        <v/>
      </c>
      <c r="E13" s="5"/>
      <c r="F13" s="3" t="str">
        <f t="shared" si="2"/>
        <v/>
      </c>
      <c r="G13" s="5"/>
      <c r="H13" s="3" t="str">
        <f t="shared" si="3"/>
        <v/>
      </c>
      <c r="I13" s="5"/>
      <c r="J13" s="3" t="str">
        <f t="shared" si="4"/>
        <v/>
      </c>
      <c r="K13" s="5"/>
      <c r="L13" s="3" t="str">
        <f t="shared" si="5"/>
        <v/>
      </c>
      <c r="R13" s="3">
        <v>11</v>
      </c>
      <c r="T13" s="3" t="str">
        <f t="array" aca="1" ref="T13" ca="1">IF(ROW()-ROW(CCrit1NoBlanks)+1&gt;ROWS(CCrit1)-COUNTBLANK(CCrit1),"",INDIRECT(ADDRESS(SMALL((IF(CCrit1&lt;&gt;"",ROW(CCrit1),ROW()+ROWS(CCrit1))),ROW()-ROW(CCrit1NoBlanks)+1),COLUMN(CCrit1),4)))</f>
        <v/>
      </c>
      <c r="V13" s="3" t="str">
        <f t="array" aca="1" ref="V13" ca="1">IF(ROW()-ROW(CCrit2NoBlanks)+1&gt;ROWS(CCrit2)-COUNTBLANK(CCrit2),"",INDIRECT(ADDRESS(SMALL((IF(CCrit2&lt;&gt;"",ROW(CCrit2),ROW()+ROWS(CCrit2))),ROW()-ROW(CCrit2NoBlanks)+1),COLUMN(CCrit2),4)))</f>
        <v/>
      </c>
      <c r="X13" s="3" t="str">
        <f t="array" aca="1" ref="X13" ca="1">IF(ROW()-ROW(CCrit3NoBlanks)+1&gt;ROWS(CCrit3)-COUNTBLANK(CCrit3),"",INDIRECT(ADDRESS(SMALL((IF(CCrit3&lt;&gt;"",ROW(CCrit3),ROW()+ROWS(CCrit3))),ROW()-ROW(CCrit3NoBlanks)+1),COLUMN(CCrit3),4)))</f>
        <v/>
      </c>
      <c r="Z13" s="3" t="str">
        <f t="array" aca="1" ref="Z13" ca="1">IF(ROW()-ROW(CCrit4NoBlanks)+1&gt;ROWS(CCrit4)-COUNTBLANK(CCrit4),"",INDIRECT(ADDRESS(SMALL((IF(CCrit4&lt;&gt;"",ROW(CCrit4),ROW()+ROWS(CCrit4))),ROW()-ROW(CCrit4NoBlanks)+1),COLUMN(CCrit4),4)))</f>
        <v/>
      </c>
      <c r="AB13" s="3" t="str">
        <f t="array" aca="1" ref="AB13" ca="1">IF(ROW()-ROW(CCrit5NoBlanks)+1&gt;ROWS(CCrit5)-COUNTBLANK(CCrit5),"",INDIRECT(ADDRESS(SMALL((IF(CCrit5&lt;&gt;"",ROW(CCrit5),ROW()+ROWS(CCrit5))),ROW()-ROW(CCrit5NoBlanks)+1),COLUMN(CCrit5),4)))</f>
        <v/>
      </c>
      <c r="AD13" s="3" t="str">
        <f t="array" aca="1" ref="AD13" ca="1">IF(ROW()-ROW(CCrit6NoBlanks)+1&gt;ROWS(CCrit6)-COUNTBLANK(CCrit6),"",INDIRECT(ADDRESS(SMALL((IF(CCrit6&lt;&gt;"",ROW(CCrit6),ROW()+ROWS(CCrit6))),ROW()-ROW(CCrit6NoBlanks)+1),COLUMN(CCrit6),4)))</f>
        <v/>
      </c>
    </row>
    <row r="14" spans="1:30" ht="16" x14ac:dyDescent="0.2">
      <c r="A14" s="5"/>
      <c r="B14" s="3" t="str">
        <f t="shared" si="0"/>
        <v/>
      </c>
      <c r="C14" s="5"/>
      <c r="D14" s="3" t="str">
        <f t="shared" si="1"/>
        <v/>
      </c>
      <c r="E14" s="5"/>
      <c r="F14" s="3" t="str">
        <f t="shared" si="2"/>
        <v/>
      </c>
      <c r="G14" s="5"/>
      <c r="H14" s="3" t="str">
        <f t="shared" si="3"/>
        <v/>
      </c>
      <c r="I14" s="5"/>
      <c r="J14" s="3" t="str">
        <f t="shared" si="4"/>
        <v/>
      </c>
      <c r="K14" s="5"/>
      <c r="L14" s="3" t="str">
        <f t="shared" si="5"/>
        <v/>
      </c>
      <c r="R14" s="3">
        <v>12</v>
      </c>
      <c r="T14" s="3" t="str">
        <f t="array" aca="1" ref="T14" ca="1">IF(ROW()-ROW(CCrit1NoBlanks)+1&gt;ROWS(CCrit1)-COUNTBLANK(CCrit1),"",INDIRECT(ADDRESS(SMALL((IF(CCrit1&lt;&gt;"",ROW(CCrit1),ROW()+ROWS(CCrit1))),ROW()-ROW(CCrit1NoBlanks)+1),COLUMN(CCrit1),4)))</f>
        <v/>
      </c>
      <c r="V14" s="3" t="str">
        <f t="array" aca="1" ref="V14" ca="1">IF(ROW()-ROW(CCrit2NoBlanks)+1&gt;ROWS(CCrit2)-COUNTBLANK(CCrit2),"",INDIRECT(ADDRESS(SMALL((IF(CCrit2&lt;&gt;"",ROW(CCrit2),ROW()+ROWS(CCrit2))),ROW()-ROW(CCrit2NoBlanks)+1),COLUMN(CCrit2),4)))</f>
        <v/>
      </c>
      <c r="X14" s="3" t="str">
        <f t="array" aca="1" ref="X14" ca="1">IF(ROW()-ROW(CCrit3NoBlanks)+1&gt;ROWS(CCrit3)-COUNTBLANK(CCrit3),"",INDIRECT(ADDRESS(SMALL((IF(CCrit3&lt;&gt;"",ROW(CCrit3),ROW()+ROWS(CCrit3))),ROW()-ROW(CCrit3NoBlanks)+1),COLUMN(CCrit3),4)))</f>
        <v/>
      </c>
      <c r="Z14" s="3" t="str">
        <f t="array" aca="1" ref="Z14" ca="1">IF(ROW()-ROW(CCrit4NoBlanks)+1&gt;ROWS(CCrit4)-COUNTBLANK(CCrit4),"",INDIRECT(ADDRESS(SMALL((IF(CCrit4&lt;&gt;"",ROW(CCrit4),ROW()+ROWS(CCrit4))),ROW()-ROW(CCrit4NoBlanks)+1),COLUMN(CCrit4),4)))</f>
        <v/>
      </c>
      <c r="AB14" s="3" t="str">
        <f t="array" aca="1" ref="AB14" ca="1">IF(ROW()-ROW(CCrit5NoBlanks)+1&gt;ROWS(CCrit5)-COUNTBLANK(CCrit5),"",INDIRECT(ADDRESS(SMALL((IF(CCrit5&lt;&gt;"",ROW(CCrit5),ROW()+ROWS(CCrit5))),ROW()-ROW(CCrit5NoBlanks)+1),COLUMN(CCrit5),4)))</f>
        <v/>
      </c>
      <c r="AD14" s="3" t="str">
        <f t="array" aca="1" ref="AD14" ca="1">IF(ROW()-ROW(CCrit6NoBlanks)+1&gt;ROWS(CCrit6)-COUNTBLANK(CCrit6),"",INDIRECT(ADDRESS(SMALL((IF(CCrit6&lt;&gt;"",ROW(CCrit6),ROW()+ROWS(CCrit6))),ROW()-ROW(CCrit6NoBlanks)+1),COLUMN(CCrit6),4)))</f>
        <v/>
      </c>
    </row>
    <row r="15" spans="1:30" ht="16" x14ac:dyDescent="0.2">
      <c r="A15" s="5"/>
      <c r="B15" s="3" t="str">
        <f t="shared" si="0"/>
        <v/>
      </c>
      <c r="C15" s="5"/>
      <c r="D15" s="3" t="str">
        <f t="shared" si="1"/>
        <v/>
      </c>
      <c r="E15" s="5"/>
      <c r="F15" s="3" t="str">
        <f t="shared" si="2"/>
        <v/>
      </c>
      <c r="G15" s="5"/>
      <c r="H15" s="3" t="str">
        <f t="shared" si="3"/>
        <v/>
      </c>
      <c r="I15" s="5"/>
      <c r="J15" s="3" t="str">
        <f t="shared" si="4"/>
        <v/>
      </c>
      <c r="K15" s="5"/>
      <c r="L15" s="3" t="str">
        <f t="shared" si="5"/>
        <v/>
      </c>
      <c r="R15" s="3">
        <v>13</v>
      </c>
      <c r="T15" s="3" t="str">
        <f t="array" aca="1" ref="T15" ca="1">IF(ROW()-ROW(CCrit1NoBlanks)+1&gt;ROWS(CCrit1)-COUNTBLANK(CCrit1),"",INDIRECT(ADDRESS(SMALL((IF(CCrit1&lt;&gt;"",ROW(CCrit1),ROW()+ROWS(CCrit1))),ROW()-ROW(CCrit1NoBlanks)+1),COLUMN(CCrit1),4)))</f>
        <v/>
      </c>
      <c r="V15" s="3" t="str">
        <f t="array" aca="1" ref="V15" ca="1">IF(ROW()-ROW(CCrit2NoBlanks)+1&gt;ROWS(CCrit2)-COUNTBLANK(CCrit2),"",INDIRECT(ADDRESS(SMALL((IF(CCrit2&lt;&gt;"",ROW(CCrit2),ROW()+ROWS(CCrit2))),ROW()-ROW(CCrit2NoBlanks)+1),COLUMN(CCrit2),4)))</f>
        <v/>
      </c>
      <c r="X15" s="3" t="str">
        <f t="array" aca="1" ref="X15" ca="1">IF(ROW()-ROW(CCrit3NoBlanks)+1&gt;ROWS(CCrit3)-COUNTBLANK(CCrit3),"",INDIRECT(ADDRESS(SMALL((IF(CCrit3&lt;&gt;"",ROW(CCrit3),ROW()+ROWS(CCrit3))),ROW()-ROW(CCrit3NoBlanks)+1),COLUMN(CCrit3),4)))</f>
        <v/>
      </c>
      <c r="Z15" s="3" t="str">
        <f t="array" aca="1" ref="Z15" ca="1">IF(ROW()-ROW(CCrit4NoBlanks)+1&gt;ROWS(CCrit4)-COUNTBLANK(CCrit4),"",INDIRECT(ADDRESS(SMALL((IF(CCrit4&lt;&gt;"",ROW(CCrit4),ROW()+ROWS(CCrit4))),ROW()-ROW(CCrit4NoBlanks)+1),COLUMN(CCrit4),4)))</f>
        <v/>
      </c>
      <c r="AB15" s="3" t="str">
        <f t="array" aca="1" ref="AB15" ca="1">IF(ROW()-ROW(CCrit5NoBlanks)+1&gt;ROWS(CCrit5)-COUNTBLANK(CCrit5),"",INDIRECT(ADDRESS(SMALL((IF(CCrit5&lt;&gt;"",ROW(CCrit5),ROW()+ROWS(CCrit5))),ROW()-ROW(CCrit5NoBlanks)+1),COLUMN(CCrit5),4)))</f>
        <v/>
      </c>
      <c r="AD15" s="3" t="str">
        <f t="array" aca="1" ref="AD15" ca="1">IF(ROW()-ROW(CCrit6NoBlanks)+1&gt;ROWS(CCrit6)-COUNTBLANK(CCrit6),"",INDIRECT(ADDRESS(SMALL((IF(CCrit6&lt;&gt;"",ROW(CCrit6),ROW()+ROWS(CCrit6))),ROW()-ROW(CCrit6NoBlanks)+1),COLUMN(CCrit6),4)))</f>
        <v/>
      </c>
    </row>
    <row r="16" spans="1:30" ht="16" x14ac:dyDescent="0.2">
      <c r="A16" s="5"/>
      <c r="B16" s="3" t="str">
        <f t="shared" si="0"/>
        <v/>
      </c>
      <c r="C16" s="5"/>
      <c r="D16" s="3" t="str">
        <f t="shared" si="1"/>
        <v/>
      </c>
      <c r="E16" s="5"/>
      <c r="F16" s="3" t="str">
        <f t="shared" si="2"/>
        <v/>
      </c>
      <c r="G16" s="5"/>
      <c r="H16" s="3" t="str">
        <f t="shared" si="3"/>
        <v/>
      </c>
      <c r="I16" s="5"/>
      <c r="J16" s="3" t="str">
        <f t="shared" si="4"/>
        <v/>
      </c>
      <c r="K16" s="5"/>
      <c r="L16" s="3" t="str">
        <f t="shared" si="5"/>
        <v/>
      </c>
      <c r="R16" s="3">
        <v>14</v>
      </c>
      <c r="T16" s="3" t="str">
        <f t="array" aca="1" ref="T16" ca="1">IF(ROW()-ROW(CCrit1NoBlanks)+1&gt;ROWS(CCrit1)-COUNTBLANK(CCrit1),"",INDIRECT(ADDRESS(SMALL((IF(CCrit1&lt;&gt;"",ROW(CCrit1),ROW()+ROWS(CCrit1))),ROW()-ROW(CCrit1NoBlanks)+1),COLUMN(CCrit1),4)))</f>
        <v/>
      </c>
      <c r="V16" s="3" t="str">
        <f t="array" aca="1" ref="V16" ca="1">IF(ROW()-ROW(CCrit2NoBlanks)+1&gt;ROWS(CCrit2)-COUNTBLANK(CCrit2),"",INDIRECT(ADDRESS(SMALL((IF(CCrit2&lt;&gt;"",ROW(CCrit2),ROW()+ROWS(CCrit2))),ROW()-ROW(CCrit2NoBlanks)+1),COLUMN(CCrit2),4)))</f>
        <v/>
      </c>
      <c r="X16" s="3" t="str">
        <f t="array" aca="1" ref="X16" ca="1">IF(ROW()-ROW(CCrit3NoBlanks)+1&gt;ROWS(CCrit3)-COUNTBLANK(CCrit3),"",INDIRECT(ADDRESS(SMALL((IF(CCrit3&lt;&gt;"",ROW(CCrit3),ROW()+ROWS(CCrit3))),ROW()-ROW(CCrit3NoBlanks)+1),COLUMN(CCrit3),4)))</f>
        <v/>
      </c>
      <c r="Z16" s="3" t="str">
        <f t="array" aca="1" ref="Z16" ca="1">IF(ROW()-ROW(CCrit4NoBlanks)+1&gt;ROWS(CCrit4)-COUNTBLANK(CCrit4),"",INDIRECT(ADDRESS(SMALL((IF(CCrit4&lt;&gt;"",ROW(CCrit4),ROW()+ROWS(CCrit4))),ROW()-ROW(CCrit4NoBlanks)+1),COLUMN(CCrit4),4)))</f>
        <v/>
      </c>
      <c r="AB16" s="3" t="str">
        <f t="array" aca="1" ref="AB16" ca="1">IF(ROW()-ROW(CCrit5NoBlanks)+1&gt;ROWS(CCrit5)-COUNTBLANK(CCrit5),"",INDIRECT(ADDRESS(SMALL((IF(CCrit5&lt;&gt;"",ROW(CCrit5),ROW()+ROWS(CCrit5))),ROW()-ROW(CCrit5NoBlanks)+1),COLUMN(CCrit5),4)))</f>
        <v/>
      </c>
      <c r="AD16" s="3" t="str">
        <f t="array" aca="1" ref="AD16" ca="1">IF(ROW()-ROW(CCrit6NoBlanks)+1&gt;ROWS(CCrit6)-COUNTBLANK(CCrit6),"",INDIRECT(ADDRESS(SMALL((IF(CCrit6&lt;&gt;"",ROW(CCrit6),ROW()+ROWS(CCrit6))),ROW()-ROW(CCrit6NoBlanks)+1),COLUMN(CCrit6),4)))</f>
        <v/>
      </c>
    </row>
    <row r="17" spans="1:30" ht="16" x14ac:dyDescent="0.2">
      <c r="A17" s="5"/>
      <c r="B17" s="3" t="str">
        <f t="shared" si="0"/>
        <v/>
      </c>
      <c r="C17" s="5"/>
      <c r="D17" s="3" t="str">
        <f t="shared" si="1"/>
        <v/>
      </c>
      <c r="E17" s="5"/>
      <c r="F17" s="3" t="str">
        <f t="shared" si="2"/>
        <v/>
      </c>
      <c r="G17" s="5"/>
      <c r="H17" s="3" t="str">
        <f t="shared" si="3"/>
        <v/>
      </c>
      <c r="I17" s="5"/>
      <c r="J17" s="3" t="str">
        <f t="shared" si="4"/>
        <v/>
      </c>
      <c r="K17" s="5"/>
      <c r="L17" s="3" t="str">
        <f t="shared" si="5"/>
        <v/>
      </c>
      <c r="R17" s="3">
        <v>15</v>
      </c>
      <c r="T17" s="3" t="str">
        <f t="array" aca="1" ref="T17" ca="1">IF(ROW()-ROW(CCrit1NoBlanks)+1&gt;ROWS(CCrit1)-COUNTBLANK(CCrit1),"",INDIRECT(ADDRESS(SMALL((IF(CCrit1&lt;&gt;"",ROW(CCrit1),ROW()+ROWS(CCrit1))),ROW()-ROW(CCrit1NoBlanks)+1),COLUMN(CCrit1),4)))</f>
        <v/>
      </c>
      <c r="V17" s="3" t="str">
        <f t="array" aca="1" ref="V17" ca="1">IF(ROW()-ROW(CCrit2NoBlanks)+1&gt;ROWS(CCrit2)-COUNTBLANK(CCrit2),"",INDIRECT(ADDRESS(SMALL((IF(CCrit2&lt;&gt;"",ROW(CCrit2),ROW()+ROWS(CCrit2))),ROW()-ROW(CCrit2NoBlanks)+1),COLUMN(CCrit2),4)))</f>
        <v/>
      </c>
      <c r="X17" s="3" t="str">
        <f t="array" aca="1" ref="X17" ca="1">IF(ROW()-ROW(CCrit3NoBlanks)+1&gt;ROWS(CCrit3)-COUNTBLANK(CCrit3),"",INDIRECT(ADDRESS(SMALL((IF(CCrit3&lt;&gt;"",ROW(CCrit3),ROW()+ROWS(CCrit3))),ROW()-ROW(CCrit3NoBlanks)+1),COLUMN(CCrit3),4)))</f>
        <v/>
      </c>
      <c r="Z17" s="3" t="str">
        <f t="array" aca="1" ref="Z17" ca="1">IF(ROW()-ROW(CCrit4NoBlanks)+1&gt;ROWS(CCrit4)-COUNTBLANK(CCrit4),"",INDIRECT(ADDRESS(SMALL((IF(CCrit4&lt;&gt;"",ROW(CCrit4),ROW()+ROWS(CCrit4))),ROW()-ROW(CCrit4NoBlanks)+1),COLUMN(CCrit4),4)))</f>
        <v/>
      </c>
      <c r="AB17" s="3" t="str">
        <f t="array" aca="1" ref="AB17" ca="1">IF(ROW()-ROW(CCrit5NoBlanks)+1&gt;ROWS(CCrit5)-COUNTBLANK(CCrit5),"",INDIRECT(ADDRESS(SMALL((IF(CCrit5&lt;&gt;"",ROW(CCrit5),ROW()+ROWS(CCrit5))),ROW()-ROW(CCrit5NoBlanks)+1),COLUMN(CCrit5),4)))</f>
        <v/>
      </c>
      <c r="AD17" s="3" t="str">
        <f t="array" aca="1" ref="AD17" ca="1">IF(ROW()-ROW(CCrit6NoBlanks)+1&gt;ROWS(CCrit6)-COUNTBLANK(CCrit6),"",INDIRECT(ADDRESS(SMALL((IF(CCrit6&lt;&gt;"",ROW(CCrit6),ROW()+ROWS(CCrit6))),ROW()-ROW(CCrit6NoBlanks)+1),COLUMN(CCrit6),4)))</f>
        <v/>
      </c>
    </row>
    <row r="18" spans="1:30" ht="16" x14ac:dyDescent="0.2">
      <c r="A18" t="s">
        <v>38</v>
      </c>
      <c r="B18" s="3">
        <v>0</v>
      </c>
      <c r="C18" t="s">
        <v>38</v>
      </c>
      <c r="D18" s="3">
        <v>0</v>
      </c>
      <c r="E18" t="s">
        <v>38</v>
      </c>
      <c r="F18" s="3">
        <v>0</v>
      </c>
      <c r="G18" t="s">
        <v>38</v>
      </c>
      <c r="H18" s="3">
        <v>0</v>
      </c>
      <c r="I18" t="s">
        <v>38</v>
      </c>
      <c r="J18" s="3">
        <v>0</v>
      </c>
      <c r="K18" t="s">
        <v>38</v>
      </c>
      <c r="L18" s="3">
        <v>0</v>
      </c>
      <c r="T18" s="3" t="str">
        <f t="array" aca="1" ref="T18" ca="1">IF(ROW()-ROW(CCrit1NoBlanks)+1&gt;ROWS(CCrit1)-COUNTBLANK(CCrit1),"",INDIRECT(ADDRESS(SMALL((IF(CCrit1&lt;&gt;"",ROW(CCrit1),ROW()+ROWS(CCrit1))),ROW()-ROW(CCrit1NoBlanks)+1),COLUMN(CCrit1),4)))</f>
        <v/>
      </c>
      <c r="V18" s="3" t="str">
        <f t="array" aca="1" ref="V18" ca="1">IF(ROW()-ROW(CCrit2NoBlanks)+1&gt;ROWS(CCrit2)-COUNTBLANK(CCrit2),"",INDIRECT(ADDRESS(SMALL((IF(CCrit2&lt;&gt;"",ROW(CCrit2),ROW()+ROWS(CCrit2))),ROW()-ROW(CCrit2NoBlanks)+1),COLUMN(CCrit2),4)))</f>
        <v/>
      </c>
      <c r="X18" s="3" t="str">
        <f t="array" aca="1" ref="X18" ca="1">IF(ROW()-ROW(CCrit3NoBlanks)+1&gt;ROWS(CCrit3)-COUNTBLANK(CCrit3),"",INDIRECT(ADDRESS(SMALL((IF(CCrit3&lt;&gt;"",ROW(CCrit3),ROW()+ROWS(CCrit3))),ROW()-ROW(CCrit3NoBlanks)+1),COLUMN(CCrit3),4)))</f>
        <v/>
      </c>
      <c r="Z18" s="3" t="str">
        <f t="array" aca="1" ref="Z18" ca="1">IF(ROW()-ROW(CCrit4NoBlanks)+1&gt;ROWS(CCrit4)-COUNTBLANK(CCrit4),"",INDIRECT(ADDRESS(SMALL((IF(CCrit4&lt;&gt;"",ROW(CCrit4),ROW()+ROWS(CCrit4))),ROW()-ROW(CCrit4NoBlanks)+1),COLUMN(CCrit4),4)))</f>
        <v/>
      </c>
      <c r="AB18" s="3" t="str">
        <f t="array" aca="1" ref="AB18" ca="1">IF(ROW()-ROW(CCrit5NoBlanks)+1&gt;ROWS(CCrit5)-COUNTBLANK(CCrit5),"",INDIRECT(ADDRESS(SMALL((IF(CCrit5&lt;&gt;"",ROW(CCrit5),ROW()+ROWS(CCrit5))),ROW()-ROW(CCrit5NoBlanks)+1),COLUMN(CCrit5),4)))</f>
        <v/>
      </c>
      <c r="AD18" s="3" t="str">
        <f t="array" aca="1" ref="AD18" ca="1">IF(ROW()-ROW(CCrit6NoBlanks)+1&gt;ROWS(CCrit6)-COUNTBLANK(CCrit6),"",INDIRECT(ADDRESS(SMALL((IF(CCrit6&lt;&gt;"",ROW(CCrit6),ROW()+ROWS(CCrit6))),ROW()-ROW(CCrit6NoBlanks)+1),COLUMN(CCrit6),4)))</f>
        <v/>
      </c>
    </row>
    <row r="20" spans="1:30" ht="17" thickBot="1" x14ac:dyDescent="0.25">
      <c r="A20" s="6" t="s">
        <v>2</v>
      </c>
      <c r="B20" s="1"/>
      <c r="C20" s="6" t="s">
        <v>3</v>
      </c>
      <c r="D20" s="1"/>
      <c r="E20" s="6" t="s">
        <v>4</v>
      </c>
      <c r="F20" s="1"/>
      <c r="G20" s="6" t="s">
        <v>5</v>
      </c>
      <c r="H20" s="1"/>
      <c r="I20" s="6" t="s">
        <v>6</v>
      </c>
      <c r="J20" s="1"/>
      <c r="K20" s="6" t="s">
        <v>7</v>
      </c>
      <c r="L20" s="1"/>
      <c r="N20" s="1" t="s">
        <v>73</v>
      </c>
      <c r="T20" s="3" t="str">
        <f>A20</f>
        <v>Legal/Compliance</v>
      </c>
      <c r="V20" s="3" t="str">
        <f>C20</f>
        <v>Financial</v>
      </c>
      <c r="X20" s="3" t="str">
        <f>E20</f>
        <v>Reputation</v>
      </c>
      <c r="Z20" s="3" t="str">
        <f>G20</f>
        <v>Opportunity</v>
      </c>
      <c r="AB20" s="3" t="str">
        <f>I20</f>
        <v>U/X</v>
      </c>
      <c r="AD20" s="3" t="str">
        <f>K20</f>
        <v>No. of Users</v>
      </c>
    </row>
    <row r="21" spans="1:30" ht="16" x14ac:dyDescent="0.2">
      <c r="A21" s="5" t="s">
        <v>8</v>
      </c>
      <c r="B21" s="3">
        <v>30</v>
      </c>
      <c r="C21" s="5" t="s">
        <v>14</v>
      </c>
      <c r="D21" s="3">
        <v>30</v>
      </c>
      <c r="E21" s="5" t="s">
        <v>19</v>
      </c>
      <c r="F21" s="3">
        <v>30</v>
      </c>
      <c r="G21" s="5" t="s">
        <v>25</v>
      </c>
      <c r="H21" s="3">
        <v>30</v>
      </c>
      <c r="I21" s="5" t="s">
        <v>44</v>
      </c>
      <c r="J21" s="3">
        <v>30</v>
      </c>
      <c r="K21" s="5" t="s">
        <v>33</v>
      </c>
      <c r="L21" s="3">
        <v>30</v>
      </c>
      <c r="N21" s="3">
        <f>INT(6*(0.5*L21^2*SIN(RADIANS(60))))</f>
        <v>2338</v>
      </c>
      <c r="P21" t="s">
        <v>74</v>
      </c>
      <c r="Q21" t="s">
        <v>75</v>
      </c>
      <c r="R21" s="3">
        <v>0</v>
      </c>
      <c r="T21" s="3" t="str">
        <f t="array" aca="1" ref="T21" ca="1">IF(ROW()-ROW(BCrit1NoBlanks)+1&gt;ROWS(BCrit1)-COUNTBLANK(BCrit1),"",INDIRECT(ADDRESS(SMALL((IF(BCrit1&lt;&gt;"",ROW(BCrit1),ROW()+ROWS(BCrit1))),ROW()-ROW(BCrit1NoBlanks)+1),COLUMN(BCrit1),4)))</f>
        <v>Law/Statute Violation</v>
      </c>
      <c r="V21" s="3" t="str">
        <f t="array" aca="1" ref="V21" ca="1">IF(ROW()-ROW(BCrit2NoBlanks)+1&gt;ROWS(BCrit2)-COUNTBLANK(BCrit2),"",INDIRECT(ADDRESS(SMALL((IF(BCrit2&lt;&gt;"",ROW(BCrit2),ROW()+ROWS(BCrit2))),ROW()-ROW(BCrit2NoBlanks)+1),COLUMN(BCrit2),4)))</f>
        <v>&gt; $1 M</v>
      </c>
      <c r="X21" s="3" t="str">
        <f t="array" aca="1" ref="X21" ca="1">IF(ROW()-ROW(BCrit3NoBlanks)+1&gt;ROWS(BCrit3)-COUNTBLANK(BCrit3),"",INDIRECT(ADDRESS(SMALL((IF(BCrit3&lt;&gt;"",ROW(BCrit3),ROW()+ROWS(BCrit3))),ROW()-ROW(BCrit3NoBlanks)+1),COLUMN(BCrit3),4)))</f>
        <v>Government</v>
      </c>
      <c r="Z21" s="3" t="str">
        <f t="array" aca="1" ref="Z21" ca="1">IF(ROW()-ROW(BCrit4NoBlanks)+1&gt;ROWS(BCrit4)-COUNTBLANK(BCrit4),"",INDIRECT(ADDRESS(SMALL((IF(BCrit4&lt;&gt;"",ROW(BCrit4),ROW()+ROWS(BCrit4))),ROW()-ROW(BCrit4NoBlanks)+1),COLUMN(BCrit4),4)))</f>
        <v>DOL Mission</v>
      </c>
      <c r="AB21" s="3" t="str">
        <f t="array" aca="1" ref="AB21" ca="1">IF(ROW()-ROW(BCrit5NoBlanks)+1&gt;ROWS(BCrit5)-COUNTBLANK(BCrit5),"",INDIRECT(ADDRESS(SMALL((IF(BCrit5&lt;&gt;"",ROW(BCrit5),ROW()+ROWS(BCrit5))),ROW()-ROW(BCrit5NoBlanks)+1),COLUMN(BCrit5),4)))</f>
        <v>Quality of Work Life</v>
      </c>
      <c r="AD21" s="3" t="str">
        <f t="array" aca="1" ref="AD21" ca="1">IF(ROW()-ROW(BCrit6NoBlanks)+1&gt;ROWS(BCrit6)-COUNTBLANK(BCrit6),"",INDIRECT(ADDRESS(SMALL((IF(BCrit6&lt;&gt;"",ROW(BCrit6),ROW()+ROWS(BCrit6))),ROW()-ROW(BCrit6NoBlanks)+1),COLUMN(BCrit6),4)))</f>
        <v>Department-wide</v>
      </c>
    </row>
    <row r="22" spans="1:30" ht="16" x14ac:dyDescent="0.2">
      <c r="A22" s="5" t="s">
        <v>9</v>
      </c>
      <c r="B22" s="3">
        <v>25</v>
      </c>
      <c r="C22" s="5" t="s">
        <v>15</v>
      </c>
      <c r="D22" s="3">
        <v>24</v>
      </c>
      <c r="E22" s="5" t="s">
        <v>20</v>
      </c>
      <c r="F22" s="3">
        <v>25</v>
      </c>
      <c r="G22" s="5" t="s">
        <v>26</v>
      </c>
      <c r="H22" s="3">
        <v>24</v>
      </c>
      <c r="I22" s="5" t="s">
        <v>29</v>
      </c>
      <c r="J22" s="3">
        <v>24</v>
      </c>
      <c r="K22" s="5" t="s">
        <v>34</v>
      </c>
      <c r="L22" s="3">
        <v>25</v>
      </c>
      <c r="P22" s="3">
        <f>COUNTIF(A21:A37,"&lt;&gt;"&amp;"")-1</f>
        <v>6</v>
      </c>
      <c r="Q22" s="3" t="str">
        <f t="array" ref="Q22">IFERROR(INDEX($P$3:$P$8, MATCH(0, COUNTIF($Q$2:Q21, $P$3:$P$8), 0)),"")</f>
        <v/>
      </c>
      <c r="R22" s="3">
        <v>1</v>
      </c>
      <c r="T22" s="3" t="str">
        <f t="array" aca="1" ref="T22" ca="1">IF(ROW()-ROW(BCrit1NoBlanks)+1&gt;ROWS(BCrit1)-COUNTBLANK(BCrit1),"",INDIRECT(ADDRESS(SMALL((IF(BCrit1&lt;&gt;"",ROW(BCrit1),ROW()+ROWS(BCrit1))),ROW()-ROW(BCrit1NoBlanks)+1),COLUMN(BCrit1),4)))</f>
        <v>OMB Directive</v>
      </c>
      <c r="V22" s="3" t="str">
        <f t="array" aca="1" ref="V22" ca="1">IF(ROW()-ROW(BCrit2NoBlanks)+1&gt;ROWS(BCrit2)-COUNTBLANK(BCrit2),"",INDIRECT(ADDRESS(SMALL((IF(BCrit2&lt;&gt;"",ROW(BCrit2),ROW()+ROWS(BCrit2))),ROW()-ROW(BCrit2NoBlanks)+1),COLUMN(BCrit2),4)))</f>
        <v>&gt; $100 K</v>
      </c>
      <c r="X22" s="3" t="str">
        <f t="array" aca="1" ref="X22" ca="1">IF(ROW()-ROW(BCrit3NoBlanks)+1&gt;ROWS(BCrit3)-COUNTBLANK(BCrit3),"",INDIRECT(ADDRESS(SMALL((IF(BCrit3&lt;&gt;"",ROW(BCrit3),ROW()+ROWS(BCrit3))),ROW()-ROW(BCrit3NoBlanks)+1),COLUMN(BCrit3),4)))</f>
        <v>DOL/Secretary</v>
      </c>
      <c r="Z22" s="3" t="str">
        <f t="array" aca="1" ref="Z22" ca="1">IF(ROW()-ROW(BCrit4NoBlanks)+1&gt;ROWS(BCrit4)-COUNTBLANK(BCrit4),"",INDIRECT(ADDRESS(SMALL((IF(BCrit4&lt;&gt;"",ROW(BCrit4),ROW()+ROWS(BCrit4))),ROW()-ROW(BCrit4NoBlanks)+1),COLUMN(BCrit4),4)))</f>
        <v>Agency Mission</v>
      </c>
      <c r="AB22" s="3" t="str">
        <f t="array" aca="1" ref="AB22" ca="1">IF(ROW()-ROW(BCrit5NoBlanks)+1&gt;ROWS(BCrit5)-COUNTBLANK(BCrit5),"",INDIRECT(ADDRESS(SMALL((IF(BCrit5&lt;&gt;"",ROW(BCrit5),ROW()+ROWS(BCrit5))),ROW()-ROW(BCrit5NoBlanks)+1),COLUMN(BCrit5),4)))</f>
        <v>Abandonment</v>
      </c>
      <c r="AD22" s="3" t="str">
        <f t="array" aca="1" ref="AD22" ca="1">IF(ROW()-ROW(BCrit6NoBlanks)+1&gt;ROWS(BCrit6)-COUNTBLANK(BCrit6),"",INDIRECT(ADDRESS(SMALL((IF(BCrit6&lt;&gt;"",ROW(BCrit6),ROW()+ROWS(BCrit6))),ROW()-ROW(BCrit6NoBlanks)+1),COLUMN(BCrit6),4)))</f>
        <v>Regions</v>
      </c>
    </row>
    <row r="23" spans="1:30" ht="16" x14ac:dyDescent="0.2">
      <c r="A23" s="5" t="s">
        <v>10</v>
      </c>
      <c r="B23" s="3">
        <v>20</v>
      </c>
      <c r="C23" s="5" t="s">
        <v>16</v>
      </c>
      <c r="D23" s="3">
        <v>18</v>
      </c>
      <c r="E23" s="5" t="s">
        <v>21</v>
      </c>
      <c r="F23" s="3">
        <v>20</v>
      </c>
      <c r="G23" s="5" t="s">
        <v>27</v>
      </c>
      <c r="H23" s="3">
        <v>18</v>
      </c>
      <c r="I23" s="5" t="s">
        <v>53</v>
      </c>
      <c r="J23" s="3">
        <v>18</v>
      </c>
      <c r="K23" s="5" t="s">
        <v>54</v>
      </c>
      <c r="L23" s="3">
        <v>20</v>
      </c>
      <c r="P23" s="3">
        <f>COUNTIF(C21:C37,"&lt;&gt;"&amp;"")-1</f>
        <v>5</v>
      </c>
      <c r="Q23" s="3" t="str">
        <f t="array" ref="Q23">IFERROR(INDEX($P$3:$P$8, MATCH(0, COUNTIF($Q$2:Q22, $P$3:$P$8), 0)),"")</f>
        <v/>
      </c>
      <c r="R23" s="3">
        <v>2</v>
      </c>
      <c r="T23" s="3" t="str">
        <f t="array" aca="1" ref="T23" ca="1">IF(ROW()-ROW(BCrit1NoBlanks)+1&gt;ROWS(BCrit1)-COUNTBLANK(BCrit1),"",INDIRECT(ADDRESS(SMALL((IF(BCrit1&lt;&gt;"",ROW(BCrit1),ROW()+ROWS(BCrit1))),ROW()-ROW(BCrit1NoBlanks)+1),COLUMN(BCrit1),4)))</f>
        <v>DOL-wide Policy</v>
      </c>
      <c r="V23" s="3" t="str">
        <f t="array" aca="1" ref="V23" ca="1">IF(ROW()-ROW(BCrit2NoBlanks)+1&gt;ROWS(BCrit2)-COUNTBLANK(BCrit2),"",INDIRECT(ADDRESS(SMALL((IF(BCrit2&lt;&gt;"",ROW(BCrit2),ROW()+ROWS(BCrit2))),ROW()-ROW(BCrit2NoBlanks)+1),COLUMN(BCrit2),4)))</f>
        <v>&gt; $10 K</v>
      </c>
      <c r="X23" s="3" t="str">
        <f t="array" aca="1" ref="X23" ca="1">IF(ROW()-ROW(BCrit3NoBlanks)+1&gt;ROWS(BCrit3)-COUNTBLANK(BCrit3),"",INDIRECT(ADDRESS(SMALL((IF(BCrit3&lt;&gt;"",ROW(BCrit3),ROW()+ROWS(BCrit3))),ROW()-ROW(BCrit3NoBlanks)+1),COLUMN(BCrit3),4)))</f>
        <v>CIO</v>
      </c>
      <c r="Z23" s="3" t="str">
        <f t="array" aca="1" ref="Z23" ca="1">IF(ROW()-ROW(BCrit4NoBlanks)+1&gt;ROWS(BCrit4)-COUNTBLANK(BCrit4),"",INDIRECT(ADDRESS(SMALL((IF(BCrit4&lt;&gt;"",ROW(BCrit4),ROW()+ROWS(BCrit4))),ROW()-ROW(BCrit4NoBlanks)+1),COLUMN(BCrit4),4)))</f>
        <v>OCIO</v>
      </c>
      <c r="AB23" s="3" t="str">
        <f t="array" aca="1" ref="AB23" ca="1">IF(ROW()-ROW(BCrit5NoBlanks)+1&gt;ROWS(BCrit5)-COUNTBLANK(BCrit5),"",INDIRECT(ADDRESS(SMALL((IF(BCrit5&lt;&gt;"",ROW(BCrit5),ROW()+ROWS(BCrit5))),ROW()-ROW(BCrit5NoBlanks)+1),COLUMN(BCrit5),4)))</f>
        <v>Fewer Complaints</v>
      </c>
      <c r="AD23" s="3" t="str">
        <f t="array" aca="1" ref="AD23" ca="1">IF(ROW()-ROW(BCrit6NoBlanks)+1&gt;ROWS(BCrit6)-COUNTBLANK(BCrit6),"",INDIRECT(ADDRESS(SMALL((IF(BCrit6&lt;&gt;"",ROW(BCrit6),ROW()+ROWS(BCrit6))),ROW()-ROW(BCrit6NoBlanks)+1),COLUMN(BCrit6),4)))</f>
        <v>Nat. Off./Region</v>
      </c>
    </row>
    <row r="24" spans="1:30" ht="16" x14ac:dyDescent="0.2">
      <c r="A24" s="5" t="s">
        <v>11</v>
      </c>
      <c r="B24" s="3">
        <v>15</v>
      </c>
      <c r="C24" s="5" t="s">
        <v>17</v>
      </c>
      <c r="D24" s="3">
        <v>12</v>
      </c>
      <c r="E24" s="5" t="s">
        <v>22</v>
      </c>
      <c r="F24" s="3">
        <v>15</v>
      </c>
      <c r="G24" s="5" t="s">
        <v>28</v>
      </c>
      <c r="H24" s="3">
        <v>12</v>
      </c>
      <c r="I24" s="5" t="s">
        <v>52</v>
      </c>
      <c r="J24" s="3">
        <v>12</v>
      </c>
      <c r="K24" s="5" t="s">
        <v>35</v>
      </c>
      <c r="L24" s="3">
        <v>15</v>
      </c>
      <c r="P24" s="3">
        <f>COUNTIF(E21:E37,"&lt;&gt;"&amp;"")-1</f>
        <v>6</v>
      </c>
      <c r="Q24" s="3" t="str">
        <f t="array" ref="Q24">IFERROR(INDEX($P$3:$P$8, MATCH(0, COUNTIF($Q$2:Q23, $P$3:$P$8), 0)),"")</f>
        <v/>
      </c>
      <c r="R24" s="3">
        <v>3</v>
      </c>
      <c r="T24" s="3" t="str">
        <f t="array" aca="1" ref="T24" ca="1">IF(ROW()-ROW(BCrit1NoBlanks)+1&gt;ROWS(BCrit1)-COUNTBLANK(BCrit1),"",INDIRECT(ADDRESS(SMALL((IF(BCrit1&lt;&gt;"",ROW(BCrit1),ROW()+ROWS(BCrit1))),ROW()-ROW(BCrit1NoBlanks)+1),COLUMN(BCrit1),4)))</f>
        <v>OCIO-wide Policy</v>
      </c>
      <c r="V24" s="3" t="str">
        <f t="array" aca="1" ref="V24" ca="1">IF(ROW()-ROW(BCrit2NoBlanks)+1&gt;ROWS(BCrit2)-COUNTBLANK(BCrit2),"",INDIRECT(ADDRESS(SMALL((IF(BCrit2&lt;&gt;"",ROW(BCrit2),ROW()+ROWS(BCrit2))),ROW()-ROW(BCrit2NoBlanks)+1),COLUMN(BCrit2),4)))</f>
        <v>&gt; $3K</v>
      </c>
      <c r="X24" s="3" t="str">
        <f t="array" aca="1" ref="X24" ca="1">IF(ROW()-ROW(BCrit3NoBlanks)+1&gt;ROWS(BCrit3)-COUNTBLANK(BCrit3),"",INDIRECT(ADDRESS(SMALL((IF(BCrit3&lt;&gt;"",ROW(BCrit3),ROW()+ROWS(BCrit3))),ROW()-ROW(BCrit3NoBlanks)+1),COLUMN(BCrit3),4)))</f>
        <v>Agency Head</v>
      </c>
      <c r="Z24" s="3" t="str">
        <f t="array" aca="1" ref="Z24" ca="1">IF(ROW()-ROW(BCrit4NoBlanks)+1&gt;ROWS(BCrit4)-COUNTBLANK(BCrit4),"",INDIRECT(ADDRESS(SMALL((IF(BCrit4&lt;&gt;"",ROW(BCrit4),ROW()+ROWS(BCrit4))),ROW()-ROW(BCrit4NoBlanks)+1),COLUMN(BCrit4),4)))</f>
        <v>Program</v>
      </c>
      <c r="AB24" s="3" t="str">
        <f t="array" aca="1" ref="AB24" ca="1">IF(ROW()-ROW(BCrit5NoBlanks)+1&gt;ROWS(BCrit5)-COUNTBLANK(BCrit5),"",INDIRECT(ADDRESS(SMALL((IF(BCrit5&lt;&gt;"",ROW(BCrit5),ROW()+ROWS(BCrit5))),ROW()-ROW(BCrit5NoBlanks)+1),COLUMN(BCrit5),4)))</f>
        <v>Usability</v>
      </c>
      <c r="AD24" s="3" t="str">
        <f t="array" aca="1" ref="AD24" ca="1">IF(ROW()-ROW(BCrit6NoBlanks)+1&gt;ROWS(BCrit6)-COUNTBLANK(BCrit6),"",INDIRECT(ADDRESS(SMALL((IF(BCrit6&lt;&gt;"",ROW(BCrit6),ROW()+ROWS(BCrit6))),ROW()-ROW(BCrit6NoBlanks)+1),COLUMN(BCrit6),4)))</f>
        <v>Large Agency</v>
      </c>
    </row>
    <row r="25" spans="1:30" ht="16" x14ac:dyDescent="0.2">
      <c r="A25" s="5" t="s">
        <v>12</v>
      </c>
      <c r="B25" s="3">
        <v>10</v>
      </c>
      <c r="C25" s="5" t="s">
        <v>18</v>
      </c>
      <c r="D25" s="3">
        <v>6</v>
      </c>
      <c r="E25" s="5" t="s">
        <v>23</v>
      </c>
      <c r="F25" s="3">
        <v>10</v>
      </c>
      <c r="G25" s="5" t="s">
        <v>24</v>
      </c>
      <c r="H25" s="3">
        <v>6</v>
      </c>
      <c r="I25" s="5" t="s">
        <v>32</v>
      </c>
      <c r="J25" s="3">
        <v>6</v>
      </c>
      <c r="K25" s="5" t="s">
        <v>36</v>
      </c>
      <c r="L25" s="3">
        <v>10</v>
      </c>
      <c r="P25" s="3">
        <f>COUNTIF(G21:G37,"&lt;&gt;"&amp;"")-1</f>
        <v>5</v>
      </c>
      <c r="Q25" s="3" t="str">
        <f t="array" ref="Q25">IFERROR(INDEX($P$3:$P$8, MATCH(0, COUNTIF($Q$2:Q24, $P$3:$P$8), 0)),"")</f>
        <v/>
      </c>
      <c r="R25" s="3">
        <v>4</v>
      </c>
      <c r="T25" s="3" t="str">
        <f t="array" aca="1" ref="T25" ca="1">IF(ROW()-ROW(BCrit1NoBlanks)+1&gt;ROWS(BCrit1)-COUNTBLANK(BCrit1),"",INDIRECT(ADDRESS(SMALL((IF(BCrit1&lt;&gt;"",ROW(BCrit1),ROW()+ROWS(BCrit1))),ROW()-ROW(BCrit1NoBlanks)+1),COLUMN(BCrit1),4)))</f>
        <v>Agency Policy</v>
      </c>
      <c r="V25" s="3" t="str">
        <f t="array" aca="1" ref="V25" ca="1">IF(ROW()-ROW(BCrit2NoBlanks)+1&gt;ROWS(BCrit2)-COUNTBLANK(BCrit2),"",INDIRECT(ADDRESS(SMALL((IF(BCrit2&lt;&gt;"",ROW(BCrit2),ROW()+ROWS(BCrit2))),ROW()-ROW(BCrit2NoBlanks)+1),COLUMN(BCrit2),4)))</f>
        <v>&lt;= $3K</v>
      </c>
      <c r="X25" s="3" t="str">
        <f t="array" aca="1" ref="X25" ca="1">IF(ROW()-ROW(BCrit3NoBlanks)+1&gt;ROWS(BCrit3)-COUNTBLANK(BCrit3),"",INDIRECT(ADDRESS(SMALL((IF(BCrit3&lt;&gt;"",ROW(BCrit3),ROW()+ROWS(BCrit3))),ROW()-ROW(BCrit3NoBlanks)+1),COLUMN(BCrit3),4)))</f>
        <v>Div/Program Head</v>
      </c>
      <c r="Z25" s="3" t="str">
        <f t="array" aca="1" ref="Z25" ca="1">IF(ROW()-ROW(BCrit4NoBlanks)+1&gt;ROWS(BCrit4)-COUNTBLANK(BCrit4),"",INDIRECT(ADDRESS(SMALL((IF(BCrit4&lt;&gt;"",ROW(BCrit4),ROW()+ROWS(BCrit4))),ROW()-ROW(BCrit4NoBlanks)+1),COLUMN(BCrit4),4)))</f>
        <v>Project</v>
      </c>
      <c r="AB25" s="3" t="str">
        <f t="array" aca="1" ref="AB25" ca="1">IF(ROW()-ROW(BCrit5NoBlanks)+1&gt;ROWS(BCrit5)-COUNTBLANK(BCrit5),"",INDIRECT(ADDRESS(SMALL((IF(BCrit5&lt;&gt;"",ROW(BCrit5),ROW()+ROWS(BCrit5))),ROW()-ROW(BCrit5NoBlanks)+1),COLUMN(BCrit5),4)))</f>
        <v>Look &amp; Feel</v>
      </c>
      <c r="AD25" s="3" t="str">
        <f t="array" aca="1" ref="AD25" ca="1">IF(ROW()-ROW(BCrit6NoBlanks)+1&gt;ROWS(BCrit6)-COUNTBLANK(BCrit6),"",INDIRECT(ADDRESS(SMALL((IF(BCrit6&lt;&gt;"",ROW(BCrit6),ROW()+ROWS(BCrit6))),ROW()-ROW(BCrit6NoBlanks)+1),COLUMN(BCrit6),4)))</f>
        <v>Small Agency</v>
      </c>
    </row>
    <row r="26" spans="1:30" ht="16" x14ac:dyDescent="0.2">
      <c r="A26" s="5" t="s">
        <v>13</v>
      </c>
      <c r="B26" s="3">
        <v>5</v>
      </c>
      <c r="C26" s="5"/>
      <c r="D26" s="3"/>
      <c r="E26" s="5" t="s">
        <v>24</v>
      </c>
      <c r="F26" s="3">
        <v>5</v>
      </c>
      <c r="G26" s="5"/>
      <c r="H26" s="3"/>
      <c r="I26" s="5"/>
      <c r="J26" s="3"/>
      <c r="K26" s="5" t="s">
        <v>37</v>
      </c>
      <c r="L26" s="3">
        <v>5</v>
      </c>
      <c r="P26" s="3">
        <f>COUNTIF(I21:I37,"&lt;&gt;"&amp;"")-1</f>
        <v>5</v>
      </c>
      <c r="Q26" s="3" t="str">
        <f t="array" ref="Q26">IFERROR(INDEX($P$3:$P$8, MATCH(0, COUNTIF($Q$2:Q25, $P$3:$P$8), 0)),"")</f>
        <v/>
      </c>
      <c r="R26" s="3">
        <v>5</v>
      </c>
      <c r="T26" s="3" t="str">
        <f t="array" aca="1" ref="T26" ca="1">IF(ROW()-ROW(BCrit1NoBlanks)+1&gt;ROWS(BCrit1)-COUNTBLANK(BCrit1),"",INDIRECT(ADDRESS(SMALL((IF(BCrit1&lt;&gt;"",ROW(BCrit1),ROW()+ROWS(BCrit1))),ROW()-ROW(BCrit1NoBlanks)+1),COLUMN(BCrit1),4)))</f>
        <v>Division Policy</v>
      </c>
      <c r="V26" s="3" t="str">
        <f t="array" aca="1" ref="V26" ca="1">IF(ROW()-ROW(BCrit2NoBlanks)+1&gt;ROWS(BCrit2)-COUNTBLANK(BCrit2),"",INDIRECT(ADDRESS(SMALL((IF(BCrit2&lt;&gt;"",ROW(BCrit2),ROW()+ROWS(BCrit2))),ROW()-ROW(BCrit2NoBlanks)+1),COLUMN(BCrit2),4)))</f>
        <v>None</v>
      </c>
      <c r="X26" s="3" t="str">
        <f t="array" aca="1" ref="X26" ca="1">IF(ROW()-ROW(BCrit3NoBlanks)+1&gt;ROWS(BCrit3)-COUNTBLANK(BCrit3),"",INDIRECT(ADDRESS(SMALL((IF(BCrit3&lt;&gt;"",ROW(BCrit3),ROW()+ROWS(BCrit3))),ROW()-ROW(BCrit3NoBlanks)+1),COLUMN(BCrit3),4)))</f>
        <v>Project</v>
      </c>
      <c r="Z26" s="3" t="str">
        <f t="array" aca="1" ref="Z26" ca="1">IF(ROW()-ROW(BCrit4NoBlanks)+1&gt;ROWS(BCrit4)-COUNTBLANK(BCrit4),"",INDIRECT(ADDRESS(SMALL((IF(BCrit4&lt;&gt;"",ROW(BCrit4),ROW()+ROWS(BCrit4))),ROW()-ROW(BCrit4NoBlanks)+1),COLUMN(BCrit4),4)))</f>
        <v>None</v>
      </c>
      <c r="AB26" s="3" t="str">
        <f t="array" aca="1" ref="AB26" ca="1">IF(ROW()-ROW(BCrit5NoBlanks)+1&gt;ROWS(BCrit5)-COUNTBLANK(BCrit5),"",INDIRECT(ADDRESS(SMALL((IF(BCrit5&lt;&gt;"",ROW(BCrit5),ROW()+ROWS(BCrit5))),ROW()-ROW(BCrit5NoBlanks)+1),COLUMN(BCrit5),4)))</f>
        <v>None</v>
      </c>
      <c r="AD26" s="3" t="str">
        <f t="array" aca="1" ref="AD26" ca="1">IF(ROW()-ROW(BCrit6NoBlanks)+1&gt;ROWS(BCrit6)-COUNTBLANK(BCrit6),"",INDIRECT(ADDRESS(SMALL((IF(BCrit6&lt;&gt;"",ROW(BCrit6),ROW()+ROWS(BCrit6))),ROW()-ROW(BCrit6NoBlanks)+1),COLUMN(BCrit6),4)))</f>
        <v>&lt; 100 people</v>
      </c>
    </row>
    <row r="27" spans="1:30" ht="16" x14ac:dyDescent="0.2">
      <c r="A27" s="5"/>
      <c r="B27" s="3"/>
      <c r="C27" s="5"/>
      <c r="D27" s="3"/>
      <c r="E27" s="5"/>
      <c r="F27" s="3"/>
      <c r="G27" s="5"/>
      <c r="H27" s="3"/>
      <c r="I27" s="5"/>
      <c r="J27" s="3"/>
      <c r="K27" s="5"/>
      <c r="L27" s="3"/>
      <c r="P27" s="3">
        <f>COUNTIF(K21:K37,"&lt;&gt;"&amp;"")-1</f>
        <v>6</v>
      </c>
      <c r="Q27" s="3" t="str">
        <f t="array" ref="Q27">IFERROR(INDEX($P$3:$P$8, MATCH(0, COUNTIF($Q$2:Q26, $P$3:$P$8), 0)),"")</f>
        <v/>
      </c>
      <c r="R27" s="3">
        <v>6</v>
      </c>
      <c r="T27" s="3" t="str">
        <f t="array" aca="1" ref="T27" ca="1">IF(ROW()-ROW(BCrit1NoBlanks)+1&gt;ROWS(BCrit1)-COUNTBLANK(BCrit1),"",INDIRECT(ADDRESS(SMALL((IF(BCrit1&lt;&gt;"",ROW(BCrit1),ROW()+ROWS(BCrit1))),ROW()-ROW(BCrit1NoBlanks)+1),COLUMN(BCrit1),4)))</f>
        <v>None</v>
      </c>
      <c r="V27" s="3" t="str">
        <f t="array" aca="1" ref="V27" ca="1">IF(ROW()-ROW(BCrit2NoBlanks)+1&gt;ROWS(BCrit2)-COUNTBLANK(BCrit2),"",INDIRECT(ADDRESS(SMALL((IF(BCrit2&lt;&gt;"",ROW(BCrit2),ROW()+ROWS(BCrit2))),ROW()-ROW(BCrit2NoBlanks)+1),COLUMN(BCrit2),4)))</f>
        <v/>
      </c>
      <c r="X27" s="3" t="str">
        <f t="array" aca="1" ref="X27" ca="1">IF(ROW()-ROW(BCrit3NoBlanks)+1&gt;ROWS(BCrit3)-COUNTBLANK(BCrit3),"",INDIRECT(ADDRESS(SMALL((IF(BCrit3&lt;&gt;"",ROW(BCrit3),ROW()+ROWS(BCrit3))),ROW()-ROW(BCrit3NoBlanks)+1),COLUMN(BCrit3),4)))</f>
        <v>None</v>
      </c>
      <c r="Z27" s="3" t="str">
        <f t="array" aca="1" ref="Z27" ca="1">IF(ROW()-ROW(BCrit4NoBlanks)+1&gt;ROWS(BCrit4)-COUNTBLANK(BCrit4),"",INDIRECT(ADDRESS(SMALL((IF(BCrit4&lt;&gt;"",ROW(BCrit4),ROW()+ROWS(BCrit4))),ROW()-ROW(BCrit4NoBlanks)+1),COLUMN(BCrit4),4)))</f>
        <v/>
      </c>
      <c r="AB27" s="3" t="str">
        <f t="array" aca="1" ref="AB27" ca="1">IF(ROW()-ROW(BCrit5NoBlanks)+1&gt;ROWS(BCrit5)-COUNTBLANK(BCrit5),"",INDIRECT(ADDRESS(SMALL((IF(BCrit5&lt;&gt;"",ROW(BCrit5),ROW()+ROWS(BCrit5))),ROW()-ROW(BCrit5NoBlanks)+1),COLUMN(BCrit5),4)))</f>
        <v/>
      </c>
      <c r="AD27" s="3" t="str">
        <f t="array" aca="1" ref="AD27" ca="1">IF(ROW()-ROW(BCrit6NoBlanks)+1&gt;ROWS(BCrit6)-COUNTBLANK(BCrit6),"",INDIRECT(ADDRESS(SMALL((IF(BCrit6&lt;&gt;"",ROW(BCrit6),ROW()+ROWS(BCrit6))),ROW()-ROW(BCrit6NoBlanks)+1),COLUMN(BCrit6),4)))</f>
        <v>None</v>
      </c>
    </row>
    <row r="28" spans="1:30" ht="16" x14ac:dyDescent="0.2">
      <c r="A28" s="5"/>
      <c r="B28" s="3"/>
      <c r="C28" s="5"/>
      <c r="D28" s="3"/>
      <c r="E28" s="5"/>
      <c r="F28" s="3"/>
      <c r="G28" s="5"/>
      <c r="H28" s="3"/>
      <c r="I28" s="5"/>
      <c r="J28" s="3"/>
      <c r="K28" s="5"/>
      <c r="L28" s="3"/>
      <c r="Q28" s="3">
        <f>PRODUCT(Q22:Q27)</f>
        <v>0</v>
      </c>
      <c r="R28" s="3">
        <v>7</v>
      </c>
      <c r="T28" s="3" t="str">
        <f t="array" aca="1" ref="T28" ca="1">IF(ROW()-ROW(BCrit1NoBlanks)+1&gt;ROWS(BCrit1)-COUNTBLANK(BCrit1),"",INDIRECT(ADDRESS(SMALL((IF(BCrit1&lt;&gt;"",ROW(BCrit1),ROW()+ROWS(BCrit1))),ROW()-ROW(BCrit1NoBlanks)+1),COLUMN(BCrit1),4)))</f>
        <v/>
      </c>
      <c r="V28" s="3" t="str">
        <f t="array" aca="1" ref="V28" ca="1">IF(ROW()-ROW(BCrit2NoBlanks)+1&gt;ROWS(BCrit2)-COUNTBLANK(BCrit2),"",INDIRECT(ADDRESS(SMALL((IF(BCrit2&lt;&gt;"",ROW(BCrit2),ROW()+ROWS(BCrit2))),ROW()-ROW(BCrit2NoBlanks)+1),COLUMN(BCrit2),4)))</f>
        <v/>
      </c>
      <c r="X28" s="3" t="str">
        <f t="array" aca="1" ref="X28" ca="1">IF(ROW()-ROW(BCrit3NoBlanks)+1&gt;ROWS(BCrit3)-COUNTBLANK(BCrit3),"",INDIRECT(ADDRESS(SMALL((IF(BCrit3&lt;&gt;"",ROW(BCrit3),ROW()+ROWS(BCrit3))),ROW()-ROW(BCrit3NoBlanks)+1),COLUMN(BCrit3),4)))</f>
        <v/>
      </c>
      <c r="Z28" s="3" t="str">
        <f t="array" aca="1" ref="Z28" ca="1">IF(ROW()-ROW(BCrit4NoBlanks)+1&gt;ROWS(BCrit4)-COUNTBLANK(BCrit4),"",INDIRECT(ADDRESS(SMALL((IF(BCrit4&lt;&gt;"",ROW(BCrit4),ROW()+ROWS(BCrit4))),ROW()-ROW(BCrit4NoBlanks)+1),COLUMN(BCrit4),4)))</f>
        <v/>
      </c>
      <c r="AB28" s="3" t="str">
        <f t="array" aca="1" ref="AB28" ca="1">IF(ROW()-ROW(BCrit5NoBlanks)+1&gt;ROWS(BCrit5)-COUNTBLANK(BCrit5),"",INDIRECT(ADDRESS(SMALL((IF(BCrit5&lt;&gt;"",ROW(BCrit5),ROW()+ROWS(BCrit5))),ROW()-ROW(BCrit5NoBlanks)+1),COLUMN(BCrit5),4)))</f>
        <v/>
      </c>
      <c r="AD28" s="3" t="str">
        <f t="array" aca="1" ref="AD28" ca="1">IF(ROW()-ROW(BCrit6NoBlanks)+1&gt;ROWS(BCrit6)-COUNTBLANK(BCrit6),"",INDIRECT(ADDRESS(SMALL((IF(BCrit6&lt;&gt;"",ROW(BCrit6),ROW()+ROWS(BCrit6))),ROW()-ROW(BCrit6NoBlanks)+1),COLUMN(BCrit6),4)))</f>
        <v/>
      </c>
    </row>
    <row r="29" spans="1:30" ht="16" x14ac:dyDescent="0.2">
      <c r="A29" s="5"/>
      <c r="B29" s="3"/>
      <c r="C29" s="5"/>
      <c r="D29" s="3"/>
      <c r="E29" s="5"/>
      <c r="F29" s="3"/>
      <c r="G29" s="5"/>
      <c r="H29" s="3"/>
      <c r="I29" s="5"/>
      <c r="J29" s="3"/>
      <c r="K29" s="5"/>
      <c r="L29" s="3"/>
      <c r="R29" s="3">
        <v>8</v>
      </c>
      <c r="T29" s="3" t="str">
        <f t="array" aca="1" ref="T29" ca="1">IF(ROW()-ROW(BCrit1NoBlanks)+1&gt;ROWS(BCrit1)-COUNTBLANK(BCrit1),"",INDIRECT(ADDRESS(SMALL((IF(BCrit1&lt;&gt;"",ROW(BCrit1),ROW()+ROWS(BCrit1))),ROW()-ROW(BCrit1NoBlanks)+1),COLUMN(BCrit1),4)))</f>
        <v/>
      </c>
      <c r="V29" s="3" t="str">
        <f t="array" aca="1" ref="V29" ca="1">IF(ROW()-ROW(BCrit2NoBlanks)+1&gt;ROWS(BCrit2)-COUNTBLANK(BCrit2),"",INDIRECT(ADDRESS(SMALL((IF(BCrit2&lt;&gt;"",ROW(BCrit2),ROW()+ROWS(BCrit2))),ROW()-ROW(BCrit2NoBlanks)+1),COLUMN(BCrit2),4)))</f>
        <v/>
      </c>
      <c r="X29" s="3" t="str">
        <f t="array" aca="1" ref="X29" ca="1">IF(ROW()-ROW(BCrit3NoBlanks)+1&gt;ROWS(BCrit3)-COUNTBLANK(BCrit3),"",INDIRECT(ADDRESS(SMALL((IF(BCrit3&lt;&gt;"",ROW(BCrit3),ROW()+ROWS(BCrit3))),ROW()-ROW(BCrit3NoBlanks)+1),COLUMN(BCrit3),4)))</f>
        <v/>
      </c>
      <c r="Z29" s="3" t="str">
        <f t="array" aca="1" ref="Z29" ca="1">IF(ROW()-ROW(BCrit4NoBlanks)+1&gt;ROWS(BCrit4)-COUNTBLANK(BCrit4),"",INDIRECT(ADDRESS(SMALL((IF(BCrit4&lt;&gt;"",ROW(BCrit4),ROW()+ROWS(BCrit4))),ROW()-ROW(BCrit4NoBlanks)+1),COLUMN(BCrit4),4)))</f>
        <v/>
      </c>
      <c r="AB29" s="3" t="str">
        <f t="array" aca="1" ref="AB29" ca="1">IF(ROW()-ROW(BCrit5NoBlanks)+1&gt;ROWS(BCrit5)-COUNTBLANK(BCrit5),"",INDIRECT(ADDRESS(SMALL((IF(BCrit5&lt;&gt;"",ROW(BCrit5),ROW()+ROWS(BCrit5))),ROW()-ROW(BCrit5NoBlanks)+1),COLUMN(BCrit5),4)))</f>
        <v/>
      </c>
      <c r="AD29" s="3" t="str">
        <f t="array" aca="1" ref="AD29" ca="1">IF(ROW()-ROW(BCrit6NoBlanks)+1&gt;ROWS(BCrit6)-COUNTBLANK(BCrit6),"",INDIRECT(ADDRESS(SMALL((IF(BCrit6&lt;&gt;"",ROW(BCrit6),ROW()+ROWS(BCrit6))),ROW()-ROW(BCrit6NoBlanks)+1),COLUMN(BCrit6),4)))</f>
        <v/>
      </c>
    </row>
    <row r="30" spans="1:30" ht="16" x14ac:dyDescent="0.2">
      <c r="A30" s="5"/>
      <c r="B30" s="3"/>
      <c r="C30" s="5"/>
      <c r="D30" s="3"/>
      <c r="E30" s="5"/>
      <c r="F30" s="3"/>
      <c r="G30" s="5"/>
      <c r="H30" s="3"/>
      <c r="I30" s="5"/>
      <c r="J30" s="3"/>
      <c r="K30" s="5"/>
      <c r="L30" s="3"/>
      <c r="R30" s="3">
        <v>9</v>
      </c>
      <c r="T30" s="3" t="str">
        <f t="array" aca="1" ref="T30" ca="1">IF(ROW()-ROW(BCrit1NoBlanks)+1&gt;ROWS(BCrit1)-COUNTBLANK(BCrit1),"",INDIRECT(ADDRESS(SMALL((IF(BCrit1&lt;&gt;"",ROW(BCrit1),ROW()+ROWS(BCrit1))),ROW()-ROW(BCrit1NoBlanks)+1),COLUMN(BCrit1),4)))</f>
        <v/>
      </c>
      <c r="V30" s="3" t="str">
        <f t="array" aca="1" ref="V30" ca="1">IF(ROW()-ROW(BCrit2NoBlanks)+1&gt;ROWS(BCrit2)-COUNTBLANK(BCrit2),"",INDIRECT(ADDRESS(SMALL((IF(BCrit2&lt;&gt;"",ROW(BCrit2),ROW()+ROWS(BCrit2))),ROW()-ROW(BCrit2NoBlanks)+1),COLUMN(BCrit2),4)))</f>
        <v/>
      </c>
      <c r="X30" s="3" t="str">
        <f t="array" aca="1" ref="X30" ca="1">IF(ROW()-ROW(BCrit3NoBlanks)+1&gt;ROWS(BCrit3)-COUNTBLANK(BCrit3),"",INDIRECT(ADDRESS(SMALL((IF(BCrit3&lt;&gt;"",ROW(BCrit3),ROW()+ROWS(BCrit3))),ROW()-ROW(BCrit3NoBlanks)+1),COLUMN(BCrit3),4)))</f>
        <v/>
      </c>
      <c r="Z30" s="3" t="str">
        <f t="array" aca="1" ref="Z30" ca="1">IF(ROW()-ROW(BCrit4NoBlanks)+1&gt;ROWS(BCrit4)-COUNTBLANK(BCrit4),"",INDIRECT(ADDRESS(SMALL((IF(BCrit4&lt;&gt;"",ROW(BCrit4),ROW()+ROWS(BCrit4))),ROW()-ROW(BCrit4NoBlanks)+1),COLUMN(BCrit4),4)))</f>
        <v/>
      </c>
      <c r="AB30" s="3" t="str">
        <f t="array" aca="1" ref="AB30" ca="1">IF(ROW()-ROW(BCrit5NoBlanks)+1&gt;ROWS(BCrit5)-COUNTBLANK(BCrit5),"",INDIRECT(ADDRESS(SMALL((IF(BCrit5&lt;&gt;"",ROW(BCrit5),ROW()+ROWS(BCrit5))),ROW()-ROW(BCrit5NoBlanks)+1),COLUMN(BCrit5),4)))</f>
        <v/>
      </c>
      <c r="AD30" s="3" t="str">
        <f t="array" aca="1" ref="AD30" ca="1">IF(ROW()-ROW(BCrit6NoBlanks)+1&gt;ROWS(BCrit6)-COUNTBLANK(BCrit6),"",INDIRECT(ADDRESS(SMALL((IF(BCrit6&lt;&gt;"",ROW(BCrit6),ROW()+ROWS(BCrit6))),ROW()-ROW(BCrit6NoBlanks)+1),COLUMN(BCrit6),4)))</f>
        <v/>
      </c>
    </row>
    <row r="31" spans="1:30" ht="16" x14ac:dyDescent="0.2">
      <c r="A31" s="5"/>
      <c r="B31" s="3"/>
      <c r="C31" s="5"/>
      <c r="D31" s="3"/>
      <c r="E31" s="5"/>
      <c r="F31" s="3"/>
      <c r="G31" s="5"/>
      <c r="H31" s="3"/>
      <c r="I31" s="5"/>
      <c r="J31" s="3"/>
      <c r="K31" s="5"/>
      <c r="L31" s="3"/>
      <c r="R31" s="3">
        <v>10</v>
      </c>
      <c r="T31" s="3" t="str">
        <f t="array" aca="1" ref="T31" ca="1">IF(ROW()-ROW(BCrit1NoBlanks)+1&gt;ROWS(BCrit1)-COUNTBLANK(BCrit1),"",INDIRECT(ADDRESS(SMALL((IF(BCrit1&lt;&gt;"",ROW(BCrit1),ROW()+ROWS(BCrit1))),ROW()-ROW(BCrit1NoBlanks)+1),COLUMN(BCrit1),4)))</f>
        <v/>
      </c>
      <c r="V31" s="3" t="str">
        <f t="array" aca="1" ref="V31" ca="1">IF(ROW()-ROW(BCrit2NoBlanks)+1&gt;ROWS(BCrit2)-COUNTBLANK(BCrit2),"",INDIRECT(ADDRESS(SMALL((IF(BCrit2&lt;&gt;"",ROW(BCrit2),ROW()+ROWS(BCrit2))),ROW()-ROW(BCrit2NoBlanks)+1),COLUMN(BCrit2),4)))</f>
        <v/>
      </c>
      <c r="X31" s="3" t="str">
        <f t="array" aca="1" ref="X31" ca="1">IF(ROW()-ROW(BCrit3NoBlanks)+1&gt;ROWS(BCrit3)-COUNTBLANK(BCrit3),"",INDIRECT(ADDRESS(SMALL((IF(BCrit3&lt;&gt;"",ROW(BCrit3),ROW()+ROWS(BCrit3))),ROW()-ROW(BCrit3NoBlanks)+1),COLUMN(BCrit3),4)))</f>
        <v/>
      </c>
      <c r="Z31" s="3" t="str">
        <f t="array" aca="1" ref="Z31" ca="1">IF(ROW()-ROW(BCrit4NoBlanks)+1&gt;ROWS(BCrit4)-COUNTBLANK(BCrit4),"",INDIRECT(ADDRESS(SMALL((IF(BCrit4&lt;&gt;"",ROW(BCrit4),ROW()+ROWS(BCrit4))),ROW()-ROW(BCrit4NoBlanks)+1),COLUMN(BCrit4),4)))</f>
        <v/>
      </c>
      <c r="AB31" s="3" t="str">
        <f t="array" aca="1" ref="AB31" ca="1">IF(ROW()-ROW(BCrit5NoBlanks)+1&gt;ROWS(BCrit5)-COUNTBLANK(BCrit5),"",INDIRECT(ADDRESS(SMALL((IF(BCrit5&lt;&gt;"",ROW(BCrit5),ROW()+ROWS(BCrit5))),ROW()-ROW(BCrit5NoBlanks)+1),COLUMN(BCrit5),4)))</f>
        <v/>
      </c>
      <c r="AD31" s="3" t="str">
        <f t="array" aca="1" ref="AD31" ca="1">IF(ROW()-ROW(BCrit6NoBlanks)+1&gt;ROWS(BCrit6)-COUNTBLANK(BCrit6),"",INDIRECT(ADDRESS(SMALL((IF(BCrit6&lt;&gt;"",ROW(BCrit6),ROW()+ROWS(BCrit6))),ROW()-ROW(BCrit6NoBlanks)+1),COLUMN(BCrit6),4)))</f>
        <v/>
      </c>
    </row>
    <row r="32" spans="1:30" ht="16" x14ac:dyDescent="0.2">
      <c r="A32" s="5"/>
      <c r="B32" s="3"/>
      <c r="C32" s="5"/>
      <c r="D32" s="3"/>
      <c r="E32" s="5"/>
      <c r="F32" s="3"/>
      <c r="G32" s="5"/>
      <c r="H32" s="3"/>
      <c r="I32" s="5"/>
      <c r="J32" s="3"/>
      <c r="K32" s="5"/>
      <c r="L32" s="3"/>
      <c r="R32" s="3">
        <v>11</v>
      </c>
      <c r="T32" s="3" t="str">
        <f t="array" aca="1" ref="T32" ca="1">IF(ROW()-ROW(BCrit1NoBlanks)+1&gt;ROWS(BCrit1)-COUNTBLANK(BCrit1),"",INDIRECT(ADDRESS(SMALL((IF(BCrit1&lt;&gt;"",ROW(BCrit1),ROW()+ROWS(BCrit1))),ROW()-ROW(BCrit1NoBlanks)+1),COLUMN(BCrit1),4)))</f>
        <v/>
      </c>
      <c r="V32" s="3" t="str">
        <f t="array" aca="1" ref="V32" ca="1">IF(ROW()-ROW(BCrit2NoBlanks)+1&gt;ROWS(BCrit2)-COUNTBLANK(BCrit2),"",INDIRECT(ADDRESS(SMALL((IF(BCrit2&lt;&gt;"",ROW(BCrit2),ROW()+ROWS(BCrit2))),ROW()-ROW(BCrit2NoBlanks)+1),COLUMN(BCrit2),4)))</f>
        <v/>
      </c>
      <c r="X32" s="3" t="str">
        <f t="array" aca="1" ref="X32" ca="1">IF(ROW()-ROW(BCrit3NoBlanks)+1&gt;ROWS(BCrit3)-COUNTBLANK(BCrit3),"",INDIRECT(ADDRESS(SMALL((IF(BCrit3&lt;&gt;"",ROW(BCrit3),ROW()+ROWS(BCrit3))),ROW()-ROW(BCrit3NoBlanks)+1),COLUMN(BCrit3),4)))</f>
        <v/>
      </c>
      <c r="Z32" s="3" t="str">
        <f t="array" aca="1" ref="Z32" ca="1">IF(ROW()-ROW(BCrit4NoBlanks)+1&gt;ROWS(BCrit4)-COUNTBLANK(BCrit4),"",INDIRECT(ADDRESS(SMALL((IF(BCrit4&lt;&gt;"",ROW(BCrit4),ROW()+ROWS(BCrit4))),ROW()-ROW(BCrit4NoBlanks)+1),COLUMN(BCrit4),4)))</f>
        <v/>
      </c>
      <c r="AB32" s="3" t="str">
        <f t="array" aca="1" ref="AB32" ca="1">IF(ROW()-ROW(BCrit5NoBlanks)+1&gt;ROWS(BCrit5)-COUNTBLANK(BCrit5),"",INDIRECT(ADDRESS(SMALL((IF(BCrit5&lt;&gt;"",ROW(BCrit5),ROW()+ROWS(BCrit5))),ROW()-ROW(BCrit5NoBlanks)+1),COLUMN(BCrit5),4)))</f>
        <v/>
      </c>
      <c r="AD32" s="3" t="str">
        <f t="array" aca="1" ref="AD32" ca="1">IF(ROW()-ROW(BCrit6NoBlanks)+1&gt;ROWS(BCrit6)-COUNTBLANK(BCrit6),"",INDIRECT(ADDRESS(SMALL((IF(BCrit6&lt;&gt;"",ROW(BCrit6),ROW()+ROWS(BCrit6))),ROW()-ROW(BCrit6NoBlanks)+1),COLUMN(BCrit6),4)))</f>
        <v/>
      </c>
    </row>
    <row r="33" spans="1:30" ht="16" x14ac:dyDescent="0.2">
      <c r="A33" s="5"/>
      <c r="B33" s="3"/>
      <c r="C33" s="5"/>
      <c r="D33" s="3"/>
      <c r="E33" s="5"/>
      <c r="F33" s="3"/>
      <c r="G33" s="5"/>
      <c r="H33" s="3"/>
      <c r="I33" s="5"/>
      <c r="J33" s="3"/>
      <c r="K33" s="5"/>
      <c r="L33" s="3"/>
      <c r="R33" s="3">
        <v>12</v>
      </c>
      <c r="T33" s="3" t="str">
        <f t="array" aca="1" ref="T33" ca="1">IF(ROW()-ROW(BCrit1NoBlanks)+1&gt;ROWS(BCrit1)-COUNTBLANK(BCrit1),"",INDIRECT(ADDRESS(SMALL((IF(BCrit1&lt;&gt;"",ROW(BCrit1),ROW()+ROWS(BCrit1))),ROW()-ROW(BCrit1NoBlanks)+1),COLUMN(BCrit1),4)))</f>
        <v/>
      </c>
      <c r="V33" s="3" t="str">
        <f t="array" aca="1" ref="V33" ca="1">IF(ROW()-ROW(BCrit2NoBlanks)+1&gt;ROWS(BCrit2)-COUNTBLANK(BCrit2),"",INDIRECT(ADDRESS(SMALL((IF(BCrit2&lt;&gt;"",ROW(BCrit2),ROW()+ROWS(BCrit2))),ROW()-ROW(BCrit2NoBlanks)+1),COLUMN(BCrit2),4)))</f>
        <v/>
      </c>
      <c r="X33" s="3" t="str">
        <f t="array" aca="1" ref="X33" ca="1">IF(ROW()-ROW(BCrit3NoBlanks)+1&gt;ROWS(BCrit3)-COUNTBLANK(BCrit3),"",INDIRECT(ADDRESS(SMALL((IF(BCrit3&lt;&gt;"",ROW(BCrit3),ROW()+ROWS(BCrit3))),ROW()-ROW(BCrit3NoBlanks)+1),COLUMN(BCrit3),4)))</f>
        <v/>
      </c>
      <c r="Z33" s="3" t="str">
        <f t="array" aca="1" ref="Z33" ca="1">IF(ROW()-ROW(BCrit4NoBlanks)+1&gt;ROWS(BCrit4)-COUNTBLANK(BCrit4),"",INDIRECT(ADDRESS(SMALL((IF(BCrit4&lt;&gt;"",ROW(BCrit4),ROW()+ROWS(BCrit4))),ROW()-ROW(BCrit4NoBlanks)+1),COLUMN(BCrit4),4)))</f>
        <v/>
      </c>
      <c r="AB33" s="3" t="str">
        <f t="array" aca="1" ref="AB33" ca="1">IF(ROW()-ROW(BCrit5NoBlanks)+1&gt;ROWS(BCrit5)-COUNTBLANK(BCrit5),"",INDIRECT(ADDRESS(SMALL((IF(BCrit5&lt;&gt;"",ROW(BCrit5),ROW()+ROWS(BCrit5))),ROW()-ROW(BCrit5NoBlanks)+1),COLUMN(BCrit5),4)))</f>
        <v/>
      </c>
      <c r="AD33" s="3" t="str">
        <f t="array" aca="1" ref="AD33" ca="1">IF(ROW()-ROW(BCrit6NoBlanks)+1&gt;ROWS(BCrit6)-COUNTBLANK(BCrit6),"",INDIRECT(ADDRESS(SMALL((IF(BCrit6&lt;&gt;"",ROW(BCrit6),ROW()+ROWS(BCrit6))),ROW()-ROW(BCrit6NoBlanks)+1),COLUMN(BCrit6),4)))</f>
        <v/>
      </c>
    </row>
    <row r="34" spans="1:30" ht="16" x14ac:dyDescent="0.2">
      <c r="A34" s="5"/>
      <c r="B34" s="3"/>
      <c r="C34" s="5"/>
      <c r="D34" s="3"/>
      <c r="E34" s="5"/>
      <c r="F34" s="3"/>
      <c r="G34" s="5"/>
      <c r="H34" s="3"/>
      <c r="I34" s="5"/>
      <c r="J34" s="3"/>
      <c r="K34" s="5"/>
      <c r="L34" s="3"/>
      <c r="R34" s="3">
        <v>13</v>
      </c>
      <c r="T34" s="3" t="str">
        <f t="array" aca="1" ref="T34" ca="1">IF(ROW()-ROW(BCrit1NoBlanks)+1&gt;ROWS(BCrit1)-COUNTBLANK(BCrit1),"",INDIRECT(ADDRESS(SMALL((IF(BCrit1&lt;&gt;"",ROW(BCrit1),ROW()+ROWS(BCrit1))),ROW()-ROW(BCrit1NoBlanks)+1),COLUMN(BCrit1),4)))</f>
        <v/>
      </c>
      <c r="V34" s="3" t="str">
        <f t="array" aca="1" ref="V34" ca="1">IF(ROW()-ROW(BCrit2NoBlanks)+1&gt;ROWS(BCrit2)-COUNTBLANK(BCrit2),"",INDIRECT(ADDRESS(SMALL((IF(BCrit2&lt;&gt;"",ROW(BCrit2),ROW()+ROWS(BCrit2))),ROW()-ROW(BCrit2NoBlanks)+1),COLUMN(BCrit2),4)))</f>
        <v/>
      </c>
      <c r="X34" s="3" t="str">
        <f t="array" aca="1" ref="X34" ca="1">IF(ROW()-ROW(BCrit3NoBlanks)+1&gt;ROWS(BCrit3)-COUNTBLANK(BCrit3),"",INDIRECT(ADDRESS(SMALL((IF(BCrit3&lt;&gt;"",ROW(BCrit3),ROW()+ROWS(BCrit3))),ROW()-ROW(BCrit3NoBlanks)+1),COLUMN(BCrit3),4)))</f>
        <v/>
      </c>
      <c r="Z34" s="3" t="str">
        <f t="array" aca="1" ref="Z34" ca="1">IF(ROW()-ROW(BCrit4NoBlanks)+1&gt;ROWS(BCrit4)-COUNTBLANK(BCrit4),"",INDIRECT(ADDRESS(SMALL((IF(BCrit4&lt;&gt;"",ROW(BCrit4),ROW()+ROWS(BCrit4))),ROW()-ROW(BCrit4NoBlanks)+1),COLUMN(BCrit4),4)))</f>
        <v/>
      </c>
      <c r="AB34" s="3" t="str">
        <f t="array" aca="1" ref="AB34" ca="1">IF(ROW()-ROW(BCrit5NoBlanks)+1&gt;ROWS(BCrit5)-COUNTBLANK(BCrit5),"",INDIRECT(ADDRESS(SMALL((IF(BCrit5&lt;&gt;"",ROW(BCrit5),ROW()+ROWS(BCrit5))),ROW()-ROW(BCrit5NoBlanks)+1),COLUMN(BCrit5),4)))</f>
        <v/>
      </c>
      <c r="AD34" s="3" t="str">
        <f t="array" aca="1" ref="AD34" ca="1">IF(ROW()-ROW(BCrit6NoBlanks)+1&gt;ROWS(BCrit6)-COUNTBLANK(BCrit6),"",INDIRECT(ADDRESS(SMALL((IF(BCrit6&lt;&gt;"",ROW(BCrit6),ROW()+ROWS(BCrit6))),ROW()-ROW(BCrit6NoBlanks)+1),COLUMN(BCrit6),4)))</f>
        <v/>
      </c>
    </row>
    <row r="35" spans="1:30" ht="16" x14ac:dyDescent="0.2">
      <c r="A35" s="5"/>
      <c r="B35" s="3"/>
      <c r="C35" s="5"/>
      <c r="D35" s="3"/>
      <c r="E35" s="5"/>
      <c r="F35" s="3"/>
      <c r="G35" s="5"/>
      <c r="H35" s="3"/>
      <c r="I35" s="5"/>
      <c r="J35" s="3"/>
      <c r="K35" s="5"/>
      <c r="L35" s="3"/>
      <c r="R35" s="3">
        <v>14</v>
      </c>
      <c r="T35" s="3" t="str">
        <f t="array" aca="1" ref="T35" ca="1">IF(ROW()-ROW(BCrit1NoBlanks)+1&gt;ROWS(BCrit1)-COUNTBLANK(BCrit1),"",INDIRECT(ADDRESS(SMALL((IF(BCrit1&lt;&gt;"",ROW(BCrit1),ROW()+ROWS(BCrit1))),ROW()-ROW(BCrit1NoBlanks)+1),COLUMN(BCrit1),4)))</f>
        <v/>
      </c>
      <c r="V35" s="3" t="str">
        <f t="array" aca="1" ref="V35" ca="1">IF(ROW()-ROW(BCrit2NoBlanks)+1&gt;ROWS(BCrit2)-COUNTBLANK(BCrit2),"",INDIRECT(ADDRESS(SMALL((IF(BCrit2&lt;&gt;"",ROW(BCrit2),ROW()+ROWS(BCrit2))),ROW()-ROW(BCrit2NoBlanks)+1),COLUMN(BCrit2),4)))</f>
        <v/>
      </c>
      <c r="X35" s="3" t="str">
        <f t="array" aca="1" ref="X35" ca="1">IF(ROW()-ROW(BCrit3NoBlanks)+1&gt;ROWS(BCrit3)-COUNTBLANK(BCrit3),"",INDIRECT(ADDRESS(SMALL((IF(BCrit3&lt;&gt;"",ROW(BCrit3),ROW()+ROWS(BCrit3))),ROW()-ROW(BCrit3NoBlanks)+1),COLUMN(BCrit3),4)))</f>
        <v/>
      </c>
      <c r="Z35" s="3" t="str">
        <f t="array" aca="1" ref="Z35" ca="1">IF(ROW()-ROW(BCrit4NoBlanks)+1&gt;ROWS(BCrit4)-COUNTBLANK(BCrit4),"",INDIRECT(ADDRESS(SMALL((IF(BCrit4&lt;&gt;"",ROW(BCrit4),ROW()+ROWS(BCrit4))),ROW()-ROW(BCrit4NoBlanks)+1),COLUMN(BCrit4),4)))</f>
        <v/>
      </c>
      <c r="AB35" s="3" t="str">
        <f t="array" aca="1" ref="AB35" ca="1">IF(ROW()-ROW(BCrit5NoBlanks)+1&gt;ROWS(BCrit5)-COUNTBLANK(BCrit5),"",INDIRECT(ADDRESS(SMALL((IF(BCrit5&lt;&gt;"",ROW(BCrit5),ROW()+ROWS(BCrit5))),ROW()-ROW(BCrit5NoBlanks)+1),COLUMN(BCrit5),4)))</f>
        <v/>
      </c>
      <c r="AD35" s="3" t="str">
        <f t="array" aca="1" ref="AD35" ca="1">IF(ROW()-ROW(BCrit6NoBlanks)+1&gt;ROWS(BCrit6)-COUNTBLANK(BCrit6),"",INDIRECT(ADDRESS(SMALL((IF(BCrit6&lt;&gt;"",ROW(BCrit6),ROW()+ROWS(BCrit6))),ROW()-ROW(BCrit6NoBlanks)+1),COLUMN(BCrit6),4)))</f>
        <v/>
      </c>
    </row>
    <row r="36" spans="1:30" ht="16" x14ac:dyDescent="0.2">
      <c r="A36" s="5"/>
      <c r="B36" s="3"/>
      <c r="C36" s="5"/>
      <c r="D36" s="3"/>
      <c r="E36" s="5"/>
      <c r="F36" s="3"/>
      <c r="G36" s="5"/>
      <c r="H36" s="3"/>
      <c r="I36" s="5"/>
      <c r="J36" s="3"/>
      <c r="K36" s="5"/>
      <c r="L36" s="3"/>
      <c r="R36" s="3">
        <v>15</v>
      </c>
      <c r="T36" s="3" t="str">
        <f t="array" aca="1" ref="T36" ca="1">IF(ROW()-ROW(BCrit1NoBlanks)+1&gt;ROWS(BCrit1)-COUNTBLANK(BCrit1),"",INDIRECT(ADDRESS(SMALL((IF(BCrit1&lt;&gt;"",ROW(BCrit1),ROW()+ROWS(BCrit1))),ROW()-ROW(BCrit1NoBlanks)+1),COLUMN(BCrit1),4)))</f>
        <v/>
      </c>
      <c r="V36" s="3" t="str">
        <f t="array" aca="1" ref="V36" ca="1">IF(ROW()-ROW(BCrit2NoBlanks)+1&gt;ROWS(BCrit2)-COUNTBLANK(BCrit2),"",INDIRECT(ADDRESS(SMALL((IF(BCrit2&lt;&gt;"",ROW(BCrit2),ROW()+ROWS(BCrit2))),ROW()-ROW(BCrit2NoBlanks)+1),COLUMN(BCrit2),4)))</f>
        <v/>
      </c>
      <c r="X36" s="3" t="str">
        <f t="array" aca="1" ref="X36" ca="1">IF(ROW()-ROW(BCrit3NoBlanks)+1&gt;ROWS(BCrit3)-COUNTBLANK(BCrit3),"",INDIRECT(ADDRESS(SMALL((IF(BCrit3&lt;&gt;"",ROW(BCrit3),ROW()+ROWS(BCrit3))),ROW()-ROW(BCrit3NoBlanks)+1),COLUMN(BCrit3),4)))</f>
        <v/>
      </c>
      <c r="Z36" s="3" t="str">
        <f t="array" aca="1" ref="Z36" ca="1">IF(ROW()-ROW(BCrit4NoBlanks)+1&gt;ROWS(BCrit4)-COUNTBLANK(BCrit4),"",INDIRECT(ADDRESS(SMALL((IF(BCrit4&lt;&gt;"",ROW(BCrit4),ROW()+ROWS(BCrit4))),ROW()-ROW(BCrit4NoBlanks)+1),COLUMN(BCrit4),4)))</f>
        <v/>
      </c>
      <c r="AB36" s="3" t="str">
        <f t="array" aca="1" ref="AB36" ca="1">IF(ROW()-ROW(BCrit5NoBlanks)+1&gt;ROWS(BCrit5)-COUNTBLANK(BCrit5),"",INDIRECT(ADDRESS(SMALL((IF(BCrit5&lt;&gt;"",ROW(BCrit5),ROW()+ROWS(BCrit5))),ROW()-ROW(BCrit5NoBlanks)+1),COLUMN(BCrit5),4)))</f>
        <v/>
      </c>
      <c r="AD36" s="3" t="str">
        <f t="array" aca="1" ref="AD36" ca="1">IF(ROW()-ROW(BCrit6NoBlanks)+1&gt;ROWS(BCrit6)-COUNTBLANK(BCrit6),"",INDIRECT(ADDRESS(SMALL((IF(BCrit6&lt;&gt;"",ROW(BCrit6),ROW()+ROWS(BCrit6))),ROW()-ROW(BCrit6NoBlanks)+1),COLUMN(BCrit6),4)))</f>
        <v/>
      </c>
    </row>
    <row r="37" spans="1:30" ht="16" x14ac:dyDescent="0.2">
      <c r="A37" t="s">
        <v>38</v>
      </c>
      <c r="B37" s="3">
        <v>0</v>
      </c>
      <c r="C37" t="s">
        <v>38</v>
      </c>
      <c r="D37" s="3">
        <v>0</v>
      </c>
      <c r="E37" t="s">
        <v>38</v>
      </c>
      <c r="F37" s="3">
        <v>0</v>
      </c>
      <c r="G37" t="s">
        <v>38</v>
      </c>
      <c r="H37" s="3">
        <v>0</v>
      </c>
      <c r="I37" t="s">
        <v>38</v>
      </c>
      <c r="J37" s="3">
        <v>0</v>
      </c>
      <c r="K37" t="s">
        <v>38</v>
      </c>
      <c r="L37" s="3">
        <v>0</v>
      </c>
      <c r="T37" s="3" t="str">
        <f t="array" aca="1" ref="T37" ca="1">IF(ROW()-ROW(BCrit1NoBlanks)+1&gt;ROWS(BCrit1)-COUNTBLANK(BCrit1),"",INDIRECT(ADDRESS(SMALL((IF(BCrit1&lt;&gt;"",ROW(BCrit1),ROW()+ROWS(BCrit1))),ROW()-ROW(BCrit1NoBlanks)+1),COLUMN(BCrit1),4)))</f>
        <v/>
      </c>
      <c r="V37" s="3" t="str">
        <f t="array" aca="1" ref="V37" ca="1">IF(ROW()-ROW(BCrit2NoBlanks)+1&gt;ROWS(BCrit2)-COUNTBLANK(BCrit2),"",INDIRECT(ADDRESS(SMALL((IF(BCrit2&lt;&gt;"",ROW(BCrit2),ROW()+ROWS(BCrit2))),ROW()-ROW(BCrit2NoBlanks)+1),COLUMN(BCrit2),4)))</f>
        <v/>
      </c>
      <c r="X37" s="3" t="str">
        <f t="array" aca="1" ref="X37" ca="1">IF(ROW()-ROW(BCrit3NoBlanks)+1&gt;ROWS(BCrit3)-COUNTBLANK(BCrit3),"",INDIRECT(ADDRESS(SMALL((IF(BCrit3&lt;&gt;"",ROW(BCrit3),ROW()+ROWS(BCrit3))),ROW()-ROW(BCrit3NoBlanks)+1),COLUMN(BCrit3),4)))</f>
        <v/>
      </c>
      <c r="Z37" s="3" t="str">
        <f t="array" aca="1" ref="Z37" ca="1">IF(ROW()-ROW(BCrit4NoBlanks)+1&gt;ROWS(BCrit4)-COUNTBLANK(BCrit4),"",INDIRECT(ADDRESS(SMALL((IF(BCrit4&lt;&gt;"",ROW(BCrit4),ROW()+ROWS(BCrit4))),ROW()-ROW(BCrit4NoBlanks)+1),COLUMN(BCrit4),4)))</f>
        <v/>
      </c>
      <c r="AB37" s="3" t="str">
        <f t="array" aca="1" ref="AB37" ca="1">IF(ROW()-ROW(BCrit5NoBlanks)+1&gt;ROWS(BCrit5)-COUNTBLANK(BCrit5),"",INDIRECT(ADDRESS(SMALL((IF(BCrit5&lt;&gt;"",ROW(BCrit5),ROW()+ROWS(BCrit5))),ROW()-ROW(BCrit5NoBlanks)+1),COLUMN(BCrit5),4)))</f>
        <v/>
      </c>
      <c r="AD37" s="3" t="str">
        <f t="array" aca="1" ref="AD37" ca="1">IF(ROW()-ROW(BCrit6NoBlanks)+1&gt;ROWS(BCrit6)-COUNTBLANK(BCrit6),"",INDIRECT(ADDRESS(SMALL((IF(BCrit6&lt;&gt;"",ROW(BCrit6),ROW()+ROWS(BCrit6))),ROW()-ROW(BCrit6NoBlanks)+1),COLUMN(BCrit6),4)))</f>
        <v/>
      </c>
    </row>
  </sheetData>
  <sheetProtection sheet="1" objects="1" scenario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Cost of Delay</vt:lpstr>
      <vt:lpstr>Charts</vt:lpstr>
      <vt:lpstr>Benefits</vt:lpstr>
      <vt:lpstr>Lookups</vt:lpstr>
    </vt:vector>
  </TitlesOfParts>
  <Company>U.S. Department of Labor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Pulsifer, Michael - OASAM OCIO</dc:creator>
  <cp:lastModifiedBy>Microsoft Office User</cp:lastModifiedBy>
  <dcterms:created xsi:type="dcterms:W3CDTF">2017-05-10T20:24:11Z</dcterms:created>
  <dcterms:modified xsi:type="dcterms:W3CDTF">2017-06-07T20:53:04Z</dcterms:modified>
</cp:coreProperties>
</file>