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CAPEX" sheetId="2" r:id="rId2"/>
    <sheet name="OPEX" sheetId="3" r:id="rId3"/>
    <sheet name="Results" sheetId="4" r:id="rId4"/>
  </sheets>
  <definedNames>
    <definedName name="AnnualKg">Parameters!$B$2</definedName>
    <definedName name="DiscountRate">Parameters!$B$3</definedName>
    <definedName name="DistribPerKg">Parameters!$B$13</definedName>
    <definedName name="ElecTariff">Parameters!$B$4</definedName>
    <definedName name="KwhLighting">Parameters!$B$9</definedName>
    <definedName name="KwhOther">Parameters!$B$10</definedName>
    <definedName name="LaborMinPerKg">Parameters!$B$8</definedName>
    <definedName name="MaintRate">Parameters!$B$14</definedName>
    <definedName name="PackCostPerKg">Parameters!$B$12</definedName>
    <definedName name="SewerTariff">Parameters!$B$6</definedName>
    <definedName name="TotalAnnualizedCapex">CAPEX!$E$10</definedName>
    <definedName name="WageHr">Parameters!$B$7</definedName>
    <definedName name="WaterPerKg">Parameters!$B$11</definedName>
    <definedName name="WaterTariff">Parameters!$B$5</definedName>
  </definedNames>
  <calcPr calcId="124519" fullCalcOnLoad="1"/>
</workbook>
</file>

<file path=xl/sharedStrings.xml><?xml version="1.0" encoding="utf-8"?>
<sst xmlns="http://schemas.openxmlformats.org/spreadsheetml/2006/main" count="106" uniqueCount="88">
  <si>
    <t>Parameter</t>
  </si>
  <si>
    <t>Value</t>
  </si>
  <si>
    <t>Units</t>
  </si>
  <si>
    <t>Notes</t>
  </si>
  <si>
    <t>Annual edible output (kg/yr)</t>
  </si>
  <si>
    <t>Discount rate r (decimal)</t>
  </si>
  <si>
    <t>Electricity tariff (SGD/kWh)</t>
  </si>
  <si>
    <t>Water tariff (SGD/m3)</t>
  </si>
  <si>
    <t>Sewerage tariff (SGD/m3)</t>
  </si>
  <si>
    <t>Labor wage (SGD/hr)</t>
  </si>
  <si>
    <t>Labor minutes per kg</t>
  </si>
  <si>
    <t>Lighting kWh per kg</t>
  </si>
  <si>
    <t>Other kWh per kg (HVAC, pumps, etc.)</t>
  </si>
  <si>
    <t>Water m3 per kg</t>
  </si>
  <si>
    <t>Packaging cost per kg (SGD/kg)</t>
  </si>
  <si>
    <t>Distribution cost per kg (SGD/kg)</t>
  </si>
  <si>
    <t>Maintenance rate (% of CAPEX per year)</t>
  </si>
  <si>
    <t>kg/yr</t>
  </si>
  <si>
    <t>SGD/kWh</t>
  </si>
  <si>
    <t>SGD/m3</t>
  </si>
  <si>
    <t>SGD/hr</t>
  </si>
  <si>
    <t>min/kg</t>
  </si>
  <si>
    <t>kWh/kg</t>
  </si>
  <si>
    <t>m3/kg</t>
  </si>
  <si>
    <t>SGD/kg</t>
  </si>
  <si>
    <t>fraction/yr</t>
  </si>
  <si>
    <t>Edit to your farm</t>
  </si>
  <si>
    <t>Use 0.05–0.10 in sensitivity</t>
  </si>
  <si>
    <t>EMA tariff (estimate; edit)</t>
  </si>
  <si>
    <t>PUB</t>
  </si>
  <si>
    <t>Fully-loaded wage</t>
  </si>
  <si>
    <t>Average across tasks</t>
  </si>
  <si>
    <t>Separate lighting from other electricity</t>
  </si>
  <si>
    <t>HVAC/dehumidification/ventilation/pumps/electronics</t>
  </si>
  <si>
    <t>Closed-loop systems often low</t>
  </si>
  <si>
    <t>Bags/clamshells/labels</t>
  </si>
  <si>
    <t>Last-mile chilled distribution</t>
  </si>
  <si>
    <t>Applied to sum of annualized CAPEX</t>
  </si>
  <si>
    <t>Asset</t>
  </si>
  <si>
    <t>Price_SGD</t>
  </si>
  <si>
    <t>Lifetime_years</t>
  </si>
  <si>
    <t>Salvage_SGD</t>
  </si>
  <si>
    <t>Annualized_SGD</t>
  </si>
  <si>
    <t>LED fixtures</t>
  </si>
  <si>
    <t>HVAC &amp; dehumidification</t>
  </si>
  <si>
    <t>Racks &amp; structure</t>
  </si>
  <si>
    <t>Pumps &amp; tanks</t>
  </si>
  <si>
    <t>Controls &amp; sensors</t>
  </si>
  <si>
    <t>Cold room</t>
  </si>
  <si>
    <t>Building fit-out</t>
  </si>
  <si>
    <t>Total annualized CAPEX (SGD/yr)</t>
  </si>
  <si>
    <t>Item</t>
  </si>
  <si>
    <t>Qty_per_kg</t>
  </si>
  <si>
    <t>Unit</t>
  </si>
  <si>
    <t>Unit_price_SGD</t>
  </si>
  <si>
    <t>Cost_per_kg_SGD</t>
  </si>
  <si>
    <t>Electricity - Lighting</t>
  </si>
  <si>
    <t>Electricity - Other</t>
  </si>
  <si>
    <t>Water supply</t>
  </si>
  <si>
    <t>Wastewater</t>
  </si>
  <si>
    <t>Nutrients (N/P/K)</t>
  </si>
  <si>
    <t>Growing media</t>
  </si>
  <si>
    <t>CO2 supply</t>
  </si>
  <si>
    <t>Packaging</t>
  </si>
  <si>
    <t>Labor</t>
  </si>
  <si>
    <t>Maintenance (from CAPEX)</t>
  </si>
  <si>
    <t>Rent/Admin/Insurance (annual)</t>
  </si>
  <si>
    <t>QA/Testing/Waste handling (annual)</t>
  </si>
  <si>
    <t>Distribution to retailer</t>
  </si>
  <si>
    <t>kg/kg</t>
  </si>
  <si>
    <t>hr/kg</t>
  </si>
  <si>
    <t>(SGD/kg)</t>
  </si>
  <si>
    <t>HVAC, pumps, ventilation, electronics</t>
  </si>
  <si>
    <t>Enter qty &amp; price</t>
  </si>
  <si>
    <t>Rockwool/cocopeat</t>
  </si>
  <si>
    <t>Optional</t>
  </si>
  <si>
    <t>Per-kg cost shortcut</t>
  </si>
  <si>
    <t>Minutes per kg / 60 * wage/hr</t>
  </si>
  <si>
    <t>%CAPEX per yr / annual kg</t>
  </si>
  <si>
    <t>Enter SGD/kg directly or =Annual/AnnualKg</t>
  </si>
  <si>
    <t>Enter SGD/kg or =Annual/AnnualKg</t>
  </si>
  <si>
    <t>Last mile chilled</t>
  </si>
  <si>
    <t>Metric</t>
  </si>
  <si>
    <t>Per-kg CAPEX (SGD/kg)</t>
  </si>
  <si>
    <t>Per-kg OPEX (SGD/kg)</t>
  </si>
  <si>
    <t>LCOv (SGD/kg)</t>
  </si>
  <si>
    <t>Template generated: 2025-10-14T07:07:58</t>
  </si>
  <si>
    <t>Breakdown (OPEX items)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</si>
</sst>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38.7109375" customWidth="1"/>
    <col min="2" max="2" width="20.7109375" customWidth="1"/>
    <col min="3" max="3" width="16.7109375" customWidth="1"/>
    <col min="4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320000</v>
      </c>
      <c r="C2" t="s">
        <v>17</v>
      </c>
      <c r="D2" t="s">
        <v>26</v>
      </c>
    </row>
    <row r="3" spans="1:4">
      <c r="A3" t="s">
        <v>5</v>
      </c>
      <c r="B3">
        <v>0.08</v>
      </c>
      <c r="D3" t="s">
        <v>27</v>
      </c>
    </row>
    <row r="4" spans="1:4">
      <c r="A4" t="s">
        <v>6</v>
      </c>
      <c r="B4">
        <v>0.25</v>
      </c>
      <c r="C4" t="s">
        <v>18</v>
      </c>
      <c r="D4" t="s">
        <v>28</v>
      </c>
    </row>
    <row r="5" spans="1:4">
      <c r="A5" t="s">
        <v>7</v>
      </c>
      <c r="B5">
        <v>2.74</v>
      </c>
      <c r="C5" t="s">
        <v>19</v>
      </c>
      <c r="D5" t="s">
        <v>29</v>
      </c>
    </row>
    <row r="6" spans="1:4">
      <c r="A6" t="s">
        <v>8</v>
      </c>
      <c r="B6">
        <v>2.15</v>
      </c>
      <c r="C6" t="s">
        <v>19</v>
      </c>
      <c r="D6" t="s">
        <v>29</v>
      </c>
    </row>
    <row r="7" spans="1:4">
      <c r="A7" t="s">
        <v>9</v>
      </c>
      <c r="B7">
        <v>12</v>
      </c>
      <c r="C7" t="s">
        <v>20</v>
      </c>
      <c r="D7" t="s">
        <v>30</v>
      </c>
    </row>
    <row r="8" spans="1:4">
      <c r="A8" t="s">
        <v>10</v>
      </c>
      <c r="B8">
        <v>3</v>
      </c>
      <c r="C8" t="s">
        <v>21</v>
      </c>
      <c r="D8" t="s">
        <v>31</v>
      </c>
    </row>
    <row r="9" spans="1:4">
      <c r="A9" t="s">
        <v>11</v>
      </c>
      <c r="B9">
        <v>22</v>
      </c>
      <c r="C9" t="s">
        <v>22</v>
      </c>
      <c r="D9" t="s">
        <v>32</v>
      </c>
    </row>
    <row r="10" spans="1:4">
      <c r="A10" t="s">
        <v>12</v>
      </c>
      <c r="B10">
        <v>8</v>
      </c>
      <c r="C10" t="s">
        <v>22</v>
      </c>
      <c r="D10" t="s">
        <v>33</v>
      </c>
    </row>
    <row r="11" spans="1:4">
      <c r="A11" t="s">
        <v>13</v>
      </c>
      <c r="B11">
        <v>0.01</v>
      </c>
      <c r="C11" t="s">
        <v>23</v>
      </c>
      <c r="D11" t="s">
        <v>34</v>
      </c>
    </row>
    <row r="12" spans="1:4">
      <c r="A12" t="s">
        <v>14</v>
      </c>
      <c r="B12">
        <v>0.2</v>
      </c>
      <c r="C12" t="s">
        <v>24</v>
      </c>
      <c r="D12" t="s">
        <v>35</v>
      </c>
    </row>
    <row r="13" spans="1:4">
      <c r="A13" t="s">
        <v>15</v>
      </c>
      <c r="B13">
        <v>0.15</v>
      </c>
      <c r="C13" t="s">
        <v>24</v>
      </c>
      <c r="D13" t="s">
        <v>36</v>
      </c>
    </row>
    <row r="14" spans="1:4">
      <c r="A14" t="s">
        <v>16</v>
      </c>
      <c r="B14">
        <v>0.05</v>
      </c>
      <c r="C14" t="s">
        <v>25</v>
      </c>
      <c r="D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6.7109375" customWidth="1"/>
    <col min="2" max="5" width="18.7109375" customWidth="1"/>
  </cols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B2">
        <v>600000</v>
      </c>
      <c r="C2">
        <v>8</v>
      </c>
      <c r="D2">
        <v>0</v>
      </c>
      <c r="E2">
        <f>(B2-D2/(1+DiscountRate)^C2)*((DiscountRate*(1+DiscountRate)^C2)/((1+DiscountRate)^C2-1))</f>
        <v>0</v>
      </c>
    </row>
    <row r="3" spans="1:5">
      <c r="A3" t="s">
        <v>44</v>
      </c>
      <c r="B3">
        <v>500000</v>
      </c>
      <c r="C3">
        <v>12</v>
      </c>
      <c r="D3">
        <v>0</v>
      </c>
      <c r="E3">
        <f>(B3-D3/(1+DiscountRate)^C3)*((DiscountRate*(1+DiscountRate)^C3)/((1+DiscountRate)^C3-1))</f>
        <v>0</v>
      </c>
    </row>
    <row r="4" spans="1:5">
      <c r="A4" t="s">
        <v>45</v>
      </c>
      <c r="B4">
        <v>250000</v>
      </c>
      <c r="C4">
        <v>15</v>
      </c>
      <c r="D4">
        <v>0</v>
      </c>
      <c r="E4">
        <f>(B4-D4/(1+DiscountRate)^C4)*((DiscountRate*(1+DiscountRate)^C4)/((1+DiscountRate)^C4-1))</f>
        <v>0</v>
      </c>
    </row>
    <row r="5" spans="1:5">
      <c r="A5" t="s">
        <v>46</v>
      </c>
      <c r="B5">
        <v>80000</v>
      </c>
      <c r="C5">
        <v>10</v>
      </c>
      <c r="D5">
        <v>0</v>
      </c>
      <c r="E5">
        <f>(B5-D5/(1+DiscountRate)^C5)*((DiscountRate*(1+DiscountRate)^C5)/((1+DiscountRate)^C5-1))</f>
        <v>0</v>
      </c>
    </row>
    <row r="6" spans="1:5">
      <c r="A6" t="s">
        <v>47</v>
      </c>
      <c r="B6">
        <v>70000</v>
      </c>
      <c r="C6">
        <v>8</v>
      </c>
      <c r="D6">
        <v>0</v>
      </c>
      <c r="E6">
        <f>(B6-D6/(1+DiscountRate)^C6)*((DiscountRate*(1+DiscountRate)^C6)/((1+DiscountRate)^C6-1))</f>
        <v>0</v>
      </c>
    </row>
    <row r="7" spans="1:5">
      <c r="A7" t="s">
        <v>48</v>
      </c>
      <c r="B7">
        <v>120000</v>
      </c>
      <c r="C7">
        <v>12</v>
      </c>
      <c r="D7">
        <v>0</v>
      </c>
      <c r="E7">
        <f>(B7-D7/(1+DiscountRate)^C7)*((DiscountRate*(1+DiscountRate)^C7)/((1+DiscountRate)^C7-1))</f>
        <v>0</v>
      </c>
    </row>
    <row r="8" spans="1:5">
      <c r="A8" t="s">
        <v>49</v>
      </c>
      <c r="B8">
        <v>300000</v>
      </c>
      <c r="C8">
        <v>20</v>
      </c>
      <c r="D8">
        <v>0</v>
      </c>
      <c r="E8">
        <f>(B8-D8/(1+DiscountRate)^C8)*((DiscountRate*(1+DiscountRate)^C8)/((1+DiscountRate)^C8-1))</f>
        <v>0</v>
      </c>
    </row>
    <row r="10" spans="1:5">
      <c r="D10" t="s">
        <v>50</v>
      </c>
      <c r="E10">
        <f>SUM(E2:E8)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34.7109375" customWidth="1"/>
    <col min="2" max="2" width="28.7109375" customWidth="1"/>
    <col min="3" max="4" width="16.7109375" customWidth="1"/>
    <col min="5" max="5" width="20.7109375" customWidth="1"/>
    <col min="6" max="6" width="36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3</v>
      </c>
    </row>
    <row r="2" spans="1:6">
      <c r="A2" t="s">
        <v>56</v>
      </c>
      <c r="B2">
        <f>KwhLighting</f>
        <v>0</v>
      </c>
      <c r="C2" t="s">
        <v>22</v>
      </c>
      <c r="D2">
        <f>ElecTariff</f>
        <v>0</v>
      </c>
      <c r="E2">
        <f>B2*D2</f>
        <v>0</v>
      </c>
    </row>
    <row r="3" spans="1:6">
      <c r="A3" t="s">
        <v>57</v>
      </c>
      <c r="B3">
        <f>KwhOther</f>
        <v>0</v>
      </c>
      <c r="C3" t="s">
        <v>22</v>
      </c>
      <c r="D3">
        <f>ElecTariff</f>
        <v>0</v>
      </c>
      <c r="E3">
        <f>B3*D3</f>
        <v>0</v>
      </c>
      <c r="F3" t="s">
        <v>72</v>
      </c>
    </row>
    <row r="4" spans="1:6">
      <c r="A4" t="s">
        <v>58</v>
      </c>
      <c r="B4">
        <f>WaterPerKg</f>
        <v>0</v>
      </c>
      <c r="C4" t="s">
        <v>23</v>
      </c>
      <c r="D4">
        <f>WaterTariff</f>
        <v>0</v>
      </c>
      <c r="E4">
        <f>B4*D4</f>
        <v>0</v>
      </c>
    </row>
    <row r="5" spans="1:6">
      <c r="A5" t="s">
        <v>59</v>
      </c>
      <c r="B5">
        <f>WaterPerKg</f>
        <v>0</v>
      </c>
      <c r="C5" t="s">
        <v>23</v>
      </c>
      <c r="D5">
        <f>SewerTariff</f>
        <v>0</v>
      </c>
      <c r="E5">
        <f>B5*D5</f>
        <v>0</v>
      </c>
    </row>
    <row r="6" spans="1:6">
      <c r="A6" t="s">
        <v>60</v>
      </c>
      <c r="C6" t="s">
        <v>69</v>
      </c>
      <c r="E6">
        <f>IF(OR(B6="",D6=""),0,B6*D6)</f>
        <v>0</v>
      </c>
      <c r="F6" t="s">
        <v>73</v>
      </c>
    </row>
    <row r="7" spans="1:6">
      <c r="A7" t="s">
        <v>61</v>
      </c>
      <c r="C7" t="s">
        <v>69</v>
      </c>
      <c r="E7">
        <f>IF(OR(B7="",D7=""),0,B7*D7)</f>
        <v>0</v>
      </c>
      <c r="F7" t="s">
        <v>74</v>
      </c>
    </row>
    <row r="8" spans="1:6">
      <c r="A8" t="s">
        <v>62</v>
      </c>
      <c r="C8" t="s">
        <v>69</v>
      </c>
      <c r="E8">
        <f>IF(OR(B8="",D8=""),0,B8*D8)</f>
        <v>0</v>
      </c>
      <c r="F8" t="s">
        <v>75</v>
      </c>
    </row>
    <row r="9" spans="1:6">
      <c r="A9" t="s">
        <v>63</v>
      </c>
      <c r="B9">
        <f>1</f>
        <v>0</v>
      </c>
      <c r="C9" t="s">
        <v>69</v>
      </c>
      <c r="D9">
        <f>PackCostPerKg</f>
        <v>0</v>
      </c>
      <c r="E9">
        <f>B9*D9</f>
        <v>0</v>
      </c>
      <c r="F9" t="s">
        <v>76</v>
      </c>
    </row>
    <row r="10" spans="1:6">
      <c r="A10" t="s">
        <v>64</v>
      </c>
      <c r="B10">
        <f>LaborMinPerKg/60</f>
        <v>0</v>
      </c>
      <c r="C10" t="s">
        <v>70</v>
      </c>
      <c r="D10">
        <f>WageHr</f>
        <v>0</v>
      </c>
      <c r="E10">
        <f>B10*D10</f>
        <v>0</v>
      </c>
      <c r="F10" t="s">
        <v>77</v>
      </c>
    </row>
    <row r="11" spans="1:6">
      <c r="A11" t="s">
        <v>65</v>
      </c>
      <c r="B11">
        <f>MaintRate*TotalAnnualizedCapex/AnnualKg</f>
        <v>0</v>
      </c>
      <c r="C11" t="s">
        <v>71</v>
      </c>
      <c r="D11">
        <f>1</f>
        <v>0</v>
      </c>
      <c r="E11">
        <f>B11*D11</f>
        <v>0</v>
      </c>
      <c r="F11" t="s">
        <v>78</v>
      </c>
    </row>
    <row r="12" spans="1:6">
      <c r="A12" t="s">
        <v>66</v>
      </c>
      <c r="C12" t="s">
        <v>71</v>
      </c>
      <c r="E12">
        <f>IF(B12="",0,B12)</f>
        <v>0</v>
      </c>
      <c r="F12" t="s">
        <v>79</v>
      </c>
    </row>
    <row r="13" spans="1:6">
      <c r="A13" t="s">
        <v>67</v>
      </c>
      <c r="C13" t="s">
        <v>71</v>
      </c>
      <c r="E13">
        <f>IF(B13="",0,B13)</f>
        <v>0</v>
      </c>
      <c r="F13" t="s">
        <v>80</v>
      </c>
    </row>
    <row r="14" spans="1:6">
      <c r="A14" t="s">
        <v>68</v>
      </c>
      <c r="B14">
        <f>1</f>
        <v>0</v>
      </c>
      <c r="C14" t="s">
        <v>69</v>
      </c>
      <c r="D14">
        <f>DistribPerKg</f>
        <v>0</v>
      </c>
      <c r="E14">
        <f>B14*D14</f>
        <v>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26.7109375" customWidth="1"/>
    <col min="2" max="2" width="20.7109375" customWidth="1"/>
  </cols>
  <sheetData>
    <row r="1" spans="1:5">
      <c r="A1" s="1" t="s">
        <v>82</v>
      </c>
      <c r="B1" s="1" t="s">
        <v>1</v>
      </c>
      <c r="D1" t="s">
        <v>87</v>
      </c>
    </row>
    <row r="2" spans="1:5">
      <c r="A2" t="s">
        <v>83</v>
      </c>
      <c r="B2">
        <f>TotalAnnualizedCapex/AnnualKg</f>
        <v>0</v>
      </c>
      <c r="D2" t="s">
        <v>51</v>
      </c>
      <c r="E2" t="s">
        <v>55</v>
      </c>
    </row>
    <row r="3" spans="1:5">
      <c r="A3" t="s">
        <v>84</v>
      </c>
      <c r="B3">
        <f>SUM(OPEX!E2:E1000)</f>
        <v>0</v>
      </c>
      <c r="D3">
        <f>OPEX!A2</f>
        <v>0</v>
      </c>
      <c r="E3">
        <f>OPEX!E2</f>
        <v>0</v>
      </c>
    </row>
    <row r="4" spans="1:5">
      <c r="A4" t="s">
        <v>85</v>
      </c>
      <c r="B4">
        <f>B2+B3</f>
        <v>0</v>
      </c>
      <c r="D4">
        <f>OPEX!A3</f>
        <v>0</v>
      </c>
      <c r="E4">
        <f>OPEX!E3</f>
        <v>0</v>
      </c>
    </row>
    <row r="5" spans="1:5">
      <c r="D5">
        <f>OPEX!A4</f>
        <v>0</v>
      </c>
      <c r="E5">
        <f>OPEX!E4</f>
        <v>0</v>
      </c>
    </row>
    <row r="6" spans="1:5">
      <c r="D6">
        <f>OPEX!A5</f>
        <v>0</v>
      </c>
      <c r="E6">
        <f>OPEX!E5</f>
        <v>0</v>
      </c>
    </row>
    <row r="7" spans="1:5">
      <c r="D7">
        <f>OPEX!A6</f>
        <v>0</v>
      </c>
      <c r="E7">
        <f>OPEX!E6</f>
        <v>0</v>
      </c>
    </row>
    <row r="8" spans="1:5">
      <c r="A8" t="s">
        <v>86</v>
      </c>
      <c r="D8">
        <f>OPEX!A7</f>
        <v>0</v>
      </c>
      <c r="E8">
        <f>OPEX!E7</f>
        <v>0</v>
      </c>
    </row>
    <row r="9" spans="1:5">
      <c r="D9">
        <f>OPEX!A8</f>
        <v>0</v>
      </c>
      <c r="E9">
        <f>OPEX!E8</f>
        <v>0</v>
      </c>
    </row>
    <row r="10" spans="1:5">
      <c r="D10">
        <f>OPEX!A9</f>
        <v>0</v>
      </c>
      <c r="E10">
        <f>OPEX!E9</f>
        <v>0</v>
      </c>
    </row>
    <row r="11" spans="1:5">
      <c r="D11">
        <f>OPEX!A10</f>
        <v>0</v>
      </c>
      <c r="E11">
        <f>OPEX!E10</f>
        <v>0</v>
      </c>
    </row>
    <row r="12" spans="1:5">
      <c r="D12">
        <f>OPEX!A11</f>
        <v>0</v>
      </c>
      <c r="E12">
        <f>OPEX!E11</f>
        <v>0</v>
      </c>
    </row>
    <row r="13" spans="1:5">
      <c r="D13">
        <f>OPEX!A12</f>
        <v>0</v>
      </c>
      <c r="E13">
        <f>OPEX!E12</f>
        <v>0</v>
      </c>
    </row>
    <row r="14" spans="1:5">
      <c r="D14">
        <f>OPEX!A13</f>
        <v>0</v>
      </c>
      <c r="E14">
        <f>OPEX!E13</f>
        <v>0</v>
      </c>
    </row>
    <row r="15" spans="1:5">
      <c r="D15">
        <f>OPEX!A14</f>
        <v>0</v>
      </c>
      <c r="E15">
        <f>OPEX!E14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Parameters</vt:lpstr>
      <vt:lpstr>CAPEX</vt:lpstr>
      <vt:lpstr>OPEX</vt:lpstr>
      <vt:lpstr>Results</vt:lpstr>
      <vt:lpstr>AnnualKg</vt:lpstr>
      <vt:lpstr>DiscountRate</vt:lpstr>
      <vt:lpstr>DistribPerKg</vt:lpstr>
      <vt:lpstr>ElecTariff</vt:lpstr>
      <vt:lpstr>KwhLighting</vt:lpstr>
      <vt:lpstr>KwhOther</vt:lpstr>
      <vt:lpstr>LaborMinPerKg</vt:lpstr>
      <vt:lpstr>MaintRate</vt:lpstr>
      <vt:lpstr>PackCostPerKg</vt:lpstr>
      <vt:lpstr>SewerTariff</vt:lpstr>
      <vt:lpstr>TotalAnnualizedCapex</vt:lpstr>
      <vt:lpstr>WageHr</vt:lpstr>
      <vt:lpstr>WaterPerKg</vt:lpstr>
      <vt:lpstr>WaterTariff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2025-10-14T07:07:58Z</dcterms:created>
  <dcterms:modified xsi:type="dcterms:W3CDTF">2025-10-14T07:07:58Z</dcterms:modified>
</cp:coreProperties>
</file>