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.png" ContentType="image/png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Втулка" sheetId="1" state="visible" r:id="rId2"/>
    <sheet name="Планка" sheetId="2" state="visible" r:id="rId3"/>
    <sheet name="Данные" sheetId="3" state="visible" r:id="rId4"/>
  </sheets>
  <externalReferences>
    <externalReference r:id="rId5"/>
  </externalReferences>
  <definedNames>
    <definedName function="false" hidden="false" name="Марка_мет" vbProcedure="false">Данные!$A$3:$R$16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<sst xmlns="http://schemas.openxmlformats.org/spreadsheetml/2006/main" count="372" uniqueCount="232">
  <si>
    <t xml:space="preserve">Технологическая карта</t>
  </si>
  <si>
    <t xml:space="preserve">Цех 34</t>
  </si>
  <si>
    <t xml:space="preserve">Размеры модели</t>
  </si>
  <si>
    <t xml:space="preserve">Оловянные</t>
  </si>
  <si>
    <t xml:space="preserve">Заказ</t>
  </si>
  <si>
    <t xml:space="preserve">Наружний диаметр</t>
  </si>
  <si>
    <t xml:space="preserve">БрО8Н4Ц2</t>
  </si>
  <si>
    <t xml:space="preserve">Чертеж</t>
  </si>
  <si>
    <t xml:space="preserve">Внутренний диаметр</t>
  </si>
  <si>
    <t xml:space="preserve">БрО10Ц2</t>
  </si>
  <si>
    <t xml:space="preserve">Наименование</t>
  </si>
  <si>
    <t xml:space="preserve">Втулка</t>
  </si>
  <si>
    <t xml:space="preserve">Высота</t>
  </si>
  <si>
    <t xml:space="preserve">БрО8С12</t>
  </si>
  <si>
    <t xml:space="preserve">Количество деталей на заказ</t>
  </si>
  <si>
    <t xml:space="preserve">1</t>
  </si>
  <si>
    <t xml:space="preserve">Плотность</t>
  </si>
  <si>
    <t xml:space="preserve">БрО10С10</t>
  </si>
  <si>
    <t xml:space="preserve">Высота прибыли</t>
  </si>
  <si>
    <t xml:space="preserve">БрО5Ц5С5</t>
  </si>
  <si>
    <t xml:space="preserve">Материал</t>
  </si>
  <si>
    <t xml:space="preserve">К.В.Т</t>
  </si>
  <si>
    <t xml:space="preserve">Диаметр прибыли (нар.)</t>
  </si>
  <si>
    <t xml:space="preserve">БрО4Ц4С17</t>
  </si>
  <si>
    <t xml:space="preserve">Масса детали</t>
  </si>
  <si>
    <t xml:space="preserve">Масса детали (отливка)</t>
  </si>
  <si>
    <t xml:space="preserve">БрО10Ф1</t>
  </si>
  <si>
    <t xml:space="preserve">Масса отливки</t>
  </si>
  <si>
    <t xml:space="preserve">К.И.М.</t>
  </si>
  <si>
    <t xml:space="preserve">Масса прибыли</t>
  </si>
  <si>
    <t xml:space="preserve">БрО8С21</t>
  </si>
  <si>
    <t xml:space="preserve">Масса литника</t>
  </si>
  <si>
    <t xml:space="preserve">Безоловянные</t>
  </si>
  <si>
    <t xml:space="preserve">Норма расхода</t>
  </si>
  <si>
    <t xml:space="preserve">БрА9Ж3Л</t>
  </si>
  <si>
    <t xml:space="preserve">Норма расхода на 1 дет.</t>
  </si>
  <si>
    <t xml:space="preserve">Размеры детали</t>
  </si>
  <si>
    <t xml:space="preserve">БрА10Ж4Н4Л</t>
  </si>
  <si>
    <t xml:space="preserve">Металлозавалка</t>
  </si>
  <si>
    <t xml:space="preserve">БрА11Ж6Н6</t>
  </si>
  <si>
    <t xml:space="preserve">Металлозавалка на 1 дет.</t>
  </si>
  <si>
    <t xml:space="preserve">БрА9Мц2Л</t>
  </si>
  <si>
    <t xml:space="preserve">Количество деталей в отливке</t>
  </si>
  <si>
    <t xml:space="preserve">БрА10Ж3Мц2</t>
  </si>
  <si>
    <t xml:space="preserve">Количество деталей по длине</t>
  </si>
  <si>
    <t xml:space="preserve">БрА9Ж4Н4Мц1</t>
  </si>
  <si>
    <t xml:space="preserve">Количество деталей по ширине</t>
  </si>
  <si>
    <t xml:space="preserve">Латуни</t>
  </si>
  <si>
    <t xml:space="preserve">Размеры в скобках чистовые                        Формовочный уклон 3</t>
  </si>
  <si>
    <t xml:space="preserve">Радиус скугления прибыли 75</t>
  </si>
  <si>
    <t xml:space="preserve">Литниковая система</t>
  </si>
  <si>
    <t xml:space="preserve">Чугуны</t>
  </si>
  <si>
    <t xml:space="preserve">Диаметр стояка</t>
  </si>
  <si>
    <t xml:space="preserve">СЧ10</t>
  </si>
  <si>
    <t xml:space="preserve">количество стояков</t>
  </si>
  <si>
    <t xml:space="preserve">СЧ15</t>
  </si>
  <si>
    <t xml:space="preserve">количество питателей</t>
  </si>
  <si>
    <t xml:space="preserve">СЧ20</t>
  </si>
  <si>
    <t xml:space="preserve">СЧ25</t>
  </si>
  <si>
    <t xml:space="preserve">СЧ30</t>
  </si>
  <si>
    <t xml:space="preserve">СЧ35</t>
  </si>
  <si>
    <t xml:space="preserve">Припуск на разрезку</t>
  </si>
  <si>
    <t xml:space="preserve">Технические указания</t>
  </si>
  <si>
    <t xml:space="preserve">Стержень</t>
  </si>
  <si>
    <t xml:space="preserve">Плавка по инструкции</t>
  </si>
  <si>
    <t xml:space="preserve">Вес стержня</t>
  </si>
  <si>
    <t xml:space="preserve">Заливка по инструкции</t>
  </si>
  <si>
    <t xml:space="preserve">Смесь</t>
  </si>
  <si>
    <t xml:space="preserve">СКЛ</t>
  </si>
  <si>
    <t xml:space="preserve">Температера металла</t>
  </si>
  <si>
    <t xml:space="preserve">Краска</t>
  </si>
  <si>
    <t xml:space="preserve">ГБ</t>
  </si>
  <si>
    <t xml:space="preserve">Уход за прибылью </t>
  </si>
  <si>
    <t xml:space="preserve">25010.00168</t>
  </si>
  <si>
    <t xml:space="preserve">В стержне сделать ослабление</t>
  </si>
  <si>
    <t xml:space="preserve">Усадка</t>
  </si>
  <si>
    <t xml:space="preserve">Показания влагомера на глубине 60мм=  0</t>
  </si>
  <si>
    <t xml:space="preserve">Зазор между стержнем и формой   1,5-2мм</t>
  </si>
  <si>
    <t xml:space="preserve">Тип литниковой системы</t>
  </si>
  <si>
    <t xml:space="preserve">Усадка 0,6%</t>
  </si>
  <si>
    <t xml:space="preserve">Разряд          4</t>
  </si>
  <si>
    <t xml:space="preserve">Транспортировка по инструкции</t>
  </si>
  <si>
    <t xml:space="preserve">102.41.795 Альбом № 9</t>
  </si>
  <si>
    <t xml:space="preserve">Дата</t>
  </si>
  <si>
    <t xml:space="preserve">Проверил</t>
  </si>
  <si>
    <t xml:space="preserve">Руководитель</t>
  </si>
  <si>
    <t xml:space="preserve">Подпись</t>
  </si>
  <si>
    <t xml:space="preserve">Размер планки:</t>
  </si>
  <si>
    <t xml:space="preserve">(автоматически)</t>
  </si>
  <si>
    <t xml:space="preserve">3431172-009</t>
  </si>
  <si>
    <t xml:space="preserve">планка №</t>
  </si>
  <si>
    <t xml:space="preserve">Толщина             L4</t>
  </si>
  <si>
    <t xml:space="preserve"> 9-09-03</t>
  </si>
  <si>
    <t xml:space="preserve">Толщина             L5</t>
  </si>
  <si>
    <t xml:space="preserve">Вкладыш (заготовка)</t>
  </si>
  <si>
    <t xml:space="preserve">Ширина               L1</t>
  </si>
  <si>
    <t xml:space="preserve">Ширина               L2</t>
  </si>
  <si>
    <t xml:space="preserve">Длина                   h2</t>
  </si>
  <si>
    <t xml:space="preserve">Размеры прибыли:</t>
  </si>
  <si>
    <t xml:space="preserve">Масса отливки на 1 дет.</t>
  </si>
  <si>
    <t xml:space="preserve">Толщина             L6</t>
  </si>
  <si>
    <t xml:space="preserve">Ширина               L3</t>
  </si>
  <si>
    <t xml:space="preserve">Высота                 h1</t>
  </si>
  <si>
    <t xml:space="preserve">Размеры детали:</t>
  </si>
  <si>
    <t xml:space="preserve">(Вручную)</t>
  </si>
  <si>
    <t xml:space="preserve">Толщина</t>
  </si>
  <si>
    <t xml:space="preserve">Ширина</t>
  </si>
  <si>
    <t xml:space="preserve">Длина</t>
  </si>
  <si>
    <t xml:space="preserve">Примечания:</t>
  </si>
  <si>
    <t xml:space="preserve">1,5 %</t>
  </si>
  <si>
    <t xml:space="preserve">Температура металла </t>
  </si>
  <si>
    <t xml:space="preserve">° С</t>
  </si>
  <si>
    <t xml:space="preserve">25011.00007</t>
  </si>
  <si>
    <t xml:space="preserve">Уход за прибылью</t>
  </si>
  <si>
    <t xml:space="preserve">Заливка в Песчаные формы</t>
  </si>
  <si>
    <t xml:space="preserve">Температура</t>
  </si>
  <si>
    <t xml:space="preserve">Плавка инструкция</t>
  </si>
  <si>
    <t xml:space="preserve">Заливка инструкция</t>
  </si>
  <si>
    <t xml:space="preserve">тип литниковой системы</t>
  </si>
  <si>
    <t xml:space="preserve">плотность</t>
  </si>
  <si>
    <t xml:space="preserve">Планки деревянные обычные (размеры в скобках - это размеры основы, на которую набили утолщение)</t>
  </si>
  <si>
    <t xml:space="preserve">0-15</t>
  </si>
  <si>
    <t xml:space="preserve">16-40</t>
  </si>
  <si>
    <t xml:space="preserve">Более 40</t>
  </si>
  <si>
    <t xml:space="preserve">Более 50</t>
  </si>
  <si>
    <t xml:space="preserve">До 1,9т.</t>
  </si>
  <si>
    <t xml:space="preserve">Номер планки</t>
  </si>
  <si>
    <t xml:space="preserve">Высота, Н</t>
  </si>
  <si>
    <t xml:space="preserve">Высота прибыли, h1</t>
  </si>
  <si>
    <t xml:space="preserve">Высота модели, h2</t>
  </si>
  <si>
    <t xml:space="preserve">Ширина, L1</t>
  </si>
  <si>
    <t xml:space="preserve">Ширина, L2</t>
  </si>
  <si>
    <t xml:space="preserve">Ширина, L3</t>
  </si>
  <si>
    <t xml:space="preserve">Толщина, L4</t>
  </si>
  <si>
    <t xml:space="preserve">Толщина, L5</t>
  </si>
  <si>
    <t xml:space="preserve">Толщина, L6</t>
  </si>
  <si>
    <t xml:space="preserve">Примечание</t>
  </si>
  <si>
    <t xml:space="preserve">1050-1090</t>
  </si>
  <si>
    <t xml:space="preserve">25010.00173</t>
  </si>
  <si>
    <t xml:space="preserve">242.04.462</t>
  </si>
  <si>
    <t xml:space="preserve">1060-1080</t>
  </si>
  <si>
    <t xml:space="preserve">25011.00008</t>
  </si>
  <si>
    <t xml:space="preserve">25010.00172</t>
  </si>
  <si>
    <t xml:space="preserve">242.04.463</t>
  </si>
  <si>
    <t xml:space="preserve">БрО10Ц2С2</t>
  </si>
  <si>
    <t xml:space="preserve">1060-1090</t>
  </si>
  <si>
    <t xml:space="preserve">25010.00175</t>
  </si>
  <si>
    <t xml:space="preserve">25010.00174</t>
  </si>
  <si>
    <t xml:space="preserve">БрАЖМц10-3-1,5</t>
  </si>
  <si>
    <t xml:space="preserve">1100-1150</t>
  </si>
  <si>
    <t xml:space="preserve">1080-1100</t>
  </si>
  <si>
    <t xml:space="preserve">1070-1100</t>
  </si>
  <si>
    <t xml:space="preserve">25010.00176</t>
  </si>
  <si>
    <t xml:space="preserve">242.04.464</t>
  </si>
  <si>
    <t xml:space="preserve">ЛЦ23А6Ж3Мц2</t>
  </si>
  <si>
    <t xml:space="preserve">1020-1060</t>
  </si>
  <si>
    <t xml:space="preserve">25010.00177</t>
  </si>
  <si>
    <t xml:space="preserve">ЛЦ38Мц2С2</t>
  </si>
  <si>
    <t xml:space="preserve">1000-1020</t>
  </si>
  <si>
    <t xml:space="preserve">980-1000</t>
  </si>
  <si>
    <t xml:space="preserve">940-980</t>
  </si>
  <si>
    <t xml:space="preserve">25010.00178</t>
  </si>
  <si>
    <t xml:space="preserve">ЛЦ40Мц3А</t>
  </si>
  <si>
    <t xml:space="preserve">25010.00181</t>
  </si>
  <si>
    <t xml:space="preserve">1320-1340</t>
  </si>
  <si>
    <t xml:space="preserve">250010.00001</t>
  </si>
  <si>
    <t xml:space="preserve">1 Стояк</t>
  </si>
  <si>
    <t xml:space="preserve">242.04.461</t>
  </si>
  <si>
    <t xml:space="preserve">тип литника</t>
  </si>
  <si>
    <t xml:space="preserve">2 щели</t>
  </si>
  <si>
    <t xml:space="preserve">Шлаковик</t>
  </si>
  <si>
    <t xml:space="preserve">a</t>
  </si>
  <si>
    <t xml:space="preserve">b</t>
  </si>
  <si>
    <t xml:space="preserve">h</t>
  </si>
  <si>
    <t xml:space="preserve">Стояк 1</t>
  </si>
  <si>
    <t xml:space="preserve">Стояк 2</t>
  </si>
  <si>
    <t xml:space="preserve">щель</t>
  </si>
  <si>
    <t xml:space="preserve">&lt;600</t>
  </si>
  <si>
    <t xml:space="preserve">600--1500</t>
  </si>
  <si>
    <t xml:space="preserve">242.04.462-1</t>
  </si>
  <si>
    <t xml:space="preserve">1500--2000</t>
  </si>
  <si>
    <t xml:space="preserve">242.04.462-2</t>
  </si>
  <si>
    <t xml:space="preserve">2000--2500</t>
  </si>
  <si>
    <t xml:space="preserve">242.04.462-3</t>
  </si>
  <si>
    <t xml:space="preserve">2500--3000</t>
  </si>
  <si>
    <t xml:space="preserve">242.04.462-4</t>
  </si>
  <si>
    <t xml:space="preserve">3000--3500</t>
  </si>
  <si>
    <t xml:space="preserve">242.04.462-5</t>
  </si>
  <si>
    <t xml:space="preserve">3500--4000</t>
  </si>
  <si>
    <t xml:space="preserve">242.04.462-6</t>
  </si>
  <si>
    <t xml:space="preserve">4000--4500</t>
  </si>
  <si>
    <t xml:space="preserve">242.04.462-7</t>
  </si>
  <si>
    <t xml:space="preserve">4500--5500</t>
  </si>
  <si>
    <t xml:space="preserve">242.04.462-8</t>
  </si>
  <si>
    <t xml:space="preserve">5500--7000</t>
  </si>
  <si>
    <t xml:space="preserve">242.04.462-9</t>
  </si>
  <si>
    <t xml:space="preserve">Количество</t>
  </si>
  <si>
    <t xml:space="preserve">питатель</t>
  </si>
  <si>
    <t xml:space="preserve">питателей</t>
  </si>
  <si>
    <t xml:space="preserve">стояк</t>
  </si>
  <si>
    <t xml:space="preserve">c</t>
  </si>
  <si>
    <t xml:space="preserve">d</t>
  </si>
  <si>
    <t xml:space="preserve">e</t>
  </si>
  <si>
    <t xml:space="preserve">242.04.463-1</t>
  </si>
  <si>
    <t xml:space="preserve">242.04.463-2</t>
  </si>
  <si>
    <t xml:space="preserve">242.04.463-3</t>
  </si>
  <si>
    <t xml:space="preserve">242.04.463-4</t>
  </si>
  <si>
    <t xml:space="preserve">242.04.463-5</t>
  </si>
  <si>
    <t xml:space="preserve">Бобышки</t>
  </si>
  <si>
    <t xml:space="preserve">D1</t>
  </si>
  <si>
    <t xml:space="preserve">h2</t>
  </si>
  <si>
    <t xml:space="preserve">242.04.464-1</t>
  </si>
  <si>
    <t xml:space="preserve">242.04.464-2</t>
  </si>
  <si>
    <t xml:space="preserve">242.04.464-3</t>
  </si>
  <si>
    <t xml:space="preserve">242.04.464-4</t>
  </si>
  <si>
    <t xml:space="preserve">242.04.464-5</t>
  </si>
  <si>
    <t xml:space="preserve">242.04.461-1</t>
  </si>
  <si>
    <t xml:space="preserve">242.04.461-2</t>
  </si>
  <si>
    <t xml:space="preserve">242.04.461-3</t>
  </si>
  <si>
    <t xml:space="preserve">242.04.461-4</t>
  </si>
  <si>
    <t xml:space="preserve">242.04.461-5</t>
  </si>
  <si>
    <t xml:space="preserve">Литниковая 242.04.463</t>
  </si>
  <si>
    <t xml:space="preserve">Стояк </t>
  </si>
  <si>
    <t xml:space="preserve">Питатель</t>
  </si>
  <si>
    <t xml:space="preserve">Всего</t>
  </si>
  <si>
    <t xml:space="preserve">Диаметр</t>
  </si>
  <si>
    <t xml:space="preserve">l</t>
  </si>
  <si>
    <t xml:space="preserve">Диаметр отл.</t>
  </si>
  <si>
    <t xml:space="preserve">Середина </t>
  </si>
  <si>
    <t xml:space="preserve">На длине</t>
  </si>
  <si>
    <t xml:space="preserve">шлаковика</t>
  </si>
  <si>
    <t xml:space="preserve">град.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</si>
</sst>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General"/>
    <numFmt numFmtId="167" formatCode="0.00"/>
    <numFmt numFmtId="168" formatCode="0.0"/>
    <numFmt numFmtId="169" formatCode="0"/>
    <numFmt numFmtId="170" formatCode="&quot;ИСТИНА&quot;;&quot;ИСТИНА&quot;;&quot;ЛОЖЬ&quot;"/>
    <numFmt numFmtId="171" formatCode="0.00%"/>
    <numFmt numFmtId="172" formatCode="dd/mm/yyyy"/>
  </numFmts>
  <fonts count="3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204"/>
    </font>
    <font>
      <sz val="10"/>
      <name val="Arial"/>
      <family val="2"/>
      <charset val="204"/>
    </font>
    <font>
      <b val="true"/>
      <sz val="10"/>
      <color rgb="FFFF0000"/>
      <name val="Arial"/>
      <family val="2"/>
      <charset val="204"/>
    </font>
    <font>
      <sz val="12"/>
      <color rgb="FF000000"/>
      <name val="Calibri"/>
      <family val="2"/>
      <charset val="204"/>
    </font>
    <font>
      <sz val="12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FF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sz val="11"/>
      <color rgb="FFFF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1"/>
      <color rgb="FF000000"/>
      <name val="Arial"/>
      <family val="2"/>
      <charset val="204"/>
    </font>
    <font>
      <b val="true"/>
      <sz val="9"/>
      <name val="Arial"/>
      <family val="2"/>
      <charset val="204"/>
    </font>
    <font>
      <sz val="10"/>
      <name val="Arial Cyr"/>
      <family val="0"/>
      <charset val="204"/>
    </font>
    <font>
      <sz val="9"/>
      <color rgb="FF000000"/>
      <name val="Calibri"/>
      <family val="2"/>
      <charset val="1"/>
    </font>
    <font>
      <sz val="9"/>
      <color rgb="FF000000"/>
      <name val="Calibri"/>
      <family val="2"/>
      <charset val="204"/>
    </font>
    <font>
      <sz val="8"/>
      <name val="Arial"/>
      <family val="2"/>
      <charset val="204"/>
    </font>
    <font>
      <u val="single"/>
      <sz val="11"/>
      <color rgb="FF000000"/>
      <name val="Calibri"/>
      <family val="0"/>
    </font>
    <font>
      <sz val="11"/>
      <color rgb="FF000000"/>
      <name val="Calibri"/>
      <family val="0"/>
    </font>
    <font>
      <b val="true"/>
      <sz val="10"/>
      <name val="Arial"/>
      <family val="2"/>
      <charset val="204"/>
    </font>
    <font>
      <sz val="12"/>
      <color rgb="FFFF0000"/>
      <name val="Calibri"/>
      <family val="2"/>
      <charset val="1"/>
    </font>
    <font>
      <sz val="12"/>
      <color rgb="FF558ED5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204"/>
    </font>
    <font>
      <u val="single"/>
      <sz val="11"/>
      <color rgb="FF000000"/>
      <name val="Calibri"/>
      <family val="2"/>
      <charset val="204"/>
    </font>
    <font>
      <b val="true"/>
      <sz val="8"/>
      <color rgb="FF000000"/>
      <name val="Arial"/>
      <family val="0"/>
    </font>
    <font>
      <b val="true"/>
      <sz val="11"/>
      <color rgb="FF3F3F3F"/>
      <name val="Calibri"/>
      <family val="2"/>
      <charset val="204"/>
    </font>
    <font>
      <sz val="14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i val="true"/>
      <sz val="10"/>
      <color rgb="FF000000"/>
      <name val="Calibri"/>
      <family val="2"/>
      <charset val="204"/>
    </font>
    <font>
      <sz val="11"/>
      <name val="Calibri"/>
      <family val="2"/>
      <charset val="204"/>
    </font>
    <font>
      <b val="true"/>
      <sz val="11"/>
      <name val="Calibri"/>
      <family val="2"/>
      <charset val="204"/>
    </font>
    <font>
      <b val="true"/>
      <sz val="11"/>
      <color rgb="FFFF0000"/>
      <name val="Calibri"/>
      <family val="2"/>
      <charset val="204"/>
    </font>
    <font>
      <b val="true"/>
      <sz val="12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DEADA"/>
      </patternFill>
    </fill>
    <fill>
      <patternFill patternType="solid">
        <fgColor rgb="FFFDEADA"/>
        <bgColor rgb="FFF2F2F2"/>
      </patternFill>
    </fill>
    <fill>
      <patternFill patternType="solid">
        <fgColor rgb="FFC4BD97"/>
        <bgColor rgb="FFE6B9B8"/>
      </patternFill>
    </fill>
    <fill>
      <patternFill patternType="solid">
        <fgColor rgb="FFB9CDE5"/>
        <bgColor rgb="FFCCC1DA"/>
      </patternFill>
    </fill>
    <fill>
      <patternFill patternType="solid">
        <fgColor rgb="FFE6B9B8"/>
        <bgColor rgb="FFCCC1DA"/>
      </patternFill>
    </fill>
    <fill>
      <patternFill patternType="solid">
        <fgColor rgb="FFCCC1DA"/>
        <bgColor rgb="FFB9CDE5"/>
      </patternFill>
    </fill>
    <fill>
      <patternFill patternType="solid">
        <fgColor rgb="FFFCD5B5"/>
        <bgColor rgb="FFFDEADA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30" fillId="2" borderId="1" applyFont="true" applyBorder="true" applyAlignment="true" applyProtection="false">
      <alignment horizontal="general" vertical="bottom" textRotation="0" wrapText="false" indent="0" shrinkToFit="false"/>
    </xf>
  </cellStyleXfs>
  <cellXfs count="1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2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2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4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8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0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2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3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6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3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3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6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Output" xfId="20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6B9B8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558ED5"/>
      <rgbColor rgb="FFC4BD97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0</xdr:colOff>
      <xdr:row>22</xdr:row>
      <xdr:rowOff>9360</xdr:rowOff>
    </xdr:from>
    <xdr:to>
      <xdr:col>6</xdr:col>
      <xdr:colOff>437760</xdr:colOff>
      <xdr:row>25</xdr:row>
      <xdr:rowOff>28080</xdr:rowOff>
    </xdr:to>
    <xdr:sp>
      <xdr:nvSpPr>
        <xdr:cNvPr id="0" name="Прямоугольник 1"/>
        <xdr:cNvSpPr/>
      </xdr:nvSpPr>
      <xdr:spPr>
        <a:xfrm>
          <a:off x="2032560" y="4677840"/>
          <a:ext cx="2747160" cy="590400"/>
        </a:xfrm>
        <a:prstGeom prst="rect">
          <a:avLst/>
        </a:prstGeom>
        <a:solidFill>
          <a:srgbClr val="ffffff"/>
        </a:solidFill>
        <a:ln w="25400">
          <a:solidFill>
            <a:srgbClr val="000000"/>
          </a:solidFill>
          <a:rou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3</xdr:col>
      <xdr:colOff>0</xdr:colOff>
      <xdr:row>27</xdr:row>
      <xdr:rowOff>9360</xdr:rowOff>
    </xdr:from>
    <xdr:to>
      <xdr:col>6</xdr:col>
      <xdr:colOff>437760</xdr:colOff>
      <xdr:row>29</xdr:row>
      <xdr:rowOff>190080</xdr:rowOff>
    </xdr:to>
    <xdr:sp>
      <xdr:nvSpPr>
        <xdr:cNvPr id="1" name="Прямоугольник 2"/>
        <xdr:cNvSpPr/>
      </xdr:nvSpPr>
      <xdr:spPr>
        <a:xfrm>
          <a:off x="2032560" y="5630400"/>
          <a:ext cx="2747160" cy="561600"/>
        </a:xfrm>
        <a:prstGeom prst="rect">
          <a:avLst/>
        </a:prstGeom>
        <a:solidFill>
          <a:srgbClr val="ffffff"/>
        </a:solidFill>
        <a:ln w="25400">
          <a:solidFill>
            <a:srgbClr val="000000"/>
          </a:solidFill>
          <a:rou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3</xdr:col>
      <xdr:colOff>123840</xdr:colOff>
      <xdr:row>22</xdr:row>
      <xdr:rowOff>142920</xdr:rowOff>
    </xdr:from>
    <xdr:to>
      <xdr:col>6</xdr:col>
      <xdr:colOff>342720</xdr:colOff>
      <xdr:row>24</xdr:row>
      <xdr:rowOff>75960</xdr:rowOff>
    </xdr:to>
    <xdr:sp>
      <xdr:nvSpPr>
        <xdr:cNvPr id="2" name="Прямоугольник 3"/>
        <xdr:cNvSpPr/>
      </xdr:nvSpPr>
      <xdr:spPr>
        <a:xfrm>
          <a:off x="2156400" y="4811400"/>
          <a:ext cx="2528280" cy="3139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3</xdr:col>
      <xdr:colOff>104760</xdr:colOff>
      <xdr:row>27</xdr:row>
      <xdr:rowOff>142920</xdr:rowOff>
    </xdr:from>
    <xdr:to>
      <xdr:col>6</xdr:col>
      <xdr:colOff>323640</xdr:colOff>
      <xdr:row>29</xdr:row>
      <xdr:rowOff>75960</xdr:rowOff>
    </xdr:to>
    <xdr:sp>
      <xdr:nvSpPr>
        <xdr:cNvPr id="3" name="Прямоугольник 4"/>
        <xdr:cNvSpPr/>
      </xdr:nvSpPr>
      <xdr:spPr>
        <a:xfrm>
          <a:off x="2137320" y="5763960"/>
          <a:ext cx="2528280" cy="3139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2</xdr:col>
      <xdr:colOff>12240</xdr:colOff>
      <xdr:row>21</xdr:row>
      <xdr:rowOff>53640</xdr:rowOff>
    </xdr:from>
    <xdr:to>
      <xdr:col>2</xdr:col>
      <xdr:colOff>662760</xdr:colOff>
      <xdr:row>30</xdr:row>
      <xdr:rowOff>167400</xdr:rowOff>
    </xdr:to>
    <xdr:sp>
      <xdr:nvSpPr>
        <xdr:cNvPr id="4" name="Прямоугольник с двумя скругленными соседними углами 5"/>
        <xdr:cNvSpPr/>
      </xdr:nvSpPr>
      <xdr:spPr>
        <a:xfrm rot="5400000">
          <a:off x="793440" y="5120280"/>
          <a:ext cx="1828080" cy="650520"/>
        </a:xfrm>
        <a:prstGeom prst="round2SameRect">
          <a:avLst>
            <a:gd name="adj1" fmla="val 16667"/>
            <a:gd name="adj2" fmla="val 0"/>
          </a:avLst>
        </a:prstGeom>
        <a:solidFill>
          <a:srgbClr val="ffffff"/>
        </a:solidFill>
        <a:ln w="25400">
          <a:solidFill>
            <a:srgbClr val="000000"/>
          </a:solidFill>
          <a:rou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6</xdr:col>
      <xdr:colOff>438840</xdr:colOff>
      <xdr:row>25</xdr:row>
      <xdr:rowOff>27360</xdr:rowOff>
    </xdr:from>
    <xdr:to>
      <xdr:col>6</xdr:col>
      <xdr:colOff>533880</xdr:colOff>
      <xdr:row>27</xdr:row>
      <xdr:rowOff>5400</xdr:rowOff>
    </xdr:to>
    <xdr:sp>
      <xdr:nvSpPr>
        <xdr:cNvPr id="5" name="Трапеция 6"/>
        <xdr:cNvSpPr/>
      </xdr:nvSpPr>
      <xdr:spPr>
        <a:xfrm rot="5400000">
          <a:off x="4648680" y="5399280"/>
          <a:ext cx="358920" cy="95040"/>
        </a:xfrm>
        <a:prstGeom prst="trapezoid">
          <a:avLst>
            <a:gd name="adj" fmla="val 25000"/>
          </a:avLst>
        </a:prstGeom>
        <a:solidFill>
          <a:srgbClr val="ffffff"/>
        </a:solidFill>
        <a:ln w="25400">
          <a:solidFill>
            <a:srgbClr val="000000"/>
          </a:solidFill>
          <a:rou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1</xdr:col>
      <xdr:colOff>537120</xdr:colOff>
      <xdr:row>25</xdr:row>
      <xdr:rowOff>34200</xdr:rowOff>
    </xdr:from>
    <xdr:to>
      <xdr:col>6</xdr:col>
      <xdr:colOff>433800</xdr:colOff>
      <xdr:row>26</xdr:row>
      <xdr:rowOff>190080</xdr:rowOff>
    </xdr:to>
    <xdr:sp>
      <xdr:nvSpPr>
        <xdr:cNvPr id="6" name="Прямоугольник 7"/>
        <xdr:cNvSpPr/>
      </xdr:nvSpPr>
      <xdr:spPr>
        <a:xfrm>
          <a:off x="1199520" y="5274360"/>
          <a:ext cx="3576240" cy="3463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3</xdr:col>
      <xdr:colOff>0</xdr:colOff>
      <xdr:row>25</xdr:row>
      <xdr:rowOff>22680</xdr:rowOff>
    </xdr:from>
    <xdr:to>
      <xdr:col>3</xdr:col>
      <xdr:colOff>0</xdr:colOff>
      <xdr:row>27</xdr:row>
      <xdr:rowOff>18720</xdr:rowOff>
    </xdr:to>
    <xdr:cxnSp>
      <xdr:nvCxnSpPr>
        <xdr:cNvPr id="7" name="Прямая соединительная линия 8"/>
        <xdr:cNvCxnSpPr/>
      </xdr:nvCxnSpPr>
      <xdr:spPr>
        <a:xfrm>
          <a:off x="2032560" y="5262840"/>
          <a:ext cx="360" cy="377280"/>
        </a:xfrm>
        <a:prstGeom prst="straightConnector1">
          <a:avLst/>
        </a:prstGeom>
        <a:ln w="9525">
          <a:solidFill>
            <a:srgbClr val="000000"/>
          </a:solidFill>
          <a:round/>
        </a:ln>
      </xdr:spPr>
    </xdr:cxnSp>
    <xdr:clientData/>
  </xdr:twoCellAnchor>
  <xdr:twoCellAnchor editAs="twoCell">
    <xdr:from>
      <xdr:col>2</xdr:col>
      <xdr:colOff>11160</xdr:colOff>
      <xdr:row>25</xdr:row>
      <xdr:rowOff>34200</xdr:rowOff>
    </xdr:from>
    <xdr:to>
      <xdr:col>2</xdr:col>
      <xdr:colOff>11160</xdr:colOff>
      <xdr:row>26</xdr:row>
      <xdr:rowOff>190440</xdr:rowOff>
    </xdr:to>
    <xdr:cxnSp>
      <xdr:nvCxnSpPr>
        <xdr:cNvPr id="8" name="Прямая соединительная линия 9"/>
        <xdr:cNvCxnSpPr/>
      </xdr:nvCxnSpPr>
      <xdr:spPr>
        <a:xfrm>
          <a:off x="1381320" y="5274360"/>
          <a:ext cx="360" cy="347040"/>
        </a:xfrm>
        <a:prstGeom prst="straightConnector1">
          <a:avLst/>
        </a:prstGeom>
        <a:ln w="9525">
          <a:solidFill>
            <a:srgbClr val="000000"/>
          </a:solidFill>
          <a:round/>
        </a:ln>
      </xdr:spPr>
    </xdr:cxnSp>
    <xdr:clientData/>
  </xdr:twoCellAnchor>
  <xdr:twoCellAnchor editAs="twoCell">
    <xdr:from>
      <xdr:col>3</xdr:col>
      <xdr:colOff>5760</xdr:colOff>
      <xdr:row>20</xdr:row>
      <xdr:rowOff>0</xdr:rowOff>
    </xdr:from>
    <xdr:to>
      <xdr:col>3</xdr:col>
      <xdr:colOff>5760</xdr:colOff>
      <xdr:row>21</xdr:row>
      <xdr:rowOff>190440</xdr:rowOff>
    </xdr:to>
    <xdr:cxnSp>
      <xdr:nvCxnSpPr>
        <xdr:cNvPr id="9" name="Прямая соединительная линия 10"/>
        <xdr:cNvCxnSpPr/>
      </xdr:nvCxnSpPr>
      <xdr:spPr>
        <a:xfrm flipV="1">
          <a:off x="2038320" y="4287600"/>
          <a:ext cx="360" cy="381240"/>
        </a:xfrm>
        <a:prstGeom prst="straightConnector1">
          <a:avLst/>
        </a:prstGeom>
        <a:ln w="9525">
          <a:solidFill>
            <a:srgbClr val="000000"/>
          </a:solidFill>
          <a:round/>
        </a:ln>
      </xdr:spPr>
    </xdr:cxnSp>
    <xdr:clientData/>
  </xdr:twoCellAnchor>
  <xdr:twoCellAnchor editAs="twoCell">
    <xdr:from>
      <xdr:col>6</xdr:col>
      <xdr:colOff>440280</xdr:colOff>
      <xdr:row>20</xdr:row>
      <xdr:rowOff>5760</xdr:rowOff>
    </xdr:from>
    <xdr:to>
      <xdr:col>6</xdr:col>
      <xdr:colOff>440280</xdr:colOff>
      <xdr:row>22</xdr:row>
      <xdr:rowOff>5760</xdr:rowOff>
    </xdr:to>
    <xdr:cxnSp>
      <xdr:nvCxnSpPr>
        <xdr:cNvPr id="10" name="Прямая соединительная линия 11"/>
        <xdr:cNvCxnSpPr/>
      </xdr:nvCxnSpPr>
      <xdr:spPr>
        <a:xfrm flipV="1">
          <a:off x="4782240" y="4293360"/>
          <a:ext cx="360" cy="381240"/>
        </a:xfrm>
        <a:prstGeom prst="straightConnector1">
          <a:avLst/>
        </a:prstGeom>
        <a:ln w="9525">
          <a:solidFill>
            <a:srgbClr val="000000"/>
          </a:solidFill>
          <a:round/>
        </a:ln>
      </xdr:spPr>
    </xdr:cxnSp>
    <xdr:clientData/>
  </xdr:twoCellAnchor>
  <xdr:twoCellAnchor editAs="twoCell">
    <xdr:from>
      <xdr:col>3</xdr:col>
      <xdr:colOff>5760</xdr:colOff>
      <xdr:row>20</xdr:row>
      <xdr:rowOff>17640</xdr:rowOff>
    </xdr:from>
    <xdr:to>
      <xdr:col>6</xdr:col>
      <xdr:colOff>434520</xdr:colOff>
      <xdr:row>20</xdr:row>
      <xdr:rowOff>23760</xdr:rowOff>
    </xdr:to>
    <xdr:cxnSp>
      <xdr:nvCxnSpPr>
        <xdr:cNvPr id="11" name="Прямая со стрелкой 12"/>
        <xdr:cNvCxnSpPr/>
      </xdr:nvCxnSpPr>
      <xdr:spPr>
        <a:xfrm>
          <a:off x="2038320" y="4305240"/>
          <a:ext cx="2738520" cy="6480"/>
        </a:xfrm>
        <a:prstGeom prst="straightConnector1">
          <a:avLst/>
        </a:prstGeom>
        <a:ln w="9525">
          <a:solidFill>
            <a:srgbClr val="000000"/>
          </a:solidFill>
          <a:round/>
          <a:headEnd len="med" type="triangle" w="med"/>
          <a:tailEnd len="med" type="triangle" w="med"/>
        </a:ln>
      </xdr:spPr>
    </xdr:cxnSp>
    <xdr:clientData/>
  </xdr:twoCellAnchor>
  <xdr:twoCellAnchor editAs="twoCell">
    <xdr:from>
      <xdr:col>2</xdr:col>
      <xdr:colOff>11880</xdr:colOff>
      <xdr:row>20</xdr:row>
      <xdr:rowOff>0</xdr:rowOff>
    </xdr:from>
    <xdr:to>
      <xdr:col>2</xdr:col>
      <xdr:colOff>11880</xdr:colOff>
      <xdr:row>21</xdr:row>
      <xdr:rowOff>190440</xdr:rowOff>
    </xdr:to>
    <xdr:cxnSp>
      <xdr:nvCxnSpPr>
        <xdr:cNvPr id="12" name="Прямая соединительная линия 13"/>
        <xdr:cNvCxnSpPr/>
      </xdr:nvCxnSpPr>
      <xdr:spPr>
        <a:xfrm flipV="1">
          <a:off x="1382040" y="4287600"/>
          <a:ext cx="360" cy="381240"/>
        </a:xfrm>
        <a:prstGeom prst="straightConnector1">
          <a:avLst/>
        </a:prstGeom>
        <a:ln w="9525">
          <a:solidFill>
            <a:srgbClr val="000000"/>
          </a:solidFill>
          <a:round/>
        </a:ln>
      </xdr:spPr>
    </xdr:cxnSp>
    <xdr:clientData/>
  </xdr:twoCellAnchor>
  <xdr:twoCellAnchor editAs="twoCell">
    <xdr:from>
      <xdr:col>2</xdr:col>
      <xdr:colOff>11880</xdr:colOff>
      <xdr:row>20</xdr:row>
      <xdr:rowOff>17640</xdr:rowOff>
    </xdr:from>
    <xdr:to>
      <xdr:col>3</xdr:col>
      <xdr:colOff>5760</xdr:colOff>
      <xdr:row>20</xdr:row>
      <xdr:rowOff>17640</xdr:rowOff>
    </xdr:to>
    <xdr:cxnSp>
      <xdr:nvCxnSpPr>
        <xdr:cNvPr id="13" name="Прямая со стрелкой 14"/>
        <xdr:cNvCxnSpPr/>
      </xdr:nvCxnSpPr>
      <xdr:spPr>
        <a:xfrm>
          <a:off x="1382040" y="4305240"/>
          <a:ext cx="656640" cy="360"/>
        </a:xfrm>
        <a:prstGeom prst="straightConnector1">
          <a:avLst/>
        </a:prstGeom>
        <a:ln w="9525">
          <a:solidFill>
            <a:srgbClr val="000000"/>
          </a:solidFill>
          <a:round/>
          <a:headEnd len="med" type="triangle" w="med"/>
          <a:tailEnd len="med" type="triangle" w="med"/>
        </a:ln>
      </xdr:spPr>
    </xdr:cxnSp>
    <xdr:clientData/>
  </xdr:twoCellAnchor>
  <xdr:twoCellAnchor editAs="twoCell">
    <xdr:from>
      <xdr:col>6</xdr:col>
      <xdr:colOff>399600</xdr:colOff>
      <xdr:row>22</xdr:row>
      <xdr:rowOff>2160</xdr:rowOff>
    </xdr:from>
    <xdr:to>
      <xdr:col>7</xdr:col>
      <xdr:colOff>662400</xdr:colOff>
      <xdr:row>22</xdr:row>
      <xdr:rowOff>3240</xdr:rowOff>
    </xdr:to>
    <xdr:cxnSp>
      <xdr:nvCxnSpPr>
        <xdr:cNvPr id="14" name="Прямая соединительная линия 15"/>
        <xdr:cNvCxnSpPr/>
      </xdr:nvCxnSpPr>
      <xdr:spPr>
        <a:xfrm flipH="1">
          <a:off x="4741560" y="4670640"/>
          <a:ext cx="925560" cy="1440"/>
        </a:xfrm>
        <a:prstGeom prst="straightConnector1">
          <a:avLst/>
        </a:prstGeom>
        <a:ln w="9525">
          <a:solidFill>
            <a:srgbClr val="000000"/>
          </a:solidFill>
          <a:round/>
        </a:ln>
      </xdr:spPr>
    </xdr:cxnSp>
    <xdr:clientData/>
  </xdr:twoCellAnchor>
  <xdr:twoCellAnchor editAs="twoCell">
    <xdr:from>
      <xdr:col>6</xdr:col>
      <xdr:colOff>538200</xdr:colOff>
      <xdr:row>23</xdr:row>
      <xdr:rowOff>23040</xdr:rowOff>
    </xdr:from>
    <xdr:to>
      <xdr:col>6</xdr:col>
      <xdr:colOff>538200</xdr:colOff>
      <xdr:row>25</xdr:row>
      <xdr:rowOff>23040</xdr:rowOff>
    </xdr:to>
    <xdr:cxnSp>
      <xdr:nvCxnSpPr>
        <xdr:cNvPr id="15" name="Прямая соединительная линия 16"/>
        <xdr:cNvCxnSpPr/>
      </xdr:nvCxnSpPr>
      <xdr:spPr>
        <a:xfrm flipV="1">
          <a:off x="4880160" y="4881960"/>
          <a:ext cx="360" cy="381600"/>
        </a:xfrm>
        <a:prstGeom prst="straightConnector1">
          <a:avLst/>
        </a:prstGeom>
        <a:ln w="9525">
          <a:solidFill>
            <a:srgbClr val="000000"/>
          </a:solidFill>
          <a:round/>
        </a:ln>
      </xdr:spPr>
    </xdr:cxnSp>
    <xdr:clientData/>
  </xdr:twoCellAnchor>
  <xdr:twoCellAnchor editAs="twoCell">
    <xdr:from>
      <xdr:col>6</xdr:col>
      <xdr:colOff>401040</xdr:colOff>
      <xdr:row>25</xdr:row>
      <xdr:rowOff>19080</xdr:rowOff>
    </xdr:from>
    <xdr:to>
      <xdr:col>7</xdr:col>
      <xdr:colOff>115200</xdr:colOff>
      <xdr:row>25</xdr:row>
      <xdr:rowOff>23400</xdr:rowOff>
    </xdr:to>
    <xdr:cxnSp>
      <xdr:nvCxnSpPr>
        <xdr:cNvPr id="16" name="Прямая соединительная линия 17"/>
        <xdr:cNvCxnSpPr/>
      </xdr:nvCxnSpPr>
      <xdr:spPr>
        <a:xfrm>
          <a:off x="4743000" y="5259240"/>
          <a:ext cx="376920" cy="4680"/>
        </a:xfrm>
        <a:prstGeom prst="straightConnector1">
          <a:avLst/>
        </a:prstGeom>
        <a:ln w="9525">
          <a:solidFill>
            <a:srgbClr val="000000"/>
          </a:solidFill>
          <a:round/>
        </a:ln>
      </xdr:spPr>
    </xdr:cxnSp>
    <xdr:clientData/>
  </xdr:twoCellAnchor>
  <xdr:twoCellAnchor editAs="twoCell">
    <xdr:from>
      <xdr:col>6</xdr:col>
      <xdr:colOff>415440</xdr:colOff>
      <xdr:row>27</xdr:row>
      <xdr:rowOff>4320</xdr:rowOff>
    </xdr:from>
    <xdr:to>
      <xdr:col>7</xdr:col>
      <xdr:colOff>112320</xdr:colOff>
      <xdr:row>27</xdr:row>
      <xdr:rowOff>8640</xdr:rowOff>
    </xdr:to>
    <xdr:cxnSp>
      <xdr:nvCxnSpPr>
        <xdr:cNvPr id="17" name="Прямая соединительная линия 18"/>
        <xdr:cNvCxnSpPr/>
      </xdr:nvCxnSpPr>
      <xdr:spPr>
        <a:xfrm flipV="1">
          <a:off x="4757400" y="5625360"/>
          <a:ext cx="359640" cy="4680"/>
        </a:xfrm>
        <a:prstGeom prst="straightConnector1">
          <a:avLst/>
        </a:prstGeom>
        <a:ln w="9525">
          <a:solidFill>
            <a:srgbClr val="000000"/>
          </a:solidFill>
          <a:round/>
        </a:ln>
      </xdr:spPr>
    </xdr:cxnSp>
    <xdr:clientData/>
  </xdr:twoCellAnchor>
  <xdr:twoCellAnchor editAs="twoCell">
    <xdr:from>
      <xdr:col>6</xdr:col>
      <xdr:colOff>416160</xdr:colOff>
      <xdr:row>30</xdr:row>
      <xdr:rowOff>2880</xdr:rowOff>
    </xdr:from>
    <xdr:to>
      <xdr:col>7</xdr:col>
      <xdr:colOff>600480</xdr:colOff>
      <xdr:row>30</xdr:row>
      <xdr:rowOff>4320</xdr:rowOff>
    </xdr:to>
    <xdr:cxnSp>
      <xdr:nvCxnSpPr>
        <xdr:cNvPr id="18" name="Прямая соединительная линия 19"/>
        <xdr:cNvCxnSpPr/>
      </xdr:nvCxnSpPr>
      <xdr:spPr>
        <a:xfrm flipH="1">
          <a:off x="4758120" y="6195240"/>
          <a:ext cx="847080" cy="1800"/>
        </a:xfrm>
        <a:prstGeom prst="straightConnector1">
          <a:avLst/>
        </a:prstGeom>
        <a:ln w="9525">
          <a:solidFill>
            <a:srgbClr val="000000"/>
          </a:solidFill>
          <a:round/>
        </a:ln>
      </xdr:spPr>
    </xdr:cxnSp>
    <xdr:clientData/>
  </xdr:twoCellAnchor>
  <xdr:twoCellAnchor editAs="twoCell">
    <xdr:from>
      <xdr:col>7</xdr:col>
      <xdr:colOff>47520</xdr:colOff>
      <xdr:row>25</xdr:row>
      <xdr:rowOff>25920</xdr:rowOff>
    </xdr:from>
    <xdr:to>
      <xdr:col>7</xdr:col>
      <xdr:colOff>47520</xdr:colOff>
      <xdr:row>27</xdr:row>
      <xdr:rowOff>8640</xdr:rowOff>
    </xdr:to>
    <xdr:cxnSp>
      <xdr:nvCxnSpPr>
        <xdr:cNvPr id="19" name="Прямая со стрелкой 20"/>
        <xdr:cNvCxnSpPr/>
      </xdr:nvCxnSpPr>
      <xdr:spPr>
        <a:xfrm>
          <a:off x="5051880" y="5266080"/>
          <a:ext cx="360" cy="363960"/>
        </a:xfrm>
        <a:prstGeom prst="straightConnector1">
          <a:avLst/>
        </a:prstGeom>
        <a:ln w="9525">
          <a:solidFill>
            <a:srgbClr val="000000"/>
          </a:solidFill>
          <a:round/>
          <a:headEnd len="med" type="triangle" w="med"/>
          <a:tailEnd len="med" type="triangle" w="med"/>
        </a:ln>
      </xdr:spPr>
    </xdr:cxnSp>
    <xdr:clientData/>
  </xdr:twoCellAnchor>
  <xdr:twoCellAnchor editAs="twoCell">
    <xdr:from>
      <xdr:col>7</xdr:col>
      <xdr:colOff>519480</xdr:colOff>
      <xdr:row>22</xdr:row>
      <xdr:rowOff>15120</xdr:rowOff>
    </xdr:from>
    <xdr:to>
      <xdr:col>7</xdr:col>
      <xdr:colOff>522720</xdr:colOff>
      <xdr:row>29</xdr:row>
      <xdr:rowOff>190440</xdr:rowOff>
    </xdr:to>
    <xdr:cxnSp>
      <xdr:nvCxnSpPr>
        <xdr:cNvPr id="20" name="Прямая со стрелкой 21"/>
        <xdr:cNvCxnSpPr/>
      </xdr:nvCxnSpPr>
      <xdr:spPr>
        <a:xfrm>
          <a:off x="5523840" y="4683600"/>
          <a:ext cx="3600" cy="1509120"/>
        </a:xfrm>
        <a:prstGeom prst="straightConnector1">
          <a:avLst/>
        </a:prstGeom>
        <a:ln w="9525">
          <a:solidFill>
            <a:srgbClr val="000000"/>
          </a:solidFill>
          <a:round/>
          <a:headEnd len="med" type="triangle" w="med"/>
          <a:tailEnd len="med" type="triangle" w="med"/>
        </a:ln>
      </xdr:spPr>
    </xdr:cxnSp>
    <xdr:clientData/>
  </xdr:twoCellAnchor>
  <xdr:twoCellAnchor editAs="twoCell">
    <xdr:from>
      <xdr:col>6</xdr:col>
      <xdr:colOff>537840</xdr:colOff>
      <xdr:row>24</xdr:row>
      <xdr:rowOff>90360</xdr:rowOff>
    </xdr:from>
    <xdr:to>
      <xdr:col>7</xdr:col>
      <xdr:colOff>290160</xdr:colOff>
      <xdr:row>24</xdr:row>
      <xdr:rowOff>90360</xdr:rowOff>
    </xdr:to>
    <xdr:cxnSp>
      <xdr:nvCxnSpPr>
        <xdr:cNvPr id="21" name="Прямая со стрелкой 22"/>
        <xdr:cNvCxnSpPr/>
      </xdr:nvCxnSpPr>
      <xdr:spPr>
        <a:xfrm flipH="1">
          <a:off x="4879800" y="5139720"/>
          <a:ext cx="415080" cy="360"/>
        </a:xfrm>
        <a:prstGeom prst="straightConnector1">
          <a:avLst/>
        </a:prstGeom>
        <a:ln w="9525">
          <a:solidFill>
            <a:srgbClr val="000000"/>
          </a:solidFill>
          <a:round/>
          <a:tailEnd len="med" type="triangle" w="med"/>
        </a:ln>
      </xdr:spPr>
    </xdr:cxnSp>
    <xdr:clientData/>
  </xdr:twoCellAnchor>
  <xdr:twoCellAnchor editAs="twoCell">
    <xdr:from>
      <xdr:col>6</xdr:col>
      <xdr:colOff>344520</xdr:colOff>
      <xdr:row>24</xdr:row>
      <xdr:rowOff>88920</xdr:rowOff>
    </xdr:from>
    <xdr:to>
      <xdr:col>6</xdr:col>
      <xdr:colOff>429480</xdr:colOff>
      <xdr:row>24</xdr:row>
      <xdr:rowOff>88920</xdr:rowOff>
    </xdr:to>
    <xdr:cxnSp>
      <xdr:nvCxnSpPr>
        <xdr:cNvPr id="22" name="Прямая со стрелкой 23"/>
        <xdr:cNvCxnSpPr/>
      </xdr:nvCxnSpPr>
      <xdr:spPr>
        <a:xfrm>
          <a:off x="4686480" y="5138280"/>
          <a:ext cx="85320" cy="360"/>
        </a:xfrm>
        <a:prstGeom prst="straightConnector1">
          <a:avLst/>
        </a:prstGeom>
        <a:ln w="9525">
          <a:solidFill>
            <a:srgbClr val="000000"/>
          </a:solidFill>
          <a:round/>
          <a:tailEnd len="med" type="triangle" w="med"/>
        </a:ln>
      </xdr:spPr>
    </xdr:cxnSp>
    <xdr:clientData/>
  </xdr:twoCellAnchor>
  <xdr:twoCellAnchor editAs="twoCell">
    <xdr:from>
      <xdr:col>6</xdr:col>
      <xdr:colOff>437400</xdr:colOff>
      <xdr:row>24</xdr:row>
      <xdr:rowOff>88920</xdr:rowOff>
    </xdr:from>
    <xdr:to>
      <xdr:col>6</xdr:col>
      <xdr:colOff>538920</xdr:colOff>
      <xdr:row>24</xdr:row>
      <xdr:rowOff>92880</xdr:rowOff>
    </xdr:to>
    <xdr:cxnSp>
      <xdr:nvCxnSpPr>
        <xdr:cNvPr id="23" name="Прямая соединительная линия 24"/>
        <xdr:cNvCxnSpPr/>
      </xdr:nvCxnSpPr>
      <xdr:spPr>
        <a:xfrm>
          <a:off x="4779360" y="5138280"/>
          <a:ext cx="101880" cy="4320"/>
        </a:xfrm>
        <a:prstGeom prst="straightConnector1">
          <a:avLst/>
        </a:prstGeom>
        <a:ln w="9525">
          <a:solidFill>
            <a:srgbClr val="000000"/>
          </a:solidFill>
          <a:round/>
        </a:ln>
      </xdr:spPr>
    </xdr:cxnSp>
    <xdr:clientData/>
  </xdr:twoCellAnchor>
  <xdr:twoCellAnchor editAs="twoCell">
    <xdr:from>
      <xdr:col>1</xdr:col>
      <xdr:colOff>0</xdr:colOff>
      <xdr:row>33</xdr:row>
      <xdr:rowOff>0</xdr:rowOff>
    </xdr:from>
    <xdr:to>
      <xdr:col>9</xdr:col>
      <xdr:colOff>662040</xdr:colOff>
      <xdr:row>33</xdr:row>
      <xdr:rowOff>8280</xdr:rowOff>
    </xdr:to>
    <xdr:cxnSp>
      <xdr:nvCxnSpPr>
        <xdr:cNvPr id="24" name="Прямая соединительная линия 25"/>
        <xdr:cNvCxnSpPr/>
      </xdr:nvCxnSpPr>
      <xdr:spPr>
        <a:xfrm flipV="1">
          <a:off x="662400" y="6764040"/>
          <a:ext cx="6329160" cy="8640"/>
        </a:xfrm>
        <a:prstGeom prst="straightConnector1">
          <a:avLst/>
        </a:prstGeom>
        <a:ln w="19050">
          <a:solidFill>
            <a:srgbClr val="000000"/>
          </a:solidFill>
          <a:round/>
        </a:ln>
      </xdr:spPr>
    </xdr:cxnSp>
    <xdr:clientData/>
  </xdr:twoCellAnchor>
  <xdr:twoCellAnchor editAs="twoCell">
    <xdr:from>
      <xdr:col>2</xdr:col>
      <xdr:colOff>353160</xdr:colOff>
      <xdr:row>31</xdr:row>
      <xdr:rowOff>9360</xdr:rowOff>
    </xdr:from>
    <xdr:to>
      <xdr:col>3</xdr:col>
      <xdr:colOff>441000</xdr:colOff>
      <xdr:row>32</xdr:row>
      <xdr:rowOff>41400</xdr:rowOff>
    </xdr:to>
    <xdr:sp>
      <xdr:nvSpPr>
        <xdr:cNvPr id="25" name="Выноска 1 (без границы) 27"/>
        <xdr:cNvSpPr/>
      </xdr:nvSpPr>
      <xdr:spPr>
        <a:xfrm>
          <a:off x="1723320" y="6392520"/>
          <a:ext cx="750240" cy="222480"/>
        </a:xfrm>
        <a:prstGeom prst="callout1">
          <a:avLst>
            <a:gd name="adj1" fmla="val -16299"/>
            <a:gd name="adj2" fmla="val -21000"/>
            <a:gd name="adj3" fmla="val 87132"/>
            <a:gd name="adj4" fmla="val 14334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 u="sng">
              <a:solidFill>
                <a:schemeClr val="dk1"/>
              </a:solidFill>
              <a:uFillTx/>
              <a:latin typeface="Calibri"/>
            </a:rPr>
            <a:t>&lt;1:10</a:t>
          </a: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ru-RU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180720</xdr:colOff>
      <xdr:row>19</xdr:row>
      <xdr:rowOff>152280</xdr:rowOff>
    </xdr:from>
    <xdr:to>
      <xdr:col>3</xdr:col>
      <xdr:colOff>9000</xdr:colOff>
      <xdr:row>20</xdr:row>
      <xdr:rowOff>187200</xdr:rowOff>
    </xdr:to>
    <xdr:sp>
      <xdr:nvSpPr>
        <xdr:cNvPr id="26" name="Line 59"/>
        <xdr:cNvSpPr/>
      </xdr:nvSpPr>
      <xdr:spPr>
        <a:xfrm>
          <a:off x="843120" y="3981240"/>
          <a:ext cx="1152720" cy="235080"/>
        </a:xfrm>
        <a:prstGeom prst="line">
          <a:avLst/>
        </a:prstGeom>
        <a:ln w="349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180720</xdr:colOff>
      <xdr:row>27</xdr:row>
      <xdr:rowOff>0</xdr:rowOff>
    </xdr:from>
    <xdr:to>
      <xdr:col>3</xdr:col>
      <xdr:colOff>9360</xdr:colOff>
      <xdr:row>27</xdr:row>
      <xdr:rowOff>190440</xdr:rowOff>
    </xdr:to>
    <xdr:sp>
      <xdr:nvSpPr>
        <xdr:cNvPr id="27" name="Line 60"/>
        <xdr:cNvSpPr/>
      </xdr:nvSpPr>
      <xdr:spPr>
        <a:xfrm flipV="1">
          <a:off x="843120" y="5419800"/>
          <a:ext cx="1153080" cy="190440"/>
        </a:xfrm>
        <a:prstGeom prst="line">
          <a:avLst/>
        </a:prstGeom>
        <a:ln w="349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21</xdr:row>
      <xdr:rowOff>0</xdr:rowOff>
    </xdr:from>
    <xdr:to>
      <xdr:col>6</xdr:col>
      <xdr:colOff>398160</xdr:colOff>
      <xdr:row>21</xdr:row>
      <xdr:rowOff>0</xdr:rowOff>
    </xdr:to>
    <xdr:sp>
      <xdr:nvSpPr>
        <xdr:cNvPr id="28" name="Line 61"/>
        <xdr:cNvSpPr/>
      </xdr:nvSpPr>
      <xdr:spPr>
        <a:xfrm>
          <a:off x="1986840" y="4229280"/>
          <a:ext cx="2844360" cy="0"/>
        </a:xfrm>
        <a:prstGeom prst="line">
          <a:avLst/>
        </a:prstGeom>
        <a:ln w="349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9360</xdr:colOff>
      <xdr:row>26</xdr:row>
      <xdr:rowOff>177480</xdr:rowOff>
    </xdr:from>
    <xdr:to>
      <xdr:col>6</xdr:col>
      <xdr:colOff>398160</xdr:colOff>
      <xdr:row>26</xdr:row>
      <xdr:rowOff>190440</xdr:rowOff>
    </xdr:to>
    <xdr:sp>
      <xdr:nvSpPr>
        <xdr:cNvPr id="29" name="Line 62"/>
        <xdr:cNvSpPr/>
      </xdr:nvSpPr>
      <xdr:spPr>
        <a:xfrm flipV="1">
          <a:off x="1996200" y="5406840"/>
          <a:ext cx="2835000" cy="12960"/>
        </a:xfrm>
        <a:prstGeom prst="line">
          <a:avLst/>
        </a:prstGeom>
        <a:ln w="349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9000</xdr:colOff>
      <xdr:row>20</xdr:row>
      <xdr:rowOff>181080</xdr:rowOff>
    </xdr:from>
    <xdr:to>
      <xdr:col>3</xdr:col>
      <xdr:colOff>9360</xdr:colOff>
      <xdr:row>26</xdr:row>
      <xdr:rowOff>190440</xdr:rowOff>
    </xdr:to>
    <xdr:sp>
      <xdr:nvSpPr>
        <xdr:cNvPr id="30" name="Line 63"/>
        <xdr:cNvSpPr/>
      </xdr:nvSpPr>
      <xdr:spPr>
        <a:xfrm>
          <a:off x="1995840" y="4210200"/>
          <a:ext cx="360" cy="1209600"/>
        </a:xfrm>
        <a:prstGeom prst="line">
          <a:avLst/>
        </a:prstGeom>
        <a:ln w="349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180720</xdr:colOff>
      <xdr:row>19</xdr:row>
      <xdr:rowOff>133200</xdr:rowOff>
    </xdr:from>
    <xdr:to>
      <xdr:col>1</xdr:col>
      <xdr:colOff>180720</xdr:colOff>
      <xdr:row>28</xdr:row>
      <xdr:rowOff>9360</xdr:rowOff>
    </xdr:to>
    <xdr:sp>
      <xdr:nvSpPr>
        <xdr:cNvPr id="31" name="Line 64"/>
        <xdr:cNvSpPr/>
      </xdr:nvSpPr>
      <xdr:spPr>
        <a:xfrm>
          <a:off x="843120" y="3962160"/>
          <a:ext cx="0" cy="1657440"/>
        </a:xfrm>
        <a:prstGeom prst="line">
          <a:avLst/>
        </a:prstGeom>
        <a:ln w="349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9360</xdr:colOff>
      <xdr:row>21</xdr:row>
      <xdr:rowOff>0</xdr:rowOff>
    </xdr:from>
    <xdr:to>
      <xdr:col>4</xdr:col>
      <xdr:colOff>9360</xdr:colOff>
      <xdr:row>27</xdr:row>
      <xdr:rowOff>9360</xdr:rowOff>
    </xdr:to>
    <xdr:sp>
      <xdr:nvSpPr>
        <xdr:cNvPr id="32" name="Line 65"/>
        <xdr:cNvSpPr/>
      </xdr:nvSpPr>
      <xdr:spPr>
        <a:xfrm>
          <a:off x="2350440" y="4229280"/>
          <a:ext cx="0" cy="1199880"/>
        </a:xfrm>
        <a:prstGeom prst="line">
          <a:avLst/>
        </a:prstGeom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4680</xdr:colOff>
      <xdr:row>20</xdr:row>
      <xdr:rowOff>195120</xdr:rowOff>
    </xdr:from>
    <xdr:to>
      <xdr:col>7</xdr:col>
      <xdr:colOff>9360</xdr:colOff>
      <xdr:row>26</xdr:row>
      <xdr:rowOff>190440</xdr:rowOff>
    </xdr:to>
    <xdr:sp>
      <xdr:nvSpPr>
        <xdr:cNvPr id="33" name="Line 66"/>
        <xdr:cNvSpPr/>
      </xdr:nvSpPr>
      <xdr:spPr>
        <a:xfrm>
          <a:off x="4835880" y="4224240"/>
          <a:ext cx="4680" cy="1195560"/>
        </a:xfrm>
        <a:prstGeom prst="line">
          <a:avLst/>
        </a:prstGeom>
        <a:ln w="349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190440</xdr:colOff>
      <xdr:row>38</xdr:row>
      <xdr:rowOff>161640</xdr:rowOff>
    </xdr:from>
    <xdr:to>
      <xdr:col>7</xdr:col>
      <xdr:colOff>18720</xdr:colOff>
      <xdr:row>38</xdr:row>
      <xdr:rowOff>180720</xdr:rowOff>
    </xdr:to>
    <xdr:sp>
      <xdr:nvSpPr>
        <xdr:cNvPr id="34" name="Line 68"/>
        <xdr:cNvSpPr/>
      </xdr:nvSpPr>
      <xdr:spPr>
        <a:xfrm flipV="1">
          <a:off x="852840" y="7677000"/>
          <a:ext cx="3997080" cy="19080"/>
        </a:xfrm>
        <a:prstGeom prst="line">
          <a:avLst/>
        </a:prstGeom>
        <a:ln w="349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190440</xdr:colOff>
      <xdr:row>35</xdr:row>
      <xdr:rowOff>0</xdr:rowOff>
    </xdr:from>
    <xdr:to>
      <xdr:col>1</xdr:col>
      <xdr:colOff>190440</xdr:colOff>
      <xdr:row>38</xdr:row>
      <xdr:rowOff>183960</xdr:rowOff>
    </xdr:to>
    <xdr:sp>
      <xdr:nvSpPr>
        <xdr:cNvPr id="35" name="Line 69"/>
        <xdr:cNvSpPr/>
      </xdr:nvSpPr>
      <xdr:spPr>
        <a:xfrm>
          <a:off x="852840" y="6943680"/>
          <a:ext cx="0" cy="755640"/>
        </a:xfrm>
        <a:prstGeom prst="line">
          <a:avLst/>
        </a:prstGeom>
        <a:ln w="349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9360</xdr:colOff>
      <xdr:row>35</xdr:row>
      <xdr:rowOff>6120</xdr:rowOff>
    </xdr:from>
    <xdr:to>
      <xdr:col>7</xdr:col>
      <xdr:colOff>12600</xdr:colOff>
      <xdr:row>38</xdr:row>
      <xdr:rowOff>161640</xdr:rowOff>
    </xdr:to>
    <xdr:sp>
      <xdr:nvSpPr>
        <xdr:cNvPr id="36" name="Line 70"/>
        <xdr:cNvSpPr/>
      </xdr:nvSpPr>
      <xdr:spPr>
        <a:xfrm flipH="1">
          <a:off x="4840560" y="6949800"/>
          <a:ext cx="3240" cy="727200"/>
        </a:xfrm>
        <a:prstGeom prst="line">
          <a:avLst/>
        </a:prstGeom>
        <a:ln w="349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190440</xdr:colOff>
      <xdr:row>22</xdr:row>
      <xdr:rowOff>0</xdr:rowOff>
    </xdr:from>
    <xdr:to>
      <xdr:col>5</xdr:col>
      <xdr:colOff>915120</xdr:colOff>
      <xdr:row>22</xdr:row>
      <xdr:rowOff>0</xdr:rowOff>
    </xdr:to>
    <xdr:sp>
      <xdr:nvSpPr>
        <xdr:cNvPr id="37" name="Line 71"/>
        <xdr:cNvSpPr/>
      </xdr:nvSpPr>
      <xdr:spPr>
        <a:xfrm>
          <a:off x="2531520" y="4429080"/>
          <a:ext cx="1754280" cy="0"/>
        </a:xfrm>
        <a:prstGeom prst="line">
          <a:avLst/>
        </a:prstGeom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180720</xdr:colOff>
      <xdr:row>22</xdr:row>
      <xdr:rowOff>0</xdr:rowOff>
    </xdr:from>
    <xdr:to>
      <xdr:col>4</xdr:col>
      <xdr:colOff>190440</xdr:colOff>
      <xdr:row>25</xdr:row>
      <xdr:rowOff>200160</xdr:rowOff>
    </xdr:to>
    <xdr:sp>
      <xdr:nvSpPr>
        <xdr:cNvPr id="38" name="Line 72"/>
        <xdr:cNvSpPr/>
      </xdr:nvSpPr>
      <xdr:spPr>
        <a:xfrm>
          <a:off x="2521800" y="4429080"/>
          <a:ext cx="9720" cy="800280"/>
        </a:xfrm>
        <a:prstGeom prst="line">
          <a:avLst/>
        </a:prstGeom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190440</xdr:colOff>
      <xdr:row>26</xdr:row>
      <xdr:rowOff>0</xdr:rowOff>
    </xdr:from>
    <xdr:to>
      <xdr:col>5</xdr:col>
      <xdr:colOff>915120</xdr:colOff>
      <xdr:row>26</xdr:row>
      <xdr:rowOff>0</xdr:rowOff>
    </xdr:to>
    <xdr:sp>
      <xdr:nvSpPr>
        <xdr:cNvPr id="39" name="Line 73"/>
        <xdr:cNvSpPr/>
      </xdr:nvSpPr>
      <xdr:spPr>
        <a:xfrm>
          <a:off x="2531520" y="5229360"/>
          <a:ext cx="1754280" cy="0"/>
        </a:xfrm>
        <a:prstGeom prst="line">
          <a:avLst/>
        </a:prstGeom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0</xdr:colOff>
      <xdr:row>22</xdr:row>
      <xdr:rowOff>9360</xdr:rowOff>
    </xdr:from>
    <xdr:to>
      <xdr:col>6</xdr:col>
      <xdr:colOff>0</xdr:colOff>
      <xdr:row>26</xdr:row>
      <xdr:rowOff>18720</xdr:rowOff>
    </xdr:to>
    <xdr:sp>
      <xdr:nvSpPr>
        <xdr:cNvPr id="40" name="Line 74"/>
        <xdr:cNvSpPr/>
      </xdr:nvSpPr>
      <xdr:spPr>
        <a:xfrm>
          <a:off x="4433040" y="4438440"/>
          <a:ext cx="0" cy="809640"/>
        </a:xfrm>
        <a:prstGeom prst="line">
          <a:avLst/>
        </a:prstGeom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199800</xdr:colOff>
      <xdr:row>36</xdr:row>
      <xdr:rowOff>0</xdr:rowOff>
    </xdr:from>
    <xdr:to>
      <xdr:col>4</xdr:col>
      <xdr:colOff>199800</xdr:colOff>
      <xdr:row>38</xdr:row>
      <xdr:rowOff>9360</xdr:rowOff>
    </xdr:to>
    <xdr:sp>
      <xdr:nvSpPr>
        <xdr:cNvPr id="41" name="Line 76"/>
        <xdr:cNvSpPr/>
      </xdr:nvSpPr>
      <xdr:spPr>
        <a:xfrm>
          <a:off x="2540880" y="7134120"/>
          <a:ext cx="0" cy="390600"/>
        </a:xfrm>
        <a:prstGeom prst="line">
          <a:avLst/>
        </a:prstGeom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199800</xdr:colOff>
      <xdr:row>36</xdr:row>
      <xdr:rowOff>0</xdr:rowOff>
    </xdr:from>
    <xdr:to>
      <xdr:col>5</xdr:col>
      <xdr:colOff>915120</xdr:colOff>
      <xdr:row>36</xdr:row>
      <xdr:rowOff>0</xdr:rowOff>
    </xdr:to>
    <xdr:sp>
      <xdr:nvSpPr>
        <xdr:cNvPr id="42" name="Line 77"/>
        <xdr:cNvSpPr/>
      </xdr:nvSpPr>
      <xdr:spPr>
        <a:xfrm>
          <a:off x="2540880" y="7134120"/>
          <a:ext cx="1744920" cy="0"/>
        </a:xfrm>
        <a:prstGeom prst="line">
          <a:avLst/>
        </a:prstGeom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0</xdr:colOff>
      <xdr:row>36</xdr:row>
      <xdr:rowOff>0</xdr:rowOff>
    </xdr:from>
    <xdr:to>
      <xdr:col>6</xdr:col>
      <xdr:colOff>0</xdr:colOff>
      <xdr:row>38</xdr:row>
      <xdr:rowOff>9360</xdr:rowOff>
    </xdr:to>
    <xdr:sp>
      <xdr:nvSpPr>
        <xdr:cNvPr id="43" name="Line 79"/>
        <xdr:cNvSpPr/>
      </xdr:nvSpPr>
      <xdr:spPr>
        <a:xfrm>
          <a:off x="4433040" y="7134120"/>
          <a:ext cx="0" cy="390600"/>
        </a:xfrm>
        <a:prstGeom prst="line">
          <a:avLst/>
        </a:prstGeom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190440</xdr:colOff>
      <xdr:row>38</xdr:row>
      <xdr:rowOff>0</xdr:rowOff>
    </xdr:from>
    <xdr:to>
      <xdr:col>5</xdr:col>
      <xdr:colOff>915120</xdr:colOff>
      <xdr:row>38</xdr:row>
      <xdr:rowOff>0</xdr:rowOff>
    </xdr:to>
    <xdr:sp>
      <xdr:nvSpPr>
        <xdr:cNvPr id="44" name="Line 80"/>
        <xdr:cNvSpPr/>
      </xdr:nvSpPr>
      <xdr:spPr>
        <a:xfrm>
          <a:off x="2531520" y="7515360"/>
          <a:ext cx="1754280" cy="0"/>
        </a:xfrm>
        <a:prstGeom prst="line">
          <a:avLst/>
        </a:prstGeom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18720</xdr:colOff>
      <xdr:row>35</xdr:row>
      <xdr:rowOff>0</xdr:rowOff>
    </xdr:from>
    <xdr:to>
      <xdr:col>4</xdr:col>
      <xdr:colOff>18720</xdr:colOff>
      <xdr:row>38</xdr:row>
      <xdr:rowOff>190440</xdr:rowOff>
    </xdr:to>
    <xdr:sp>
      <xdr:nvSpPr>
        <xdr:cNvPr id="45" name="Line 81"/>
        <xdr:cNvSpPr/>
      </xdr:nvSpPr>
      <xdr:spPr>
        <a:xfrm>
          <a:off x="2359800" y="6943680"/>
          <a:ext cx="0" cy="762120"/>
        </a:xfrm>
        <a:prstGeom prst="line">
          <a:avLst/>
        </a:prstGeom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9360</xdr:colOff>
      <xdr:row>35</xdr:row>
      <xdr:rowOff>18720</xdr:rowOff>
    </xdr:from>
    <xdr:to>
      <xdr:col>3</xdr:col>
      <xdr:colOff>9360</xdr:colOff>
      <xdr:row>38</xdr:row>
      <xdr:rowOff>161640</xdr:rowOff>
    </xdr:to>
    <xdr:sp>
      <xdr:nvSpPr>
        <xdr:cNvPr id="46" name="Line 82"/>
        <xdr:cNvSpPr/>
      </xdr:nvSpPr>
      <xdr:spPr>
        <a:xfrm>
          <a:off x="1996200" y="6962400"/>
          <a:ext cx="0" cy="714600"/>
        </a:xfrm>
        <a:prstGeom prst="line">
          <a:avLst/>
        </a:prstGeom>
        <a:ln w="349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44280</xdr:colOff>
      <xdr:row>21</xdr:row>
      <xdr:rowOff>12600</xdr:rowOff>
    </xdr:from>
    <xdr:to>
      <xdr:col>8</xdr:col>
      <xdr:colOff>56880</xdr:colOff>
      <xdr:row>21</xdr:row>
      <xdr:rowOff>12600</xdr:rowOff>
    </xdr:to>
    <xdr:sp>
      <xdr:nvSpPr>
        <xdr:cNvPr id="47" name="Line 83"/>
        <xdr:cNvSpPr/>
      </xdr:nvSpPr>
      <xdr:spPr>
        <a:xfrm>
          <a:off x="4875480" y="4241880"/>
          <a:ext cx="488160" cy="0"/>
        </a:xfrm>
        <a:prstGeom prst="line">
          <a:avLst/>
        </a:prstGeom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21</xdr:row>
      <xdr:rowOff>0</xdr:rowOff>
    </xdr:from>
    <xdr:to>
      <xdr:col>8</xdr:col>
      <xdr:colOff>9360</xdr:colOff>
      <xdr:row>27</xdr:row>
      <xdr:rowOff>9360</xdr:rowOff>
    </xdr:to>
    <xdr:sp>
      <xdr:nvSpPr>
        <xdr:cNvPr id="48" name="Line 84"/>
        <xdr:cNvSpPr/>
      </xdr:nvSpPr>
      <xdr:spPr>
        <a:xfrm>
          <a:off x="5306760" y="4229280"/>
          <a:ext cx="9360" cy="1199880"/>
        </a:xfrm>
        <a:prstGeom prst="line">
          <a:avLst/>
        </a:prstGeom>
        <a:ln w="9525">
          <a:solidFill>
            <a:srgbClr val="000000"/>
          </a:solidFill>
          <a:round/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6120</xdr:colOff>
      <xdr:row>26</xdr:row>
      <xdr:rowOff>177480</xdr:rowOff>
    </xdr:from>
    <xdr:to>
      <xdr:col>8</xdr:col>
      <xdr:colOff>82440</xdr:colOff>
      <xdr:row>26</xdr:row>
      <xdr:rowOff>177480</xdr:rowOff>
    </xdr:to>
    <xdr:sp>
      <xdr:nvSpPr>
        <xdr:cNvPr id="49" name="Line 85"/>
        <xdr:cNvSpPr/>
      </xdr:nvSpPr>
      <xdr:spPr>
        <a:xfrm>
          <a:off x="4837320" y="5406840"/>
          <a:ext cx="551880" cy="0"/>
        </a:xfrm>
        <a:prstGeom prst="line">
          <a:avLst/>
        </a:prstGeom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26</xdr:row>
      <xdr:rowOff>142560</xdr:rowOff>
    </xdr:from>
    <xdr:to>
      <xdr:col>3</xdr:col>
      <xdr:colOff>9360</xdr:colOff>
      <xdr:row>31</xdr:row>
      <xdr:rowOff>66600</xdr:rowOff>
    </xdr:to>
    <xdr:sp>
      <xdr:nvSpPr>
        <xdr:cNvPr id="50" name="Line 86"/>
        <xdr:cNvSpPr/>
      </xdr:nvSpPr>
      <xdr:spPr>
        <a:xfrm>
          <a:off x="1986840" y="5371920"/>
          <a:ext cx="9360" cy="876240"/>
        </a:xfrm>
        <a:prstGeom prst="line">
          <a:avLst/>
        </a:prstGeom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0</xdr:colOff>
      <xdr:row>27</xdr:row>
      <xdr:rowOff>18720</xdr:rowOff>
    </xdr:from>
    <xdr:to>
      <xdr:col>4</xdr:col>
      <xdr:colOff>9360</xdr:colOff>
      <xdr:row>29</xdr:row>
      <xdr:rowOff>9360</xdr:rowOff>
    </xdr:to>
    <xdr:sp>
      <xdr:nvSpPr>
        <xdr:cNvPr id="51" name="Line 87"/>
        <xdr:cNvSpPr/>
      </xdr:nvSpPr>
      <xdr:spPr>
        <a:xfrm flipH="1">
          <a:off x="2341080" y="5438520"/>
          <a:ext cx="9360" cy="371520"/>
        </a:xfrm>
        <a:prstGeom prst="line">
          <a:avLst/>
        </a:prstGeom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9360</xdr:colOff>
      <xdr:row>28</xdr:row>
      <xdr:rowOff>152280</xdr:rowOff>
    </xdr:from>
    <xdr:to>
      <xdr:col>4</xdr:col>
      <xdr:colOff>266400</xdr:colOff>
      <xdr:row>28</xdr:row>
      <xdr:rowOff>152280</xdr:rowOff>
    </xdr:to>
    <xdr:sp>
      <xdr:nvSpPr>
        <xdr:cNvPr id="52" name="Line 88"/>
        <xdr:cNvSpPr/>
      </xdr:nvSpPr>
      <xdr:spPr>
        <a:xfrm flipH="1">
          <a:off x="2350440" y="5762520"/>
          <a:ext cx="257040" cy="0"/>
        </a:xfrm>
        <a:prstGeom prst="line">
          <a:avLst/>
        </a:prstGeom>
        <a:ln w="9525">
          <a:solidFill>
            <a:srgbClr val="00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218880</xdr:colOff>
      <xdr:row>28</xdr:row>
      <xdr:rowOff>152280</xdr:rowOff>
    </xdr:from>
    <xdr:to>
      <xdr:col>3</xdr:col>
      <xdr:colOff>18720</xdr:colOff>
      <xdr:row>28</xdr:row>
      <xdr:rowOff>152280</xdr:rowOff>
    </xdr:to>
    <xdr:sp>
      <xdr:nvSpPr>
        <xdr:cNvPr id="53" name="Line 89"/>
        <xdr:cNvSpPr/>
      </xdr:nvSpPr>
      <xdr:spPr>
        <a:xfrm>
          <a:off x="1543320" y="5762520"/>
          <a:ext cx="462240" cy="0"/>
        </a:xfrm>
        <a:prstGeom prst="line">
          <a:avLst/>
        </a:prstGeom>
        <a:ln w="9525">
          <a:solidFill>
            <a:srgbClr val="00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18720</xdr:colOff>
      <xdr:row>28</xdr:row>
      <xdr:rowOff>152280</xdr:rowOff>
    </xdr:from>
    <xdr:to>
      <xdr:col>4</xdr:col>
      <xdr:colOff>9360</xdr:colOff>
      <xdr:row>28</xdr:row>
      <xdr:rowOff>152280</xdr:rowOff>
    </xdr:to>
    <xdr:sp>
      <xdr:nvSpPr>
        <xdr:cNvPr id="54" name="Line 90"/>
        <xdr:cNvSpPr/>
      </xdr:nvSpPr>
      <xdr:spPr>
        <a:xfrm>
          <a:off x="2005560" y="5762520"/>
          <a:ext cx="344880" cy="0"/>
        </a:xfrm>
        <a:prstGeom prst="line">
          <a:avLst/>
        </a:prstGeom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9360</xdr:colOff>
      <xdr:row>26</xdr:row>
      <xdr:rowOff>142560</xdr:rowOff>
    </xdr:from>
    <xdr:to>
      <xdr:col>7</xdr:col>
      <xdr:colOff>9360</xdr:colOff>
      <xdr:row>31</xdr:row>
      <xdr:rowOff>190800</xdr:rowOff>
    </xdr:to>
    <xdr:sp>
      <xdr:nvSpPr>
        <xdr:cNvPr id="55" name="Line 92"/>
        <xdr:cNvSpPr/>
      </xdr:nvSpPr>
      <xdr:spPr>
        <a:xfrm>
          <a:off x="4840560" y="5371920"/>
          <a:ext cx="0" cy="1000440"/>
        </a:xfrm>
        <a:prstGeom prst="line">
          <a:avLst/>
        </a:prstGeom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18720</xdr:colOff>
      <xdr:row>31</xdr:row>
      <xdr:rowOff>18720</xdr:rowOff>
    </xdr:from>
    <xdr:to>
      <xdr:col>6</xdr:col>
      <xdr:colOff>398160</xdr:colOff>
      <xdr:row>31</xdr:row>
      <xdr:rowOff>18720</xdr:rowOff>
    </xdr:to>
    <xdr:sp>
      <xdr:nvSpPr>
        <xdr:cNvPr id="56" name="Line 93"/>
        <xdr:cNvSpPr/>
      </xdr:nvSpPr>
      <xdr:spPr>
        <a:xfrm>
          <a:off x="2005560" y="6200280"/>
          <a:ext cx="2825640" cy="0"/>
        </a:xfrm>
        <a:prstGeom prst="line">
          <a:avLst/>
        </a:prstGeom>
        <a:ln w="9525">
          <a:solidFill>
            <a:srgbClr val="000000"/>
          </a:solidFill>
          <a:round/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25200</xdr:colOff>
      <xdr:row>34</xdr:row>
      <xdr:rowOff>183960</xdr:rowOff>
    </xdr:from>
    <xdr:to>
      <xdr:col>8</xdr:col>
      <xdr:colOff>56880</xdr:colOff>
      <xdr:row>34</xdr:row>
      <xdr:rowOff>190440</xdr:rowOff>
    </xdr:to>
    <xdr:sp>
      <xdr:nvSpPr>
        <xdr:cNvPr id="57" name="Line 94"/>
        <xdr:cNvSpPr/>
      </xdr:nvSpPr>
      <xdr:spPr>
        <a:xfrm flipV="1">
          <a:off x="4856400" y="6937200"/>
          <a:ext cx="507240" cy="6480"/>
        </a:xfrm>
        <a:prstGeom prst="line">
          <a:avLst/>
        </a:prstGeom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18720</xdr:colOff>
      <xdr:row>38</xdr:row>
      <xdr:rowOff>164880</xdr:rowOff>
    </xdr:from>
    <xdr:to>
      <xdr:col>8</xdr:col>
      <xdr:colOff>69840</xdr:colOff>
      <xdr:row>38</xdr:row>
      <xdr:rowOff>164880</xdr:rowOff>
    </xdr:to>
    <xdr:sp>
      <xdr:nvSpPr>
        <xdr:cNvPr id="58" name="Line 95"/>
        <xdr:cNvSpPr/>
      </xdr:nvSpPr>
      <xdr:spPr>
        <a:xfrm>
          <a:off x="4849920" y="7680240"/>
          <a:ext cx="526680" cy="0"/>
        </a:xfrm>
        <a:prstGeom prst="line">
          <a:avLst/>
        </a:prstGeom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18720</xdr:colOff>
      <xdr:row>34</xdr:row>
      <xdr:rowOff>180720</xdr:rowOff>
    </xdr:from>
    <xdr:to>
      <xdr:col>8</xdr:col>
      <xdr:colOff>18720</xdr:colOff>
      <xdr:row>38</xdr:row>
      <xdr:rowOff>190440</xdr:rowOff>
    </xdr:to>
    <xdr:sp>
      <xdr:nvSpPr>
        <xdr:cNvPr id="59" name="Line 96"/>
        <xdr:cNvSpPr/>
      </xdr:nvSpPr>
      <xdr:spPr>
        <a:xfrm>
          <a:off x="5325480" y="6933960"/>
          <a:ext cx="0" cy="771840"/>
        </a:xfrm>
        <a:prstGeom prst="line">
          <a:avLst/>
        </a:prstGeom>
        <a:ln w="9525">
          <a:solidFill>
            <a:srgbClr val="000000"/>
          </a:solidFill>
          <a:round/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171360</xdr:colOff>
      <xdr:row>28</xdr:row>
      <xdr:rowOff>9360</xdr:rowOff>
    </xdr:from>
    <xdr:to>
      <xdr:col>1</xdr:col>
      <xdr:colOff>171360</xdr:colOff>
      <xdr:row>32</xdr:row>
      <xdr:rowOff>9360</xdr:rowOff>
    </xdr:to>
    <xdr:sp>
      <xdr:nvSpPr>
        <xdr:cNvPr id="60" name="Line 97"/>
        <xdr:cNvSpPr/>
      </xdr:nvSpPr>
      <xdr:spPr>
        <a:xfrm>
          <a:off x="833760" y="5619600"/>
          <a:ext cx="0" cy="762120"/>
        </a:xfrm>
        <a:prstGeom prst="line">
          <a:avLst/>
        </a:prstGeom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180720</xdr:colOff>
      <xdr:row>31</xdr:row>
      <xdr:rowOff>18720</xdr:rowOff>
    </xdr:from>
    <xdr:to>
      <xdr:col>3</xdr:col>
      <xdr:colOff>9360</xdr:colOff>
      <xdr:row>31</xdr:row>
      <xdr:rowOff>18720</xdr:rowOff>
    </xdr:to>
    <xdr:sp>
      <xdr:nvSpPr>
        <xdr:cNvPr id="61" name="Line 98"/>
        <xdr:cNvSpPr/>
      </xdr:nvSpPr>
      <xdr:spPr>
        <a:xfrm>
          <a:off x="843120" y="6200280"/>
          <a:ext cx="1153080" cy="0"/>
        </a:xfrm>
        <a:prstGeom prst="line">
          <a:avLst/>
        </a:prstGeom>
        <a:ln w="9525">
          <a:solidFill>
            <a:srgbClr val="000000"/>
          </a:solidFill>
          <a:round/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9</xdr:col>
      <xdr:colOff>9360</xdr:colOff>
      <xdr:row>21</xdr:row>
      <xdr:rowOff>104760</xdr:rowOff>
    </xdr:from>
    <xdr:to>
      <xdr:col>9</xdr:col>
      <xdr:colOff>294840</xdr:colOff>
      <xdr:row>24</xdr:row>
      <xdr:rowOff>9000</xdr:rowOff>
    </xdr:to>
    <xdr:sp>
      <xdr:nvSpPr>
        <xdr:cNvPr id="62" name="Rectangle 99"/>
        <xdr:cNvSpPr/>
      </xdr:nvSpPr>
      <xdr:spPr>
        <a:xfrm>
          <a:off x="5978520" y="4334040"/>
          <a:ext cx="285480" cy="5040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vertOverflow="clip" lIns="27360" rIns="0" tIns="23040" bIns="0" anchor="t" upright="1">
          <a:noAutofit/>
        </a:bodyPr>
        <a:p>
          <a:pPr>
            <a:lnSpc>
              <a:spcPct val="100000"/>
            </a:lnSpc>
          </a:pPr>
          <a:r>
            <a:rPr b="1" lang="ru-RU" sz="800" spc="-1" strike="noStrike">
              <a:solidFill>
                <a:srgbClr val="000000"/>
              </a:solidFill>
              <a:latin typeface="Arial"/>
            </a:rPr>
            <a:t>+2</a:t>
          </a:r>
          <a:endParaRPr b="0" lang="ru-RU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ru-RU" sz="800" spc="-1" strike="noStrike">
              <a:solidFill>
                <a:srgbClr val="000000"/>
              </a:solidFill>
              <a:latin typeface="Arial"/>
            </a:rPr>
            <a:t>-2</a:t>
          </a:r>
          <a:endParaRPr b="0" lang="ru-RU" sz="800" spc="-1" strike="noStrike">
            <a:latin typeface="Times New Roman"/>
          </a:endParaRPr>
        </a:p>
      </xdr:txBody>
    </xdr:sp>
    <xdr:clientData/>
  </xdr:twoCellAnchor>
  <xdr:twoCellAnchor editAs="twoCell">
    <xdr:from>
      <xdr:col>9</xdr:col>
      <xdr:colOff>47520</xdr:colOff>
      <xdr:row>34</xdr:row>
      <xdr:rowOff>104760</xdr:rowOff>
    </xdr:from>
    <xdr:to>
      <xdr:col>9</xdr:col>
      <xdr:colOff>333000</xdr:colOff>
      <xdr:row>36</xdr:row>
      <xdr:rowOff>190080</xdr:rowOff>
    </xdr:to>
    <xdr:sp>
      <xdr:nvSpPr>
        <xdr:cNvPr id="63" name="Rectangle 100"/>
        <xdr:cNvSpPr/>
      </xdr:nvSpPr>
      <xdr:spPr>
        <a:xfrm>
          <a:off x="6016680" y="6858000"/>
          <a:ext cx="285480" cy="466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vertOverflow="clip" lIns="27360" rIns="0" tIns="23040" bIns="0" anchor="t" upright="1">
          <a:noAutofit/>
        </a:bodyPr>
        <a:p>
          <a:pPr>
            <a:lnSpc>
              <a:spcPct val="100000"/>
            </a:lnSpc>
          </a:pPr>
          <a:r>
            <a:rPr b="1" lang="ru-RU" sz="800" spc="-1" strike="noStrike">
              <a:solidFill>
                <a:srgbClr val="000000"/>
              </a:solidFill>
              <a:latin typeface="Arial"/>
            </a:rPr>
            <a:t>+2</a:t>
          </a:r>
          <a:endParaRPr b="0" lang="ru-RU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ru-RU" sz="800" spc="-1" strike="noStrike">
              <a:solidFill>
                <a:srgbClr val="000000"/>
              </a:solidFill>
              <a:latin typeface="Arial"/>
            </a:rPr>
            <a:t>-2</a:t>
          </a:r>
          <a:endParaRPr b="0" lang="ru-RU" sz="8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0</xdr:colOff>
      <xdr:row>29</xdr:row>
      <xdr:rowOff>76320</xdr:rowOff>
    </xdr:from>
    <xdr:to>
      <xdr:col>5</xdr:col>
      <xdr:colOff>285480</xdr:colOff>
      <xdr:row>32</xdr:row>
      <xdr:rowOff>66600</xdr:rowOff>
    </xdr:to>
    <xdr:sp>
      <xdr:nvSpPr>
        <xdr:cNvPr id="64" name="Rectangle 101"/>
        <xdr:cNvSpPr/>
      </xdr:nvSpPr>
      <xdr:spPr>
        <a:xfrm>
          <a:off x="3370680" y="5877000"/>
          <a:ext cx="285480" cy="56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vertOverflow="clip" lIns="27360" rIns="0" tIns="23040" bIns="0" anchor="t" upright="1">
          <a:noAutofit/>
        </a:bodyPr>
        <a:p>
          <a:pPr>
            <a:lnSpc>
              <a:spcPct val="100000"/>
            </a:lnSpc>
          </a:pPr>
          <a:r>
            <a:rPr b="1" lang="ru-RU" sz="800" spc="-1" strike="noStrike">
              <a:solidFill>
                <a:srgbClr val="000000"/>
              </a:solidFill>
              <a:latin typeface="Arial"/>
            </a:rPr>
            <a:t>+5</a:t>
          </a:r>
          <a:endParaRPr b="0" lang="ru-RU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ru-RU" sz="800" spc="-1" strike="noStrike">
              <a:solidFill>
                <a:srgbClr val="000000"/>
              </a:solidFill>
              <a:latin typeface="Arial"/>
            </a:rPr>
            <a:t>-15</a:t>
          </a:r>
          <a:endParaRPr b="0" lang="ru-RU" sz="8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196920</xdr:colOff>
      <xdr:row>27</xdr:row>
      <xdr:rowOff>19080</xdr:rowOff>
    </xdr:from>
    <xdr:to>
      <xdr:col>4</xdr:col>
      <xdr:colOff>482400</xdr:colOff>
      <xdr:row>29</xdr:row>
      <xdr:rowOff>95040</xdr:rowOff>
    </xdr:to>
    <xdr:sp>
      <xdr:nvSpPr>
        <xdr:cNvPr id="65" name="Rectangle 102"/>
        <xdr:cNvSpPr/>
      </xdr:nvSpPr>
      <xdr:spPr>
        <a:xfrm>
          <a:off x="2538000" y="5438880"/>
          <a:ext cx="285480" cy="456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vertOverflow="clip" lIns="27360" rIns="0" tIns="23040" bIns="0" anchor="t" upright="1">
          <a:noAutofit/>
        </a:bodyPr>
        <a:p>
          <a:pPr>
            <a:lnSpc>
              <a:spcPct val="100000"/>
            </a:lnSpc>
          </a:pPr>
          <a:r>
            <a:rPr b="1" lang="ru-RU" sz="800" spc="-1" strike="noStrike">
              <a:solidFill>
                <a:srgbClr val="000000"/>
              </a:solidFill>
              <a:latin typeface="Arial"/>
            </a:rPr>
            <a:t>+5</a:t>
          </a:r>
          <a:endParaRPr b="0" lang="ru-RU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ru-RU" sz="800" spc="-1" strike="noStrike">
              <a:solidFill>
                <a:srgbClr val="000000"/>
              </a:solidFill>
              <a:latin typeface="Arial"/>
            </a:rPr>
            <a:t>-15</a:t>
          </a:r>
          <a:endParaRPr b="0" lang="ru-RU" sz="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ru-RU" sz="800" spc="-1" strike="noStrike">
            <a:latin typeface="Times New Roman"/>
          </a:endParaRPr>
        </a:p>
      </xdr:txBody>
    </xdr:sp>
    <xdr:clientData/>
  </xdr:twoCellAnchor>
  <xdr:twoCellAnchor editAs="oneCell">
    <xdr:from>
      <xdr:col>14</xdr:col>
      <xdr:colOff>28440</xdr:colOff>
      <xdr:row>1</xdr:row>
      <xdr:rowOff>47520</xdr:rowOff>
    </xdr:from>
    <xdr:to>
      <xdr:col>21</xdr:col>
      <xdr:colOff>418680</xdr:colOff>
      <xdr:row>32</xdr:row>
      <xdr:rowOff>172800</xdr:rowOff>
    </xdr:to>
    <xdr:pic>
      <xdr:nvPicPr>
        <xdr:cNvPr id="66" name="Рисунок 84" descr=""/>
        <xdr:cNvPicPr/>
      </xdr:nvPicPr>
      <xdr:blipFill>
        <a:blip r:embed="rId1"/>
        <a:stretch/>
      </xdr:blipFill>
      <xdr:spPr>
        <a:xfrm>
          <a:off x="11529000" y="247680"/>
          <a:ext cx="5026320" cy="629748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file://ad/&#1090;&#1077;&#1093;&#1085;&#1086;&#1083;&#1086;&#1075;&#1080;/&#1047;&#1072;&#1082;&#1072;&#1079;&#1099;/&#1050;&#1085;&#1080;&#1075;&#1072;%20&#1084;&#1086;&#1076;&#1077;&#1083;&#1077;&#1081;%20&#1057;&#1080;&#1085;&#1080;&#1094;&#1099;&#1085;&#1072;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500"/>
      <sheetName val="600"/>
      <sheetName val="700"/>
      <sheetName val="800"/>
      <sheetName val="900"/>
      <sheetName val="1000"/>
      <sheetName val="1200"/>
      <sheetName val="Венец, бандаж"/>
      <sheetName val="Вкладыши (сухари)"/>
      <sheetName val="ДИСК"/>
      <sheetName val="Кольца"/>
      <sheetName val="Планки"/>
      <sheetName val="Подпятник"/>
      <sheetName val="Сектор"/>
      <sheetName val="Сухари"/>
      <sheetName val="Электрододержател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H3" t="str">
            <v>б/н (Арконик)</v>
          </cell>
          <cell r="I3">
            <v>480</v>
          </cell>
          <cell r="J3">
            <v>100</v>
          </cell>
          <cell r="K3">
            <v>380</v>
          </cell>
          <cell r="L3">
            <v>1720</v>
          </cell>
          <cell r="M3">
            <v>1740</v>
          </cell>
          <cell r="N3">
            <v>1760</v>
          </cell>
          <cell r="O3">
            <v>26</v>
          </cell>
          <cell r="P3">
            <v>40</v>
          </cell>
          <cell r="Q3">
            <v>65</v>
          </cell>
          <cell r="R3" t="str">
            <v>новая модель для Арконик, изготовитель: МЦ Гарант</v>
          </cell>
        </row>
        <row r="4">
          <cell r="H4">
            <v>5</v>
          </cell>
          <cell r="I4">
            <v>730</v>
          </cell>
          <cell r="J4">
            <v>270</v>
          </cell>
          <cell r="K4">
            <v>460</v>
          </cell>
          <cell r="L4">
            <v>100</v>
          </cell>
          <cell r="M4">
            <v>110</v>
          </cell>
          <cell r="N4">
            <v>166</v>
          </cell>
          <cell r="O4">
            <v>115</v>
          </cell>
          <cell r="P4">
            <v>125</v>
          </cell>
          <cell r="Q4">
            <v>180</v>
          </cell>
        </row>
        <row r="5">
          <cell r="H5">
            <v>3</v>
          </cell>
          <cell r="I5">
            <v>750</v>
          </cell>
          <cell r="J5">
            <v>280</v>
          </cell>
          <cell r="K5">
            <v>470</v>
          </cell>
          <cell r="L5">
            <v>130</v>
          </cell>
          <cell r="M5">
            <v>140</v>
          </cell>
          <cell r="N5">
            <v>200</v>
          </cell>
          <cell r="O5">
            <v>105</v>
          </cell>
          <cell r="P5">
            <v>110</v>
          </cell>
          <cell r="Q5">
            <v>175</v>
          </cell>
        </row>
        <row r="6">
          <cell r="H6">
            <v>61</v>
          </cell>
          <cell r="I6">
            <v>590</v>
          </cell>
          <cell r="J6">
            <v>100</v>
          </cell>
          <cell r="K6">
            <v>490</v>
          </cell>
          <cell r="L6">
            <v>270</v>
          </cell>
          <cell r="M6">
            <v>285</v>
          </cell>
          <cell r="N6">
            <v>310</v>
          </cell>
          <cell r="O6">
            <v>25</v>
          </cell>
          <cell r="P6">
            <v>33</v>
          </cell>
          <cell r="Q6">
            <v>75</v>
          </cell>
        </row>
        <row r="7">
          <cell r="H7">
            <v>23</v>
          </cell>
          <cell r="I7">
            <v>590</v>
          </cell>
          <cell r="J7">
            <v>100</v>
          </cell>
          <cell r="K7">
            <v>490</v>
          </cell>
          <cell r="L7">
            <v>420</v>
          </cell>
          <cell r="M7">
            <v>432</v>
          </cell>
          <cell r="N7">
            <v>455</v>
          </cell>
          <cell r="O7" t="str">
            <v>90 (25)</v>
          </cell>
          <cell r="P7" t="str">
            <v>100 (35)</v>
          </cell>
          <cell r="Q7" t="str">
            <v>140 (75)</v>
          </cell>
        </row>
        <row r="8">
          <cell r="H8">
            <v>25</v>
          </cell>
          <cell r="I8">
            <v>670</v>
          </cell>
          <cell r="J8">
            <v>150</v>
          </cell>
          <cell r="K8">
            <v>520</v>
          </cell>
          <cell r="L8">
            <v>150</v>
          </cell>
          <cell r="M8">
            <v>157</v>
          </cell>
          <cell r="N8">
            <v>190</v>
          </cell>
          <cell r="O8">
            <v>65</v>
          </cell>
          <cell r="P8">
            <v>77</v>
          </cell>
          <cell r="Q8">
            <v>135</v>
          </cell>
        </row>
        <row r="9">
          <cell r="H9">
            <v>64</v>
          </cell>
          <cell r="I9">
            <v>600</v>
          </cell>
          <cell r="J9">
            <v>75</v>
          </cell>
          <cell r="K9">
            <v>525</v>
          </cell>
          <cell r="L9">
            <v>200</v>
          </cell>
          <cell r="M9">
            <v>215</v>
          </cell>
          <cell r="N9">
            <v>235</v>
          </cell>
          <cell r="O9">
            <v>20</v>
          </cell>
          <cell r="P9">
            <v>26</v>
          </cell>
          <cell r="Q9">
            <v>60</v>
          </cell>
        </row>
        <row r="10">
          <cell r="H10">
            <v>84</v>
          </cell>
          <cell r="I10">
            <v>680</v>
          </cell>
          <cell r="J10">
            <v>135</v>
          </cell>
          <cell r="K10">
            <v>545</v>
          </cell>
          <cell r="L10">
            <v>200</v>
          </cell>
          <cell r="M10">
            <v>212</v>
          </cell>
          <cell r="N10">
            <v>250</v>
          </cell>
          <cell r="O10" t="str">
            <v>78 (30)</v>
          </cell>
          <cell r="P10" t="str">
            <v>80 (35)</v>
          </cell>
          <cell r="Q10" t="str">
            <v>135 (90)</v>
          </cell>
        </row>
        <row r="11">
          <cell r="H11" t="str">
            <v>б/н (ВТЗ)</v>
          </cell>
          <cell r="I11">
            <v>700</v>
          </cell>
          <cell r="J11">
            <v>140</v>
          </cell>
          <cell r="K11">
            <v>560</v>
          </cell>
          <cell r="L11">
            <v>1030</v>
          </cell>
          <cell r="M11">
            <v>1050</v>
          </cell>
          <cell r="N11">
            <v>1060</v>
          </cell>
          <cell r="O11">
            <v>27</v>
          </cell>
          <cell r="P11">
            <v>35</v>
          </cell>
          <cell r="Q11">
            <v>75</v>
          </cell>
          <cell r="R11" t="str">
            <v>новая модель для заказа 342467-004</v>
          </cell>
        </row>
        <row r="12">
          <cell r="H12">
            <v>141</v>
          </cell>
          <cell r="I12">
            <v>710</v>
          </cell>
          <cell r="J12">
            <v>150</v>
          </cell>
          <cell r="K12">
            <v>560</v>
          </cell>
          <cell r="L12">
            <v>1880</v>
          </cell>
          <cell r="M12">
            <v>1900</v>
          </cell>
          <cell r="N12">
            <v>1920</v>
          </cell>
          <cell r="O12">
            <v>43</v>
          </cell>
          <cell r="P12">
            <v>60</v>
          </cell>
          <cell r="Q12">
            <v>90</v>
          </cell>
          <cell r="R12" t="str">
            <v>не нашивать - Костерин 11.09.2020</v>
          </cell>
        </row>
        <row r="13">
          <cell r="H13">
            <v>97</v>
          </cell>
          <cell r="I13">
            <v>680</v>
          </cell>
          <cell r="J13">
            <v>110</v>
          </cell>
          <cell r="K13">
            <v>570</v>
          </cell>
          <cell r="L13">
            <v>295</v>
          </cell>
          <cell r="M13">
            <v>305</v>
          </cell>
          <cell r="N13">
            <v>355</v>
          </cell>
          <cell r="O13">
            <v>27</v>
          </cell>
          <cell r="P13">
            <v>38</v>
          </cell>
          <cell r="Q13">
            <v>60</v>
          </cell>
        </row>
        <row r="14">
          <cell r="H14">
            <v>53</v>
          </cell>
          <cell r="I14">
            <v>690</v>
          </cell>
          <cell r="J14">
            <v>110</v>
          </cell>
          <cell r="K14">
            <v>580</v>
          </cell>
          <cell r="L14" t="str">
            <v>235 (218)</v>
          </cell>
          <cell r="M14" t="str">
            <v>247 (229)</v>
          </cell>
          <cell r="N14" t="str">
            <v>265 (247)</v>
          </cell>
          <cell r="O14" t="str">
            <v>64 (27)</v>
          </cell>
          <cell r="P14" t="str">
            <v>74 (40)</v>
          </cell>
          <cell r="Q14" t="str">
            <v>120 (80)</v>
          </cell>
        </row>
        <row r="15">
          <cell r="H15">
            <v>113</v>
          </cell>
          <cell r="I15">
            <v>735</v>
          </cell>
          <cell r="J15">
            <v>150</v>
          </cell>
          <cell r="K15">
            <v>585</v>
          </cell>
          <cell r="L15">
            <v>115</v>
          </cell>
          <cell r="M15">
            <v>120</v>
          </cell>
          <cell r="N15">
            <v>160</v>
          </cell>
          <cell r="O15" t="str">
            <v>70 (44)</v>
          </cell>
          <cell r="P15" t="str">
            <v>75 (50)</v>
          </cell>
          <cell r="Q15" t="str">
            <v>140 (100)</v>
          </cell>
        </row>
        <row r="16">
          <cell r="H16">
            <v>96</v>
          </cell>
          <cell r="I16">
            <v>735</v>
          </cell>
          <cell r="J16">
            <v>150</v>
          </cell>
          <cell r="K16">
            <v>585</v>
          </cell>
          <cell r="L16">
            <v>185</v>
          </cell>
          <cell r="M16">
            <v>195</v>
          </cell>
          <cell r="N16">
            <v>235</v>
          </cell>
          <cell r="O16">
            <v>37</v>
          </cell>
          <cell r="P16">
            <v>45</v>
          </cell>
          <cell r="Q16">
            <v>115</v>
          </cell>
        </row>
        <row r="17">
          <cell r="H17">
            <v>50</v>
          </cell>
          <cell r="I17">
            <v>690</v>
          </cell>
          <cell r="J17">
            <v>100</v>
          </cell>
          <cell r="K17">
            <v>590</v>
          </cell>
          <cell r="L17">
            <v>227</v>
          </cell>
          <cell r="M17">
            <v>240</v>
          </cell>
          <cell r="N17">
            <v>270</v>
          </cell>
          <cell r="O17">
            <v>28</v>
          </cell>
          <cell r="P17">
            <v>38</v>
          </cell>
          <cell r="Q17">
            <v>80</v>
          </cell>
        </row>
        <row r="18">
          <cell r="H18">
            <v>49</v>
          </cell>
          <cell r="I18">
            <v>780</v>
          </cell>
          <cell r="J18">
            <v>190</v>
          </cell>
          <cell r="K18">
            <v>590</v>
          </cell>
          <cell r="L18">
            <v>265</v>
          </cell>
          <cell r="M18">
            <v>270</v>
          </cell>
          <cell r="N18">
            <v>320</v>
          </cell>
          <cell r="O18" t="str">
            <v>50 (45)</v>
          </cell>
          <cell r="P18" t="str">
            <v>60 (55)</v>
          </cell>
          <cell r="Q18" t="str">
            <v>140 (135)</v>
          </cell>
        </row>
        <row r="19">
          <cell r="H19">
            <v>52</v>
          </cell>
          <cell r="I19">
            <v>690</v>
          </cell>
          <cell r="J19">
            <v>100</v>
          </cell>
          <cell r="K19">
            <v>590</v>
          </cell>
          <cell r="L19">
            <v>272</v>
          </cell>
          <cell r="M19">
            <v>285</v>
          </cell>
          <cell r="N19">
            <v>295</v>
          </cell>
          <cell r="O19" t="str">
            <v>125 (27)</v>
          </cell>
          <cell r="P19" t="str">
            <v>130 (35)</v>
          </cell>
          <cell r="Q19" t="str">
            <v>175 (100)</v>
          </cell>
        </row>
        <row r="20">
          <cell r="H20">
            <v>83</v>
          </cell>
          <cell r="I20">
            <v>715</v>
          </cell>
          <cell r="J20">
            <v>120</v>
          </cell>
          <cell r="K20">
            <v>595</v>
          </cell>
          <cell r="L20">
            <v>280</v>
          </cell>
          <cell r="M20">
            <v>290</v>
          </cell>
          <cell r="N20">
            <v>325</v>
          </cell>
          <cell r="O20">
            <v>32</v>
          </cell>
          <cell r="P20">
            <v>41</v>
          </cell>
          <cell r="Q20">
            <v>95</v>
          </cell>
        </row>
        <row r="21">
          <cell r="H21">
            <v>80</v>
          </cell>
          <cell r="I21">
            <v>755</v>
          </cell>
          <cell r="J21">
            <v>150</v>
          </cell>
          <cell r="K21">
            <v>605</v>
          </cell>
          <cell r="L21">
            <v>160</v>
          </cell>
          <cell r="M21">
            <v>175</v>
          </cell>
          <cell r="N21">
            <v>210</v>
          </cell>
          <cell r="O21" t="str">
            <v>52 (35)</v>
          </cell>
          <cell r="P21" t="str">
            <v>60 (42)</v>
          </cell>
          <cell r="Q21" t="str">
            <v>115 (100)</v>
          </cell>
        </row>
        <row r="22">
          <cell r="H22">
            <v>95</v>
          </cell>
          <cell r="I22">
            <v>825</v>
          </cell>
          <cell r="J22">
            <v>220</v>
          </cell>
          <cell r="K22">
            <v>605</v>
          </cell>
          <cell r="L22">
            <v>325</v>
          </cell>
          <cell r="M22">
            <v>340</v>
          </cell>
          <cell r="N22">
            <v>385</v>
          </cell>
          <cell r="O22">
            <v>55</v>
          </cell>
          <cell r="P22">
            <v>65</v>
          </cell>
          <cell r="Q22">
            <v>140</v>
          </cell>
        </row>
        <row r="23">
          <cell r="H23">
            <v>30</v>
          </cell>
          <cell r="I23">
            <v>745</v>
          </cell>
          <cell r="J23">
            <v>130</v>
          </cell>
          <cell r="K23">
            <v>615</v>
          </cell>
          <cell r="L23">
            <v>295</v>
          </cell>
          <cell r="M23">
            <v>305</v>
          </cell>
          <cell r="N23">
            <v>340</v>
          </cell>
          <cell r="O23">
            <v>30</v>
          </cell>
          <cell r="P23">
            <v>40</v>
          </cell>
          <cell r="Q23">
            <v>95</v>
          </cell>
        </row>
        <row r="24">
          <cell r="H24" t="str">
            <v>б/н (АГВЕРС)</v>
          </cell>
          <cell r="I24">
            <v>825</v>
          </cell>
          <cell r="J24">
            <v>205</v>
          </cell>
          <cell r="K24">
            <v>620</v>
          </cell>
          <cell r="L24">
            <v>1300</v>
          </cell>
          <cell r="M24">
            <v>1325</v>
          </cell>
          <cell r="N24">
            <v>1335</v>
          </cell>
          <cell r="O24">
            <v>65</v>
          </cell>
          <cell r="P24">
            <v>75</v>
          </cell>
          <cell r="Q24">
            <v>130</v>
          </cell>
          <cell r="R24" t="str">
            <v>новая модель для заказа 341684-004</v>
          </cell>
        </row>
        <row r="25">
          <cell r="H25">
            <v>98</v>
          </cell>
          <cell r="I25">
            <v>730</v>
          </cell>
          <cell r="J25">
            <v>105</v>
          </cell>
          <cell r="K25">
            <v>625</v>
          </cell>
          <cell r="L25">
            <v>280</v>
          </cell>
          <cell r="M25">
            <v>287</v>
          </cell>
          <cell r="N25">
            <v>315</v>
          </cell>
          <cell r="O25" t="str">
            <v>40 (27)</v>
          </cell>
          <cell r="P25" t="str">
            <v>50 (37)</v>
          </cell>
          <cell r="Q25" t="str">
            <v>100 (85)</v>
          </cell>
        </row>
        <row r="26">
          <cell r="H26">
            <v>63</v>
          </cell>
          <cell r="I26">
            <v>790</v>
          </cell>
          <cell r="J26">
            <v>160</v>
          </cell>
          <cell r="K26">
            <v>630</v>
          </cell>
          <cell r="L26">
            <v>360</v>
          </cell>
          <cell r="M26">
            <v>373</v>
          </cell>
          <cell r="N26">
            <v>410</v>
          </cell>
          <cell r="O26">
            <v>34</v>
          </cell>
          <cell r="P26">
            <v>45</v>
          </cell>
          <cell r="Q26">
            <v>110</v>
          </cell>
        </row>
        <row r="27">
          <cell r="H27">
            <v>59</v>
          </cell>
          <cell r="I27">
            <v>775</v>
          </cell>
          <cell r="J27">
            <v>140</v>
          </cell>
          <cell r="K27">
            <v>635</v>
          </cell>
          <cell r="L27">
            <v>340</v>
          </cell>
          <cell r="M27">
            <v>357</v>
          </cell>
          <cell r="N27">
            <v>372</v>
          </cell>
          <cell r="O27">
            <v>28</v>
          </cell>
          <cell r="P27">
            <v>35</v>
          </cell>
          <cell r="Q27">
            <v>75</v>
          </cell>
        </row>
        <row r="28">
          <cell r="H28">
            <v>4</v>
          </cell>
          <cell r="I28">
            <v>1185</v>
          </cell>
          <cell r="J28">
            <v>545</v>
          </cell>
          <cell r="K28">
            <v>640</v>
          </cell>
          <cell r="L28">
            <v>223</v>
          </cell>
          <cell r="M28">
            <v>230</v>
          </cell>
          <cell r="N28">
            <v>345</v>
          </cell>
          <cell r="O28">
            <v>173</v>
          </cell>
          <cell r="P28">
            <v>185</v>
          </cell>
          <cell r="Q28">
            <v>305</v>
          </cell>
        </row>
        <row r="29">
          <cell r="H29">
            <v>76</v>
          </cell>
          <cell r="I29">
            <v>765</v>
          </cell>
          <cell r="J29">
            <v>125</v>
          </cell>
          <cell r="K29">
            <v>640</v>
          </cell>
          <cell r="L29">
            <v>235</v>
          </cell>
          <cell r="M29">
            <v>252</v>
          </cell>
          <cell r="N29">
            <v>290</v>
          </cell>
          <cell r="O29">
            <v>27</v>
          </cell>
          <cell r="P29">
            <v>37</v>
          </cell>
          <cell r="Q29">
            <v>90</v>
          </cell>
        </row>
        <row r="30">
          <cell r="H30">
            <v>78</v>
          </cell>
          <cell r="I30">
            <v>745</v>
          </cell>
          <cell r="J30">
            <v>105</v>
          </cell>
          <cell r="K30">
            <v>640</v>
          </cell>
          <cell r="L30">
            <v>240</v>
          </cell>
          <cell r="M30">
            <v>247</v>
          </cell>
          <cell r="N30">
            <v>280</v>
          </cell>
          <cell r="O30">
            <v>27</v>
          </cell>
          <cell r="P30">
            <v>35</v>
          </cell>
          <cell r="Q30">
            <v>80</v>
          </cell>
        </row>
        <row r="31">
          <cell r="H31" t="str">
            <v>б/н</v>
          </cell>
          <cell r="I31">
            <v>890</v>
          </cell>
          <cell r="J31">
            <v>250</v>
          </cell>
          <cell r="K31">
            <v>640</v>
          </cell>
          <cell r="L31">
            <v>240</v>
          </cell>
          <cell r="M31">
            <v>240</v>
          </cell>
          <cell r="N31">
            <v>260</v>
          </cell>
          <cell r="O31">
            <v>104</v>
          </cell>
          <cell r="P31">
            <v>104</v>
          </cell>
          <cell r="Q31">
            <v>160</v>
          </cell>
          <cell r="R31" t="str">
            <v>с 19.09.2017</v>
          </cell>
        </row>
        <row r="32">
          <cell r="H32">
            <v>89</v>
          </cell>
          <cell r="I32">
            <v>760</v>
          </cell>
          <cell r="J32">
            <v>120</v>
          </cell>
          <cell r="K32">
            <v>640</v>
          </cell>
          <cell r="L32">
            <v>275</v>
          </cell>
          <cell r="M32">
            <v>285</v>
          </cell>
          <cell r="N32">
            <v>310</v>
          </cell>
          <cell r="O32" t="str">
            <v>37 (32)</v>
          </cell>
          <cell r="P32" t="str">
            <v>45 (40)</v>
          </cell>
          <cell r="Q32" t="str">
            <v>190 (185)</v>
          </cell>
        </row>
        <row r="33">
          <cell r="H33">
            <v>85</v>
          </cell>
          <cell r="I33">
            <v>940</v>
          </cell>
          <cell r="J33">
            <v>300</v>
          </cell>
          <cell r="K33">
            <v>640</v>
          </cell>
          <cell r="L33">
            <v>290</v>
          </cell>
          <cell r="M33">
            <v>310</v>
          </cell>
          <cell r="N33">
            <v>375</v>
          </cell>
          <cell r="O33" t="str">
            <v>75 (57)</v>
          </cell>
          <cell r="P33" t="str">
            <v>85 (67)</v>
          </cell>
          <cell r="Q33" t="str">
            <v>200 (170)</v>
          </cell>
        </row>
        <row r="34">
          <cell r="H34">
            <v>79</v>
          </cell>
          <cell r="I34">
            <v>795</v>
          </cell>
          <cell r="J34">
            <v>150</v>
          </cell>
          <cell r="K34">
            <v>645</v>
          </cell>
          <cell r="L34">
            <v>137</v>
          </cell>
          <cell r="M34">
            <v>150</v>
          </cell>
          <cell r="N34">
            <v>185</v>
          </cell>
          <cell r="O34" t="str">
            <v>37 (32)</v>
          </cell>
          <cell r="P34" t="str">
            <v>50 (45)</v>
          </cell>
          <cell r="Q34" t="str">
            <v>105 (100)</v>
          </cell>
        </row>
        <row r="35">
          <cell r="H35">
            <v>11</v>
          </cell>
          <cell r="I35">
            <v>810</v>
          </cell>
          <cell r="J35">
            <v>165</v>
          </cell>
          <cell r="K35">
            <v>645</v>
          </cell>
          <cell r="L35">
            <v>195</v>
          </cell>
          <cell r="M35">
            <v>210</v>
          </cell>
          <cell r="N35">
            <v>245</v>
          </cell>
          <cell r="O35">
            <v>40</v>
          </cell>
          <cell r="P35">
            <v>47</v>
          </cell>
          <cell r="Q35">
            <v>120</v>
          </cell>
        </row>
        <row r="36">
          <cell r="H36">
            <v>77</v>
          </cell>
          <cell r="I36">
            <v>740</v>
          </cell>
          <cell r="J36">
            <v>95</v>
          </cell>
          <cell r="K36">
            <v>645</v>
          </cell>
          <cell r="L36">
            <v>215</v>
          </cell>
          <cell r="M36">
            <v>225</v>
          </cell>
          <cell r="N36">
            <v>250</v>
          </cell>
          <cell r="O36">
            <v>25</v>
          </cell>
          <cell r="P36">
            <v>33</v>
          </cell>
          <cell r="Q36">
            <v>70</v>
          </cell>
        </row>
        <row r="37">
          <cell r="H37">
            <v>75</v>
          </cell>
          <cell r="I37">
            <v>760</v>
          </cell>
          <cell r="J37">
            <v>110</v>
          </cell>
          <cell r="K37">
            <v>650</v>
          </cell>
          <cell r="L37">
            <v>237</v>
          </cell>
          <cell r="M37">
            <v>247</v>
          </cell>
          <cell r="N37">
            <v>275</v>
          </cell>
          <cell r="O37">
            <v>29</v>
          </cell>
          <cell r="P37">
            <v>35</v>
          </cell>
          <cell r="Q37">
            <v>75</v>
          </cell>
        </row>
        <row r="38">
          <cell r="H38">
            <v>88</v>
          </cell>
          <cell r="I38">
            <v>800</v>
          </cell>
          <cell r="J38">
            <v>150</v>
          </cell>
          <cell r="K38">
            <v>650</v>
          </cell>
          <cell r="L38">
            <v>305</v>
          </cell>
          <cell r="M38">
            <v>318</v>
          </cell>
          <cell r="N38">
            <v>345</v>
          </cell>
          <cell r="O38">
            <v>35</v>
          </cell>
          <cell r="P38">
            <v>43</v>
          </cell>
          <cell r="Q38">
            <v>110</v>
          </cell>
        </row>
        <row r="39">
          <cell r="H39">
            <v>55</v>
          </cell>
          <cell r="I39">
            <v>795</v>
          </cell>
          <cell r="J39">
            <v>140</v>
          </cell>
          <cell r="K39">
            <v>655</v>
          </cell>
          <cell r="L39">
            <v>292</v>
          </cell>
          <cell r="M39">
            <v>310</v>
          </cell>
          <cell r="N39">
            <v>345</v>
          </cell>
          <cell r="O39" t="str">
            <v>100 (32)</v>
          </cell>
          <cell r="P39" t="str">
            <v>115 (50)</v>
          </cell>
          <cell r="Q39" t="str">
            <v>220 (160)</v>
          </cell>
        </row>
        <row r="40">
          <cell r="H40">
            <v>101</v>
          </cell>
          <cell r="I40">
            <v>800</v>
          </cell>
          <cell r="J40">
            <v>140</v>
          </cell>
          <cell r="K40">
            <v>660</v>
          </cell>
          <cell r="L40">
            <v>155</v>
          </cell>
          <cell r="M40">
            <v>167</v>
          </cell>
          <cell r="N40">
            <v>200</v>
          </cell>
          <cell r="O40" t="str">
            <v>40 (25)</v>
          </cell>
          <cell r="P40" t="str">
            <v>55 (43)</v>
          </cell>
          <cell r="Q40" t="str">
            <v>120 (100)</v>
          </cell>
        </row>
        <row r="41">
          <cell r="H41">
            <v>102</v>
          </cell>
          <cell r="I41">
            <v>800</v>
          </cell>
          <cell r="J41">
            <v>140</v>
          </cell>
          <cell r="K41">
            <v>660</v>
          </cell>
          <cell r="L41">
            <v>155</v>
          </cell>
          <cell r="M41">
            <v>170</v>
          </cell>
          <cell r="N41">
            <v>190</v>
          </cell>
          <cell r="O41" t="str">
            <v>40 (27)</v>
          </cell>
          <cell r="P41" t="str">
            <v>55 (43)</v>
          </cell>
          <cell r="Q41" t="str">
            <v>110 (100)</v>
          </cell>
        </row>
        <row r="42">
          <cell r="H42">
            <v>22</v>
          </cell>
          <cell r="I42">
            <v>840</v>
          </cell>
          <cell r="J42">
            <v>180</v>
          </cell>
          <cell r="K42">
            <v>660</v>
          </cell>
          <cell r="L42">
            <v>294</v>
          </cell>
          <cell r="M42">
            <v>310</v>
          </cell>
          <cell r="N42">
            <v>350</v>
          </cell>
          <cell r="O42" t="str">
            <v>107 (45)</v>
          </cell>
          <cell r="P42" t="str">
            <v>117 (50)</v>
          </cell>
          <cell r="Q42" t="str">
            <v>185 (120)</v>
          </cell>
        </row>
        <row r="43">
          <cell r="H43">
            <v>13</v>
          </cell>
          <cell r="I43">
            <v>825</v>
          </cell>
          <cell r="J43">
            <v>165</v>
          </cell>
          <cell r="K43">
            <v>660</v>
          </cell>
          <cell r="L43">
            <v>325</v>
          </cell>
          <cell r="M43">
            <v>338</v>
          </cell>
          <cell r="N43">
            <v>375</v>
          </cell>
          <cell r="O43" t="str">
            <v>80 (37)</v>
          </cell>
          <cell r="P43" t="str">
            <v>90 (47)</v>
          </cell>
          <cell r="Q43" t="str">
            <v>155 (115)</v>
          </cell>
        </row>
        <row r="44">
          <cell r="H44">
            <v>94</v>
          </cell>
          <cell r="I44">
            <v>805</v>
          </cell>
          <cell r="J44">
            <v>140</v>
          </cell>
          <cell r="K44">
            <v>665</v>
          </cell>
          <cell r="L44">
            <v>160</v>
          </cell>
          <cell r="M44">
            <v>180</v>
          </cell>
          <cell r="N44">
            <v>200</v>
          </cell>
          <cell r="O44">
            <v>28</v>
          </cell>
          <cell r="P44">
            <v>41</v>
          </cell>
          <cell r="Q44">
            <v>100</v>
          </cell>
        </row>
        <row r="45">
          <cell r="H45">
            <v>65</v>
          </cell>
          <cell r="I45">
            <v>825</v>
          </cell>
          <cell r="J45">
            <v>160</v>
          </cell>
          <cell r="K45">
            <v>665</v>
          </cell>
          <cell r="L45">
            <v>265</v>
          </cell>
          <cell r="M45">
            <v>278</v>
          </cell>
          <cell r="N45">
            <v>320</v>
          </cell>
          <cell r="O45" t="str">
            <v>52 (40)</v>
          </cell>
          <cell r="P45" t="str">
            <v>60 (48)</v>
          </cell>
          <cell r="Q45" t="str">
            <v>135 (123)</v>
          </cell>
        </row>
        <row r="46">
          <cell r="H46">
            <v>100</v>
          </cell>
          <cell r="I46">
            <v>835</v>
          </cell>
          <cell r="J46">
            <v>170</v>
          </cell>
          <cell r="K46">
            <v>665</v>
          </cell>
          <cell r="L46">
            <v>353</v>
          </cell>
          <cell r="M46">
            <v>355</v>
          </cell>
          <cell r="N46">
            <v>395</v>
          </cell>
          <cell r="O46">
            <v>35</v>
          </cell>
          <cell r="P46">
            <v>48</v>
          </cell>
          <cell r="Q46">
            <v>110</v>
          </cell>
        </row>
        <row r="47">
          <cell r="H47">
            <v>21</v>
          </cell>
          <cell r="I47">
            <v>840</v>
          </cell>
          <cell r="J47">
            <v>170</v>
          </cell>
          <cell r="K47">
            <v>670</v>
          </cell>
          <cell r="L47">
            <v>355</v>
          </cell>
          <cell r="M47">
            <v>365</v>
          </cell>
          <cell r="N47">
            <v>400</v>
          </cell>
          <cell r="O47">
            <v>40</v>
          </cell>
          <cell r="P47">
            <v>48</v>
          </cell>
          <cell r="Q47">
            <v>110</v>
          </cell>
        </row>
        <row r="48">
          <cell r="H48">
            <v>16</v>
          </cell>
          <cell r="I48">
            <v>835</v>
          </cell>
          <cell r="J48">
            <v>165</v>
          </cell>
          <cell r="K48">
            <v>670</v>
          </cell>
          <cell r="L48">
            <v>520</v>
          </cell>
          <cell r="M48">
            <v>533</v>
          </cell>
          <cell r="N48">
            <v>580</v>
          </cell>
          <cell r="O48" t="str">
            <v>58 (43)</v>
          </cell>
          <cell r="P48" t="str">
            <v>66 (51)</v>
          </cell>
          <cell r="Q48" t="str">
            <v>135 (120)</v>
          </cell>
        </row>
        <row r="49">
          <cell r="H49">
            <v>18</v>
          </cell>
          <cell r="I49">
            <v>835</v>
          </cell>
          <cell r="J49">
            <v>165</v>
          </cell>
          <cell r="K49">
            <v>670</v>
          </cell>
          <cell r="L49">
            <v>550</v>
          </cell>
          <cell r="M49">
            <v>560</v>
          </cell>
          <cell r="N49">
            <v>605</v>
          </cell>
          <cell r="O49">
            <v>37</v>
          </cell>
          <cell r="P49">
            <v>50</v>
          </cell>
          <cell r="Q49">
            <v>105</v>
          </cell>
        </row>
        <row r="50">
          <cell r="H50">
            <v>6</v>
          </cell>
          <cell r="I50">
            <v>780</v>
          </cell>
          <cell r="J50">
            <v>105</v>
          </cell>
          <cell r="K50">
            <v>675</v>
          </cell>
          <cell r="L50">
            <v>127</v>
          </cell>
          <cell r="M50">
            <v>137</v>
          </cell>
          <cell r="N50">
            <v>160</v>
          </cell>
          <cell r="O50">
            <v>30</v>
          </cell>
          <cell r="P50">
            <v>35</v>
          </cell>
          <cell r="Q50">
            <v>77</v>
          </cell>
        </row>
        <row r="51">
          <cell r="H51">
            <v>36</v>
          </cell>
          <cell r="I51">
            <v>845</v>
          </cell>
          <cell r="J51">
            <v>170</v>
          </cell>
          <cell r="K51">
            <v>675</v>
          </cell>
          <cell r="L51">
            <v>360</v>
          </cell>
          <cell r="M51">
            <v>370</v>
          </cell>
          <cell r="N51">
            <v>405</v>
          </cell>
          <cell r="O51">
            <v>40</v>
          </cell>
          <cell r="P51">
            <v>51</v>
          </cell>
          <cell r="Q51">
            <v>110</v>
          </cell>
        </row>
        <row r="52">
          <cell r="H52">
            <v>20</v>
          </cell>
          <cell r="I52">
            <v>840</v>
          </cell>
          <cell r="J52">
            <v>165</v>
          </cell>
          <cell r="K52">
            <v>675</v>
          </cell>
          <cell r="L52">
            <v>525</v>
          </cell>
          <cell r="M52">
            <v>532</v>
          </cell>
          <cell r="N52">
            <v>570</v>
          </cell>
          <cell r="O52" t="str">
            <v>55 (43)</v>
          </cell>
          <cell r="P52" t="str">
            <v>65 (53)</v>
          </cell>
          <cell r="Q52" t="str">
            <v>130 (118)</v>
          </cell>
        </row>
        <row r="53">
          <cell r="H53">
            <v>19</v>
          </cell>
          <cell r="I53">
            <v>850</v>
          </cell>
          <cell r="J53">
            <v>170</v>
          </cell>
          <cell r="K53">
            <v>680</v>
          </cell>
          <cell r="L53">
            <v>545</v>
          </cell>
          <cell r="M53">
            <v>560</v>
          </cell>
          <cell r="N53">
            <v>600</v>
          </cell>
          <cell r="O53">
            <v>37</v>
          </cell>
          <cell r="P53">
            <v>45</v>
          </cell>
          <cell r="Q53">
            <v>110</v>
          </cell>
        </row>
        <row r="54">
          <cell r="H54">
            <v>87</v>
          </cell>
          <cell r="I54">
            <v>835</v>
          </cell>
          <cell r="J54">
            <v>150</v>
          </cell>
          <cell r="K54">
            <v>685</v>
          </cell>
          <cell r="L54">
            <v>250</v>
          </cell>
          <cell r="M54">
            <v>265</v>
          </cell>
          <cell r="N54">
            <v>295</v>
          </cell>
          <cell r="O54">
            <v>35</v>
          </cell>
          <cell r="P54">
            <v>44</v>
          </cell>
          <cell r="Q54">
            <v>105</v>
          </cell>
        </row>
        <row r="55">
          <cell r="H55">
            <v>28</v>
          </cell>
          <cell r="I55">
            <v>845</v>
          </cell>
          <cell r="J55">
            <v>150</v>
          </cell>
          <cell r="K55">
            <v>695</v>
          </cell>
          <cell r="L55">
            <v>405</v>
          </cell>
          <cell r="M55">
            <v>420</v>
          </cell>
          <cell r="N55">
            <v>450</v>
          </cell>
          <cell r="O55" t="str">
            <v>46 (34)</v>
          </cell>
          <cell r="P55" t="str">
            <v>55 (43)</v>
          </cell>
          <cell r="Q55" t="str">
            <v>105 (93)</v>
          </cell>
        </row>
        <row r="56">
          <cell r="H56">
            <v>51</v>
          </cell>
          <cell r="I56">
            <v>805</v>
          </cell>
          <cell r="J56">
            <v>105</v>
          </cell>
          <cell r="K56">
            <v>700</v>
          </cell>
          <cell r="L56">
            <v>165</v>
          </cell>
          <cell r="M56">
            <v>180</v>
          </cell>
          <cell r="N56">
            <v>200</v>
          </cell>
          <cell r="O56">
            <v>29</v>
          </cell>
          <cell r="P56">
            <v>35</v>
          </cell>
          <cell r="Q56">
            <v>80</v>
          </cell>
        </row>
        <row r="57">
          <cell r="H57">
            <v>43</v>
          </cell>
          <cell r="I57">
            <v>850</v>
          </cell>
          <cell r="J57">
            <v>150</v>
          </cell>
          <cell r="K57">
            <v>700</v>
          </cell>
          <cell r="L57">
            <v>363</v>
          </cell>
          <cell r="M57">
            <v>385</v>
          </cell>
          <cell r="N57">
            <v>410</v>
          </cell>
          <cell r="O57">
            <v>32</v>
          </cell>
          <cell r="P57">
            <v>45</v>
          </cell>
          <cell r="Q57">
            <v>100</v>
          </cell>
        </row>
        <row r="58">
          <cell r="H58">
            <v>31</v>
          </cell>
          <cell r="I58">
            <v>880</v>
          </cell>
          <cell r="J58">
            <v>165</v>
          </cell>
          <cell r="K58">
            <v>715</v>
          </cell>
          <cell r="L58">
            <v>295</v>
          </cell>
          <cell r="M58">
            <v>315</v>
          </cell>
          <cell r="N58">
            <v>355</v>
          </cell>
          <cell r="O58" t="str">
            <v>55 (38)</v>
          </cell>
          <cell r="P58" t="str">
            <v>70 (53)</v>
          </cell>
          <cell r="Q58" t="str">
            <v>135 (118)</v>
          </cell>
        </row>
        <row r="59">
          <cell r="H59">
            <v>91</v>
          </cell>
          <cell r="I59">
            <v>895</v>
          </cell>
          <cell r="J59">
            <v>175</v>
          </cell>
          <cell r="K59">
            <v>720</v>
          </cell>
          <cell r="L59">
            <v>180</v>
          </cell>
          <cell r="M59">
            <v>234</v>
          </cell>
          <cell r="N59">
            <v>270</v>
          </cell>
          <cell r="O59" t="str">
            <v>45 (40)</v>
          </cell>
          <cell r="P59" t="str">
            <v>60 (55)</v>
          </cell>
          <cell r="Q59" t="str">
            <v>125 (120)</v>
          </cell>
        </row>
        <row r="60">
          <cell r="H60">
            <v>107</v>
          </cell>
          <cell r="I60">
            <v>880</v>
          </cell>
          <cell r="J60">
            <v>150</v>
          </cell>
          <cell r="K60">
            <v>730</v>
          </cell>
          <cell r="L60">
            <v>210</v>
          </cell>
          <cell r="M60">
            <v>225</v>
          </cell>
          <cell r="N60">
            <v>260</v>
          </cell>
          <cell r="O60">
            <v>31</v>
          </cell>
          <cell r="P60">
            <v>44</v>
          </cell>
          <cell r="Q60">
            <v>110</v>
          </cell>
        </row>
        <row r="61">
          <cell r="H61">
            <v>54</v>
          </cell>
          <cell r="I61">
            <v>900</v>
          </cell>
          <cell r="J61">
            <v>165</v>
          </cell>
          <cell r="K61">
            <v>735</v>
          </cell>
          <cell r="L61">
            <v>235</v>
          </cell>
          <cell r="M61">
            <v>250</v>
          </cell>
          <cell r="N61">
            <v>305</v>
          </cell>
          <cell r="O61" t="str">
            <v>130 (40)</v>
          </cell>
          <cell r="P61" t="str">
            <v>140 (52)</v>
          </cell>
          <cell r="Q61" t="str">
            <v>215 (120)</v>
          </cell>
        </row>
        <row r="62">
          <cell r="H62">
            <v>47</v>
          </cell>
          <cell r="I62">
            <v>940</v>
          </cell>
          <cell r="J62">
            <v>200</v>
          </cell>
          <cell r="K62">
            <v>740</v>
          </cell>
          <cell r="L62">
            <v>200</v>
          </cell>
          <cell r="M62">
            <v>215</v>
          </cell>
          <cell r="N62">
            <v>267</v>
          </cell>
          <cell r="O62">
            <v>46</v>
          </cell>
          <cell r="P62">
            <v>55</v>
          </cell>
          <cell r="Q62">
            <v>140</v>
          </cell>
        </row>
        <row r="63">
          <cell r="H63">
            <v>62</v>
          </cell>
          <cell r="I63">
            <v>910</v>
          </cell>
          <cell r="J63">
            <v>170</v>
          </cell>
          <cell r="K63">
            <v>740</v>
          </cell>
          <cell r="L63">
            <v>237</v>
          </cell>
          <cell r="M63">
            <v>245</v>
          </cell>
          <cell r="N63">
            <v>295</v>
          </cell>
          <cell r="O63" t="str">
            <v>47 (37)</v>
          </cell>
          <cell r="P63" t="str">
            <v>52 (42)</v>
          </cell>
          <cell r="Q63" t="str">
            <v>120 (110)</v>
          </cell>
        </row>
        <row r="64">
          <cell r="H64">
            <v>120</v>
          </cell>
          <cell r="I64">
            <v>940</v>
          </cell>
          <cell r="J64">
            <v>200</v>
          </cell>
          <cell r="K64">
            <v>740</v>
          </cell>
          <cell r="L64">
            <v>340</v>
          </cell>
          <cell r="M64">
            <v>355</v>
          </cell>
          <cell r="N64">
            <v>395</v>
          </cell>
          <cell r="O64">
            <v>50</v>
          </cell>
          <cell r="P64">
            <v>60</v>
          </cell>
          <cell r="Q64">
            <v>135</v>
          </cell>
        </row>
        <row r="65">
          <cell r="H65">
            <v>15</v>
          </cell>
          <cell r="I65">
            <v>925</v>
          </cell>
          <cell r="J65">
            <v>180</v>
          </cell>
          <cell r="K65">
            <v>745</v>
          </cell>
          <cell r="L65">
            <v>360</v>
          </cell>
          <cell r="M65">
            <v>380</v>
          </cell>
          <cell r="N65">
            <v>405</v>
          </cell>
          <cell r="O65" t="str">
            <v>85 (37)</v>
          </cell>
          <cell r="P65" t="str">
            <v>98 (47)</v>
          </cell>
          <cell r="Q65" t="str">
            <v>160 (115)</v>
          </cell>
        </row>
        <row r="66">
          <cell r="H66">
            <v>17</v>
          </cell>
          <cell r="I66">
            <v>925</v>
          </cell>
          <cell r="J66">
            <v>180</v>
          </cell>
          <cell r="K66">
            <v>745</v>
          </cell>
          <cell r="L66">
            <v>540</v>
          </cell>
          <cell r="M66">
            <v>555</v>
          </cell>
          <cell r="N66">
            <v>595</v>
          </cell>
          <cell r="O66">
            <v>37</v>
          </cell>
          <cell r="P66">
            <v>48</v>
          </cell>
          <cell r="Q66">
            <v>110</v>
          </cell>
        </row>
        <row r="67">
          <cell r="H67">
            <v>103</v>
          </cell>
          <cell r="I67">
            <v>880</v>
          </cell>
          <cell r="J67">
            <v>130</v>
          </cell>
          <cell r="K67">
            <v>750</v>
          </cell>
          <cell r="L67">
            <v>315</v>
          </cell>
          <cell r="M67">
            <v>330</v>
          </cell>
          <cell r="N67">
            <v>365</v>
          </cell>
          <cell r="O67" t="str">
            <v>57 (29)</v>
          </cell>
          <cell r="P67" t="str">
            <v>68 (37)</v>
          </cell>
          <cell r="Q67" t="str">
            <v>115 (85)</v>
          </cell>
        </row>
        <row r="68">
          <cell r="H68">
            <v>38</v>
          </cell>
          <cell r="I68">
            <v>950</v>
          </cell>
          <cell r="J68">
            <v>195</v>
          </cell>
          <cell r="K68">
            <v>755</v>
          </cell>
          <cell r="L68">
            <v>345</v>
          </cell>
          <cell r="M68">
            <v>355</v>
          </cell>
          <cell r="N68">
            <v>440</v>
          </cell>
          <cell r="O68">
            <v>50</v>
          </cell>
          <cell r="P68">
            <v>60</v>
          </cell>
          <cell r="Q68">
            <v>100</v>
          </cell>
        </row>
        <row r="69">
          <cell r="H69">
            <v>72</v>
          </cell>
          <cell r="I69">
            <v>920</v>
          </cell>
          <cell r="J69">
            <v>160</v>
          </cell>
          <cell r="K69">
            <v>760</v>
          </cell>
          <cell r="L69">
            <v>467</v>
          </cell>
          <cell r="M69">
            <v>488</v>
          </cell>
          <cell r="N69">
            <v>525</v>
          </cell>
          <cell r="O69" t="str">
            <v>46 (34)</v>
          </cell>
          <cell r="P69" t="str">
            <v>60 (48)</v>
          </cell>
          <cell r="Q69" t="str">
            <v>130 (118)</v>
          </cell>
        </row>
        <row r="70">
          <cell r="H70">
            <v>33</v>
          </cell>
          <cell r="I70">
            <v>980</v>
          </cell>
          <cell r="J70">
            <v>215</v>
          </cell>
          <cell r="K70">
            <v>765</v>
          </cell>
          <cell r="L70">
            <v>300</v>
          </cell>
          <cell r="M70">
            <v>325</v>
          </cell>
          <cell r="N70">
            <v>375</v>
          </cell>
          <cell r="O70">
            <v>55</v>
          </cell>
          <cell r="P70">
            <v>66</v>
          </cell>
          <cell r="Q70">
            <v>165</v>
          </cell>
        </row>
        <row r="71">
          <cell r="H71">
            <v>34</v>
          </cell>
          <cell r="I71">
            <v>950</v>
          </cell>
          <cell r="J71">
            <v>185</v>
          </cell>
          <cell r="K71">
            <v>765</v>
          </cell>
          <cell r="L71">
            <v>355</v>
          </cell>
          <cell r="M71">
            <v>365</v>
          </cell>
          <cell r="N71">
            <v>405</v>
          </cell>
          <cell r="O71">
            <v>45</v>
          </cell>
          <cell r="P71">
            <v>54</v>
          </cell>
          <cell r="Q71">
            <v>135</v>
          </cell>
        </row>
        <row r="72">
          <cell r="H72">
            <v>114</v>
          </cell>
          <cell r="I72">
            <v>930</v>
          </cell>
          <cell r="J72">
            <v>150</v>
          </cell>
          <cell r="K72">
            <v>780</v>
          </cell>
          <cell r="L72">
            <v>160</v>
          </cell>
          <cell r="M72">
            <v>175</v>
          </cell>
          <cell r="N72">
            <v>240</v>
          </cell>
          <cell r="O72" t="str">
            <v>85 (35)</v>
          </cell>
          <cell r="P72" t="str">
            <v>95 (42)</v>
          </cell>
          <cell r="Q72" t="str">
            <v>150 (110)</v>
          </cell>
        </row>
        <row r="73">
          <cell r="H73">
            <v>90</v>
          </cell>
          <cell r="I73">
            <v>915</v>
          </cell>
          <cell r="J73">
            <v>130</v>
          </cell>
          <cell r="K73">
            <v>785</v>
          </cell>
          <cell r="L73">
            <v>210</v>
          </cell>
          <cell r="M73">
            <v>230</v>
          </cell>
          <cell r="N73">
            <v>260</v>
          </cell>
          <cell r="O73">
            <v>30</v>
          </cell>
          <cell r="P73">
            <v>40</v>
          </cell>
          <cell r="Q73">
            <v>100</v>
          </cell>
        </row>
        <row r="74">
          <cell r="H74">
            <v>10</v>
          </cell>
          <cell r="I74">
            <v>1115</v>
          </cell>
          <cell r="J74">
            <v>130</v>
          </cell>
          <cell r="K74">
            <v>785</v>
          </cell>
          <cell r="L74">
            <v>345</v>
          </cell>
          <cell r="M74">
            <v>380</v>
          </cell>
          <cell r="N74">
            <v>430</v>
          </cell>
          <cell r="O74" t="str">
            <v>50 (25)</v>
          </cell>
          <cell r="P74" t="str">
            <v>60 (48)</v>
          </cell>
          <cell r="Q74" t="str">
            <v>130 (115)</v>
          </cell>
        </row>
        <row r="75">
          <cell r="H75">
            <v>14</v>
          </cell>
          <cell r="I75">
            <v>948</v>
          </cell>
          <cell r="J75">
            <v>160</v>
          </cell>
          <cell r="K75">
            <v>788</v>
          </cell>
          <cell r="L75">
            <v>200</v>
          </cell>
          <cell r="M75">
            <v>215</v>
          </cell>
          <cell r="N75">
            <v>255</v>
          </cell>
          <cell r="O75" t="str">
            <v>50 (43)</v>
          </cell>
          <cell r="P75" t="str">
            <v>58 (51)</v>
          </cell>
          <cell r="Q75" t="str">
            <v>120 (113)</v>
          </cell>
        </row>
        <row r="76">
          <cell r="H76">
            <v>71</v>
          </cell>
          <cell r="I76">
            <v>920</v>
          </cell>
          <cell r="J76">
            <v>130</v>
          </cell>
          <cell r="K76">
            <v>790</v>
          </cell>
          <cell r="L76">
            <v>200</v>
          </cell>
          <cell r="M76">
            <v>210</v>
          </cell>
          <cell r="N76">
            <v>240</v>
          </cell>
          <cell r="O76">
            <v>30</v>
          </cell>
          <cell r="P76">
            <v>40</v>
          </cell>
          <cell r="Q76">
            <v>95</v>
          </cell>
        </row>
        <row r="77">
          <cell r="H77">
            <v>44</v>
          </cell>
          <cell r="I77">
            <v>980</v>
          </cell>
          <cell r="J77">
            <v>190</v>
          </cell>
          <cell r="K77">
            <v>790</v>
          </cell>
          <cell r="L77">
            <v>320</v>
          </cell>
          <cell r="M77">
            <v>330</v>
          </cell>
          <cell r="N77">
            <v>375</v>
          </cell>
          <cell r="O77">
            <v>45</v>
          </cell>
          <cell r="P77">
            <v>55</v>
          </cell>
          <cell r="Q77">
            <v>135</v>
          </cell>
        </row>
        <row r="78">
          <cell r="H78">
            <v>104</v>
          </cell>
          <cell r="I78">
            <v>955</v>
          </cell>
          <cell r="J78">
            <v>150</v>
          </cell>
          <cell r="K78">
            <v>805</v>
          </cell>
          <cell r="L78">
            <v>265</v>
          </cell>
          <cell r="M78">
            <v>283</v>
          </cell>
          <cell r="N78">
            <v>315</v>
          </cell>
          <cell r="O78">
            <v>33</v>
          </cell>
          <cell r="P78">
            <v>40</v>
          </cell>
          <cell r="Q78">
            <v>105</v>
          </cell>
        </row>
        <row r="79">
          <cell r="H79">
            <v>32</v>
          </cell>
          <cell r="I79">
            <v>1000</v>
          </cell>
          <cell r="J79">
            <v>185</v>
          </cell>
          <cell r="K79">
            <v>815</v>
          </cell>
          <cell r="L79">
            <v>275</v>
          </cell>
          <cell r="M79">
            <v>290</v>
          </cell>
          <cell r="N79">
            <v>330</v>
          </cell>
          <cell r="O79">
            <v>37</v>
          </cell>
          <cell r="P79">
            <v>45</v>
          </cell>
          <cell r="Q79">
            <v>140</v>
          </cell>
        </row>
        <row r="80">
          <cell r="H80">
            <v>86</v>
          </cell>
          <cell r="I80">
            <v>995</v>
          </cell>
          <cell r="J80">
            <v>160</v>
          </cell>
          <cell r="K80">
            <v>835</v>
          </cell>
          <cell r="L80">
            <v>200</v>
          </cell>
          <cell r="M80">
            <v>215</v>
          </cell>
          <cell r="N80">
            <v>250</v>
          </cell>
          <cell r="O80" t="str">
            <v>85 (32)</v>
          </cell>
          <cell r="P80" t="str">
            <v>97 (42)</v>
          </cell>
          <cell r="Q80" t="str">
            <v>155 (100)</v>
          </cell>
        </row>
        <row r="81">
          <cell r="H81">
            <v>92</v>
          </cell>
          <cell r="I81">
            <v>1015</v>
          </cell>
          <cell r="J81">
            <v>175</v>
          </cell>
          <cell r="K81">
            <v>840</v>
          </cell>
          <cell r="L81">
            <v>250</v>
          </cell>
          <cell r="M81">
            <v>260</v>
          </cell>
          <cell r="N81">
            <v>310</v>
          </cell>
          <cell r="O81" t="str">
            <v>41 (36)</v>
          </cell>
          <cell r="P81" t="str">
            <v>50 (40)</v>
          </cell>
          <cell r="Q81" t="str">
            <v>120 (110)</v>
          </cell>
        </row>
        <row r="82">
          <cell r="H82">
            <v>105</v>
          </cell>
          <cell r="I82">
            <v>990</v>
          </cell>
          <cell r="J82">
            <v>150</v>
          </cell>
          <cell r="K82">
            <v>840</v>
          </cell>
          <cell r="L82">
            <v>270</v>
          </cell>
          <cell r="M82">
            <v>290</v>
          </cell>
          <cell r="N82">
            <v>320</v>
          </cell>
          <cell r="O82">
            <v>32</v>
          </cell>
          <cell r="P82">
            <v>40</v>
          </cell>
          <cell r="Q82">
            <v>100</v>
          </cell>
        </row>
        <row r="83">
          <cell r="H83">
            <v>45</v>
          </cell>
          <cell r="I83">
            <v>1015</v>
          </cell>
          <cell r="J83">
            <v>170</v>
          </cell>
          <cell r="K83">
            <v>845</v>
          </cell>
          <cell r="L83">
            <v>170</v>
          </cell>
          <cell r="M83">
            <v>190</v>
          </cell>
          <cell r="N83">
            <v>210</v>
          </cell>
          <cell r="O83" t="str">
            <v>41 (36)</v>
          </cell>
          <cell r="P83" t="str">
            <v>56 (51)</v>
          </cell>
          <cell r="Q83" t="str">
            <v>125 (120)</v>
          </cell>
        </row>
        <row r="84">
          <cell r="H84">
            <v>111</v>
          </cell>
          <cell r="I84">
            <v>1030</v>
          </cell>
          <cell r="J84">
            <v>180</v>
          </cell>
          <cell r="K84">
            <v>850</v>
          </cell>
          <cell r="L84">
            <v>145</v>
          </cell>
          <cell r="M84">
            <v>165</v>
          </cell>
          <cell r="N84">
            <v>200</v>
          </cell>
          <cell r="O84" t="str">
            <v>50 (40)</v>
          </cell>
          <cell r="P84" t="str">
            <v>70 (55)</v>
          </cell>
          <cell r="Q84" t="str">
            <v>140 (130)</v>
          </cell>
        </row>
        <row r="85">
          <cell r="H85">
            <v>58</v>
          </cell>
          <cell r="I85">
            <v>1030</v>
          </cell>
          <cell r="J85">
            <v>180</v>
          </cell>
          <cell r="K85">
            <v>850</v>
          </cell>
          <cell r="L85">
            <v>145</v>
          </cell>
          <cell r="M85">
            <v>162</v>
          </cell>
          <cell r="N85">
            <v>200</v>
          </cell>
          <cell r="O85" t="str">
            <v>90 (40)</v>
          </cell>
          <cell r="P85" t="str">
            <v>105 (60)</v>
          </cell>
          <cell r="Q85" t="str">
            <v>180 (120)</v>
          </cell>
        </row>
        <row r="86">
          <cell r="H86">
            <v>70</v>
          </cell>
          <cell r="I86">
            <v>980</v>
          </cell>
          <cell r="J86">
            <v>130</v>
          </cell>
          <cell r="K86">
            <v>850</v>
          </cell>
          <cell r="L86">
            <v>180</v>
          </cell>
          <cell r="M86">
            <v>196</v>
          </cell>
          <cell r="N86">
            <v>230</v>
          </cell>
          <cell r="O86">
            <v>30</v>
          </cell>
          <cell r="P86">
            <v>35</v>
          </cell>
          <cell r="Q86">
            <v>85</v>
          </cell>
        </row>
        <row r="87">
          <cell r="H87">
            <v>99</v>
          </cell>
          <cell r="I87">
            <v>1150</v>
          </cell>
          <cell r="J87">
            <v>300</v>
          </cell>
          <cell r="K87">
            <v>850</v>
          </cell>
          <cell r="L87">
            <v>185</v>
          </cell>
          <cell r="M87">
            <v>195</v>
          </cell>
          <cell r="N87">
            <v>250</v>
          </cell>
          <cell r="O87" t="str">
            <v>110 (72)</v>
          </cell>
          <cell r="P87" t="str">
            <v>120 (88)</v>
          </cell>
          <cell r="Q87" t="str">
            <v>220 (110)</v>
          </cell>
        </row>
        <row r="88">
          <cell r="H88">
            <v>106</v>
          </cell>
          <cell r="I88">
            <v>1005</v>
          </cell>
          <cell r="J88">
            <v>150</v>
          </cell>
          <cell r="K88">
            <v>855</v>
          </cell>
          <cell r="L88">
            <v>280</v>
          </cell>
          <cell r="M88">
            <v>290</v>
          </cell>
          <cell r="N88">
            <v>330</v>
          </cell>
          <cell r="O88">
            <v>33</v>
          </cell>
          <cell r="P88">
            <v>45</v>
          </cell>
          <cell r="Q88">
            <v>110</v>
          </cell>
        </row>
        <row r="89">
          <cell r="H89">
            <v>110</v>
          </cell>
          <cell r="I89">
            <v>1030</v>
          </cell>
          <cell r="J89">
            <v>170</v>
          </cell>
          <cell r="K89">
            <v>860</v>
          </cell>
          <cell r="L89">
            <v>143</v>
          </cell>
          <cell r="M89">
            <v>163</v>
          </cell>
          <cell r="N89">
            <v>200</v>
          </cell>
          <cell r="O89">
            <v>37</v>
          </cell>
          <cell r="P89">
            <v>57</v>
          </cell>
          <cell r="Q89">
            <v>130</v>
          </cell>
        </row>
        <row r="90">
          <cell r="H90">
            <v>82</v>
          </cell>
          <cell r="I90">
            <v>1020</v>
          </cell>
          <cell r="J90">
            <v>160</v>
          </cell>
          <cell r="K90">
            <v>860</v>
          </cell>
          <cell r="L90">
            <v>330</v>
          </cell>
          <cell r="M90">
            <v>345</v>
          </cell>
          <cell r="N90">
            <v>375</v>
          </cell>
          <cell r="O90">
            <v>34</v>
          </cell>
          <cell r="P90">
            <v>45</v>
          </cell>
          <cell r="Q90">
            <v>105</v>
          </cell>
        </row>
        <row r="91">
          <cell r="H91">
            <v>137</v>
          </cell>
          <cell r="I91">
            <v>1035</v>
          </cell>
          <cell r="J91">
            <v>175</v>
          </cell>
          <cell r="K91">
            <v>860</v>
          </cell>
          <cell r="L91">
            <v>395</v>
          </cell>
          <cell r="M91">
            <v>405</v>
          </cell>
          <cell r="N91">
            <v>445</v>
          </cell>
          <cell r="O91" t="str">
            <v>70(35)</v>
          </cell>
          <cell r="P91" t="str">
            <v>80(45)</v>
          </cell>
          <cell r="Q91" t="str">
            <v>150(120)</v>
          </cell>
        </row>
        <row r="92">
          <cell r="H92">
            <v>93</v>
          </cell>
          <cell r="I92">
            <v>1030</v>
          </cell>
          <cell r="J92">
            <v>165</v>
          </cell>
          <cell r="K92">
            <v>865</v>
          </cell>
          <cell r="L92">
            <v>240</v>
          </cell>
          <cell r="M92">
            <v>256</v>
          </cell>
          <cell r="N92">
            <v>295</v>
          </cell>
          <cell r="O92">
            <v>38</v>
          </cell>
          <cell r="P92">
            <v>48</v>
          </cell>
          <cell r="Q92">
            <v>120</v>
          </cell>
        </row>
        <row r="93">
          <cell r="H93">
            <v>73</v>
          </cell>
          <cell r="I93">
            <v>1065</v>
          </cell>
          <cell r="J93">
            <v>200</v>
          </cell>
          <cell r="K93">
            <v>865</v>
          </cell>
          <cell r="L93">
            <v>425</v>
          </cell>
          <cell r="M93">
            <v>435</v>
          </cell>
          <cell r="N93">
            <v>490</v>
          </cell>
          <cell r="O93">
            <v>49</v>
          </cell>
          <cell r="P93">
            <v>54</v>
          </cell>
          <cell r="Q93">
            <v>130</v>
          </cell>
        </row>
        <row r="94">
          <cell r="H94">
            <v>69</v>
          </cell>
          <cell r="I94">
            <v>1000</v>
          </cell>
          <cell r="J94">
            <v>130</v>
          </cell>
          <cell r="K94">
            <v>870</v>
          </cell>
          <cell r="L94">
            <v>283</v>
          </cell>
          <cell r="M94">
            <v>305</v>
          </cell>
          <cell r="N94">
            <v>330</v>
          </cell>
          <cell r="O94">
            <v>27</v>
          </cell>
          <cell r="P94">
            <v>40</v>
          </cell>
          <cell r="Q94">
            <v>100</v>
          </cell>
        </row>
        <row r="95">
          <cell r="H95">
            <v>42</v>
          </cell>
          <cell r="I95">
            <v>995</v>
          </cell>
          <cell r="J95">
            <v>120</v>
          </cell>
          <cell r="K95">
            <v>875</v>
          </cell>
          <cell r="L95">
            <v>310</v>
          </cell>
          <cell r="M95">
            <v>330</v>
          </cell>
          <cell r="N95">
            <v>380</v>
          </cell>
          <cell r="O95">
            <v>30</v>
          </cell>
          <cell r="P95">
            <v>42</v>
          </cell>
          <cell r="Q95">
            <v>90</v>
          </cell>
        </row>
        <row r="96">
          <cell r="H96">
            <v>57</v>
          </cell>
          <cell r="I96">
            <v>1050</v>
          </cell>
          <cell r="J96">
            <v>155</v>
          </cell>
          <cell r="K96">
            <v>895</v>
          </cell>
          <cell r="L96">
            <v>190</v>
          </cell>
          <cell r="M96">
            <v>200</v>
          </cell>
          <cell r="N96">
            <v>240</v>
          </cell>
          <cell r="O96">
            <v>32</v>
          </cell>
          <cell r="P96">
            <v>45</v>
          </cell>
          <cell r="Q96">
            <v>100</v>
          </cell>
        </row>
        <row r="97">
          <cell r="H97">
            <v>60</v>
          </cell>
          <cell r="I97">
            <v>1105</v>
          </cell>
          <cell r="J97">
            <v>200</v>
          </cell>
          <cell r="K97">
            <v>905</v>
          </cell>
          <cell r="L97">
            <v>145</v>
          </cell>
          <cell r="M97">
            <v>157</v>
          </cell>
          <cell r="N97">
            <v>200</v>
          </cell>
          <cell r="O97">
            <v>40</v>
          </cell>
          <cell r="P97">
            <v>50</v>
          </cell>
          <cell r="Q97">
            <v>120</v>
          </cell>
        </row>
        <row r="98">
          <cell r="H98">
            <v>27</v>
          </cell>
          <cell r="I98">
            <v>1110</v>
          </cell>
          <cell r="J98">
            <v>205</v>
          </cell>
          <cell r="K98">
            <v>905</v>
          </cell>
          <cell r="L98">
            <v>147</v>
          </cell>
          <cell r="M98">
            <v>167</v>
          </cell>
          <cell r="N98">
            <v>215</v>
          </cell>
          <cell r="O98">
            <v>45</v>
          </cell>
          <cell r="P98">
            <v>60</v>
          </cell>
          <cell r="Q98">
            <v>135</v>
          </cell>
        </row>
        <row r="99">
          <cell r="H99">
            <v>56</v>
          </cell>
          <cell r="I99">
            <v>1060</v>
          </cell>
          <cell r="J99">
            <v>155</v>
          </cell>
          <cell r="K99">
            <v>905</v>
          </cell>
          <cell r="L99">
            <v>180</v>
          </cell>
          <cell r="M99">
            <v>190</v>
          </cell>
          <cell r="N99">
            <v>230</v>
          </cell>
          <cell r="O99">
            <v>34</v>
          </cell>
          <cell r="P99">
            <v>45</v>
          </cell>
          <cell r="Q99">
            <v>105</v>
          </cell>
        </row>
        <row r="100">
          <cell r="H100">
            <v>46</v>
          </cell>
          <cell r="I100">
            <v>1060</v>
          </cell>
          <cell r="J100">
            <v>155</v>
          </cell>
          <cell r="K100">
            <v>905</v>
          </cell>
          <cell r="L100">
            <v>210</v>
          </cell>
          <cell r="M100">
            <v>227</v>
          </cell>
          <cell r="N100">
            <v>260</v>
          </cell>
          <cell r="O100" t="str">
            <v>86 (35)</v>
          </cell>
          <cell r="P100" t="str">
            <v>98 (45)</v>
          </cell>
          <cell r="Q100" t="str">
            <v>160 (100)</v>
          </cell>
        </row>
        <row r="101">
          <cell r="H101">
            <v>12</v>
          </cell>
          <cell r="I101">
            <v>1055</v>
          </cell>
          <cell r="J101">
            <v>140</v>
          </cell>
          <cell r="K101">
            <v>915</v>
          </cell>
          <cell r="L101">
            <v>220</v>
          </cell>
          <cell r="M101">
            <v>235</v>
          </cell>
          <cell r="N101">
            <v>275</v>
          </cell>
          <cell r="O101">
            <v>35</v>
          </cell>
          <cell r="P101">
            <v>40</v>
          </cell>
          <cell r="Q101">
            <v>100</v>
          </cell>
        </row>
        <row r="102">
          <cell r="H102">
            <v>115</v>
          </cell>
          <cell r="I102">
            <v>1080</v>
          </cell>
          <cell r="J102">
            <v>160</v>
          </cell>
          <cell r="K102">
            <v>920</v>
          </cell>
          <cell r="L102">
            <v>520</v>
          </cell>
          <cell r="M102">
            <v>527</v>
          </cell>
          <cell r="N102">
            <v>590</v>
          </cell>
          <cell r="O102" t="str">
            <v>75 (30)</v>
          </cell>
          <cell r="P102" t="str">
            <v>85 (38)</v>
          </cell>
          <cell r="Q102" t="str">
            <v>120 (80)</v>
          </cell>
        </row>
        <row r="103">
          <cell r="H103">
            <v>116</v>
          </cell>
          <cell r="I103">
            <v>1090</v>
          </cell>
          <cell r="J103">
            <v>165</v>
          </cell>
          <cell r="K103">
            <v>925</v>
          </cell>
          <cell r="L103">
            <v>457</v>
          </cell>
          <cell r="M103">
            <v>480</v>
          </cell>
          <cell r="N103">
            <v>510</v>
          </cell>
          <cell r="O103">
            <v>37</v>
          </cell>
          <cell r="P103">
            <v>50</v>
          </cell>
          <cell r="Q103">
            <v>115</v>
          </cell>
        </row>
        <row r="104">
          <cell r="H104">
            <v>81</v>
          </cell>
          <cell r="I104">
            <v>1060</v>
          </cell>
          <cell r="J104">
            <v>130</v>
          </cell>
          <cell r="K104">
            <v>930</v>
          </cell>
          <cell r="L104">
            <v>215</v>
          </cell>
          <cell r="M104">
            <v>230</v>
          </cell>
          <cell r="N104">
            <v>260</v>
          </cell>
          <cell r="O104">
            <v>30</v>
          </cell>
          <cell r="P104">
            <v>42</v>
          </cell>
          <cell r="Q104">
            <v>90</v>
          </cell>
        </row>
        <row r="105">
          <cell r="H105">
            <v>8</v>
          </cell>
          <cell r="I105">
            <v>1210</v>
          </cell>
          <cell r="J105">
            <v>270</v>
          </cell>
          <cell r="K105">
            <v>940</v>
          </cell>
          <cell r="L105">
            <v>1250</v>
          </cell>
          <cell r="M105">
            <v>1270</v>
          </cell>
          <cell r="N105">
            <v>1335</v>
          </cell>
          <cell r="O105" t="str">
            <v>95(65)</v>
          </cell>
          <cell r="P105">
            <v>105</v>
          </cell>
          <cell r="Q105">
            <v>185</v>
          </cell>
          <cell r="R105" t="str">
            <v>не расшивать - модель развалится</v>
          </cell>
        </row>
        <row r="106">
          <cell r="H106">
            <v>35</v>
          </cell>
          <cell r="I106">
            <v>1200</v>
          </cell>
          <cell r="J106">
            <v>245</v>
          </cell>
          <cell r="K106">
            <v>955</v>
          </cell>
          <cell r="L106">
            <v>305</v>
          </cell>
          <cell r="M106">
            <v>317</v>
          </cell>
          <cell r="N106">
            <v>380</v>
          </cell>
          <cell r="O106">
            <v>63</v>
          </cell>
          <cell r="P106">
            <v>75</v>
          </cell>
          <cell r="Q106">
            <v>170</v>
          </cell>
        </row>
        <row r="107">
          <cell r="H107">
            <v>138</v>
          </cell>
          <cell r="I107">
            <v>1220</v>
          </cell>
          <cell r="J107">
            <v>260</v>
          </cell>
          <cell r="K107">
            <v>960</v>
          </cell>
          <cell r="L107">
            <v>275</v>
          </cell>
          <cell r="M107">
            <v>295</v>
          </cell>
          <cell r="N107">
            <v>350</v>
          </cell>
          <cell r="O107" t="str">
            <v>120 (60)</v>
          </cell>
          <cell r="P107" t="str">
            <v>130 (65)</v>
          </cell>
          <cell r="Q107" t="str">
            <v>220 (170)</v>
          </cell>
        </row>
        <row r="108">
          <cell r="H108">
            <v>26</v>
          </cell>
          <cell r="I108">
            <v>1200</v>
          </cell>
          <cell r="J108">
            <v>240</v>
          </cell>
          <cell r="K108">
            <v>960</v>
          </cell>
          <cell r="L108">
            <v>305</v>
          </cell>
          <cell r="M108">
            <v>325</v>
          </cell>
          <cell r="N108">
            <v>360</v>
          </cell>
          <cell r="O108" t="str">
            <v>105 (63)</v>
          </cell>
          <cell r="P108" t="str">
            <v>118 (70)</v>
          </cell>
          <cell r="Q108" t="str">
            <v>215 (150)</v>
          </cell>
        </row>
        <row r="109">
          <cell r="H109">
            <v>40</v>
          </cell>
          <cell r="I109">
            <v>1160</v>
          </cell>
          <cell r="J109">
            <v>170</v>
          </cell>
          <cell r="K109">
            <v>990</v>
          </cell>
          <cell r="L109">
            <v>410</v>
          </cell>
          <cell r="M109">
            <v>433</v>
          </cell>
          <cell r="N109">
            <v>470</v>
          </cell>
          <cell r="O109">
            <v>35</v>
          </cell>
          <cell r="P109">
            <v>47</v>
          </cell>
          <cell r="Q109">
            <v>125</v>
          </cell>
        </row>
        <row r="110">
          <cell r="H110">
            <v>109</v>
          </cell>
          <cell r="I110">
            <v>1115</v>
          </cell>
          <cell r="J110">
            <v>120</v>
          </cell>
          <cell r="K110">
            <v>995</v>
          </cell>
          <cell r="L110">
            <v>100</v>
          </cell>
          <cell r="M110">
            <v>110</v>
          </cell>
          <cell r="N110">
            <v>150</v>
          </cell>
          <cell r="O110">
            <v>35</v>
          </cell>
          <cell r="P110">
            <v>45</v>
          </cell>
          <cell r="Q110">
            <v>105</v>
          </cell>
        </row>
        <row r="111">
          <cell r="H111">
            <v>1</v>
          </cell>
          <cell r="I111">
            <v>1160</v>
          </cell>
          <cell r="J111">
            <v>145</v>
          </cell>
          <cell r="K111">
            <v>1015</v>
          </cell>
          <cell r="L111">
            <v>280</v>
          </cell>
          <cell r="M111">
            <v>290</v>
          </cell>
          <cell r="N111">
            <v>330</v>
          </cell>
          <cell r="O111" t="str">
            <v>45 (35)</v>
          </cell>
          <cell r="P111" t="str">
            <v>55 (45)</v>
          </cell>
          <cell r="Q111" t="str">
            <v>115 (105)</v>
          </cell>
        </row>
        <row r="112">
          <cell r="H112">
            <v>39</v>
          </cell>
          <cell r="I112">
            <v>1220</v>
          </cell>
          <cell r="J112">
            <v>180</v>
          </cell>
          <cell r="K112">
            <v>1040</v>
          </cell>
          <cell r="L112">
            <v>405</v>
          </cell>
          <cell r="M112">
            <v>420</v>
          </cell>
          <cell r="N112">
            <v>460</v>
          </cell>
          <cell r="O112" t="str">
            <v>70 (32)</v>
          </cell>
          <cell r="P112" t="str">
            <v>80 (40)</v>
          </cell>
          <cell r="Q112" t="str">
            <v>150 (115)</v>
          </cell>
        </row>
        <row r="113">
          <cell r="H113">
            <v>2</v>
          </cell>
          <cell r="I113">
            <v>1235</v>
          </cell>
          <cell r="J113">
            <v>180</v>
          </cell>
          <cell r="K113">
            <v>1055</v>
          </cell>
          <cell r="L113">
            <v>300</v>
          </cell>
          <cell r="M113">
            <v>320</v>
          </cell>
          <cell r="N113">
            <v>360</v>
          </cell>
          <cell r="O113" t="str">
            <v>47 (42)</v>
          </cell>
          <cell r="P113" t="str">
            <v>60 (55)</v>
          </cell>
          <cell r="Q113" t="str">
            <v>130 (125)</v>
          </cell>
        </row>
        <row r="114">
          <cell r="H114">
            <v>48</v>
          </cell>
          <cell r="I114">
            <v>1210</v>
          </cell>
          <cell r="J114">
            <v>150</v>
          </cell>
          <cell r="K114">
            <v>1060</v>
          </cell>
          <cell r="L114">
            <v>140</v>
          </cell>
          <cell r="M114">
            <v>157</v>
          </cell>
          <cell r="N114">
            <v>185</v>
          </cell>
          <cell r="O114" t="str">
            <v>35 (25)</v>
          </cell>
          <cell r="P114" t="str">
            <v>50 (40)</v>
          </cell>
          <cell r="Q114" t="str">
            <v>110 (100)</v>
          </cell>
        </row>
        <row r="115">
          <cell r="H115">
            <v>37</v>
          </cell>
          <cell r="I115">
            <v>1230</v>
          </cell>
          <cell r="J115">
            <v>165</v>
          </cell>
          <cell r="K115">
            <v>1065</v>
          </cell>
          <cell r="L115">
            <v>338</v>
          </cell>
          <cell r="M115">
            <v>360</v>
          </cell>
          <cell r="N115">
            <v>410</v>
          </cell>
          <cell r="O115">
            <v>65</v>
          </cell>
          <cell r="P115">
            <v>76</v>
          </cell>
          <cell r="Q115">
            <v>200</v>
          </cell>
          <cell r="R115" t="str">
            <v>Уточнить наличие, Котов, 08.06.23</v>
          </cell>
        </row>
        <row r="116">
          <cell r="H116">
            <v>29</v>
          </cell>
          <cell r="I116">
            <v>1215</v>
          </cell>
          <cell r="J116">
            <v>140</v>
          </cell>
          <cell r="K116">
            <v>1075</v>
          </cell>
          <cell r="L116">
            <v>235</v>
          </cell>
          <cell r="M116">
            <v>250</v>
          </cell>
          <cell r="N116">
            <v>285</v>
          </cell>
          <cell r="O116" t="str">
            <v>45 (24)</v>
          </cell>
          <cell r="P116" t="str">
            <v>58 (35)</v>
          </cell>
          <cell r="Q116" t="str">
            <v>110 (90)</v>
          </cell>
        </row>
        <row r="117">
          <cell r="H117">
            <v>112</v>
          </cell>
          <cell r="I117">
            <v>1280</v>
          </cell>
          <cell r="J117">
            <v>200</v>
          </cell>
          <cell r="K117">
            <v>1095</v>
          </cell>
          <cell r="L117">
            <v>335</v>
          </cell>
          <cell r="M117">
            <v>360</v>
          </cell>
          <cell r="N117">
            <v>400</v>
          </cell>
          <cell r="O117" t="str">
            <v>55 (30)</v>
          </cell>
          <cell r="P117" t="str">
            <v>80 (55)</v>
          </cell>
          <cell r="Q117" t="str">
            <v>155 (130)</v>
          </cell>
        </row>
        <row r="118">
          <cell r="H118">
            <v>108</v>
          </cell>
          <cell r="I118">
            <v>1305</v>
          </cell>
          <cell r="J118">
            <v>185</v>
          </cell>
          <cell r="K118">
            <v>1120</v>
          </cell>
          <cell r="L118">
            <v>240</v>
          </cell>
          <cell r="M118">
            <v>260</v>
          </cell>
          <cell r="N118">
            <v>295</v>
          </cell>
          <cell r="O118">
            <v>32</v>
          </cell>
          <cell r="P118">
            <v>41</v>
          </cell>
          <cell r="Q118">
            <v>110</v>
          </cell>
        </row>
        <row r="119">
          <cell r="H119">
            <v>24</v>
          </cell>
          <cell r="I119">
            <v>1305</v>
          </cell>
          <cell r="J119">
            <v>165</v>
          </cell>
          <cell r="K119">
            <v>1140</v>
          </cell>
          <cell r="L119">
            <v>195</v>
          </cell>
          <cell r="M119">
            <v>200</v>
          </cell>
          <cell r="N119">
            <v>240</v>
          </cell>
          <cell r="O119" t="str">
            <v>30 (25)</v>
          </cell>
          <cell r="P119" t="str">
            <v>42 (37)</v>
          </cell>
          <cell r="Q119" t="str">
            <v>75 (70)</v>
          </cell>
        </row>
        <row r="120">
          <cell r="H120">
            <v>119</v>
          </cell>
          <cell r="I120">
            <v>1470</v>
          </cell>
          <cell r="J120">
            <v>280</v>
          </cell>
          <cell r="K120">
            <v>1190</v>
          </cell>
          <cell r="L120">
            <v>220</v>
          </cell>
          <cell r="M120">
            <v>235</v>
          </cell>
          <cell r="N120">
            <v>285</v>
          </cell>
          <cell r="O120">
            <v>51</v>
          </cell>
          <cell r="P120">
            <v>60</v>
          </cell>
          <cell r="Q120">
            <v>150</v>
          </cell>
        </row>
        <row r="121">
          <cell r="H121">
            <v>41</v>
          </cell>
          <cell r="I121">
            <v>1470</v>
          </cell>
          <cell r="J121">
            <v>280</v>
          </cell>
          <cell r="K121">
            <v>1190</v>
          </cell>
          <cell r="L121">
            <v>223</v>
          </cell>
          <cell r="M121">
            <v>237</v>
          </cell>
          <cell r="N121">
            <v>290</v>
          </cell>
          <cell r="O121" t="str">
            <v>60 (55)</v>
          </cell>
          <cell r="P121" t="str">
            <v>73 (68)</v>
          </cell>
          <cell r="Q121" t="str">
            <v>185 (180)</v>
          </cell>
        </row>
        <row r="122">
          <cell r="H122">
            <v>66</v>
          </cell>
          <cell r="I122">
            <v>1470</v>
          </cell>
          <cell r="J122">
            <v>240</v>
          </cell>
          <cell r="K122">
            <v>1230</v>
          </cell>
          <cell r="L122">
            <v>245</v>
          </cell>
          <cell r="M122">
            <v>270</v>
          </cell>
          <cell r="N122">
            <v>320</v>
          </cell>
          <cell r="O122">
            <v>42</v>
          </cell>
          <cell r="P122">
            <v>55</v>
          </cell>
          <cell r="Q122">
            <v>140</v>
          </cell>
        </row>
        <row r="123">
          <cell r="H123">
            <v>140</v>
          </cell>
          <cell r="I123">
            <v>1460</v>
          </cell>
          <cell r="J123">
            <v>230</v>
          </cell>
          <cell r="K123">
            <v>1230</v>
          </cell>
          <cell r="L123">
            <v>300</v>
          </cell>
          <cell r="M123">
            <v>320</v>
          </cell>
          <cell r="N123">
            <v>370</v>
          </cell>
          <cell r="O123" t="str">
            <v>75 (35)</v>
          </cell>
          <cell r="P123" t="str">
            <v>90 (50)</v>
          </cell>
          <cell r="Q123" t="str">
            <v>170 (130)</v>
          </cell>
        </row>
        <row r="124">
          <cell r="H124">
            <v>7</v>
          </cell>
          <cell r="I124">
            <v>1480</v>
          </cell>
          <cell r="J124">
            <v>245</v>
          </cell>
          <cell r="K124">
            <v>1235</v>
          </cell>
          <cell r="L124">
            <v>465</v>
          </cell>
          <cell r="M124">
            <v>488</v>
          </cell>
          <cell r="N124">
            <v>540</v>
          </cell>
          <cell r="O124">
            <v>42</v>
          </cell>
          <cell r="P124">
            <v>57</v>
          </cell>
          <cell r="Q124">
            <v>153</v>
          </cell>
          <cell r="R124" t="str">
            <v>не найдена</v>
          </cell>
        </row>
        <row r="125">
          <cell r="H125">
            <v>9</v>
          </cell>
          <cell r="I125">
            <v>1410</v>
          </cell>
          <cell r="J125">
            <v>160</v>
          </cell>
          <cell r="K125">
            <v>1250</v>
          </cell>
          <cell r="L125">
            <v>360</v>
          </cell>
          <cell r="M125">
            <v>377</v>
          </cell>
          <cell r="N125">
            <v>420</v>
          </cell>
          <cell r="O125" t="str">
            <v>53 (28)</v>
          </cell>
          <cell r="P125" t="str">
            <v>63 (40)</v>
          </cell>
          <cell r="Q125" t="str">
            <v>125 (100)</v>
          </cell>
        </row>
        <row r="126">
          <cell r="H126">
            <v>118</v>
          </cell>
          <cell r="I126">
            <v>1520</v>
          </cell>
          <cell r="J126">
            <v>245</v>
          </cell>
          <cell r="K126">
            <v>1275</v>
          </cell>
          <cell r="L126">
            <v>183</v>
          </cell>
          <cell r="M126">
            <v>207</v>
          </cell>
          <cell r="N126">
            <v>250</v>
          </cell>
          <cell r="O126">
            <v>40</v>
          </cell>
          <cell r="P126">
            <v>56</v>
          </cell>
          <cell r="Q126">
            <v>155</v>
          </cell>
        </row>
        <row r="127">
          <cell r="H127">
            <v>74</v>
          </cell>
          <cell r="I127">
            <v>1530</v>
          </cell>
          <cell r="J127">
            <v>250</v>
          </cell>
          <cell r="K127">
            <v>1280</v>
          </cell>
          <cell r="L127">
            <v>160</v>
          </cell>
          <cell r="M127">
            <v>178</v>
          </cell>
          <cell r="N127">
            <v>240</v>
          </cell>
          <cell r="O127">
            <v>40</v>
          </cell>
          <cell r="P127">
            <v>54</v>
          </cell>
          <cell r="Q127">
            <v>160</v>
          </cell>
        </row>
        <row r="128">
          <cell r="H128">
            <v>117</v>
          </cell>
          <cell r="I128">
            <v>1670</v>
          </cell>
          <cell r="J128">
            <v>330</v>
          </cell>
          <cell r="K128">
            <v>1340</v>
          </cell>
          <cell r="L128">
            <v>443</v>
          </cell>
          <cell r="M128">
            <v>470</v>
          </cell>
          <cell r="N128">
            <v>530</v>
          </cell>
          <cell r="O128" t="str">
            <v>80 (62)</v>
          </cell>
          <cell r="P128" t="str">
            <v>90 (75)</v>
          </cell>
          <cell r="Q128" t="str">
            <v>220 (205)</v>
          </cell>
        </row>
        <row r="129">
          <cell r="H129">
            <v>68</v>
          </cell>
          <cell r="I129">
            <v>1695</v>
          </cell>
          <cell r="J129">
            <v>250</v>
          </cell>
          <cell r="K129">
            <v>1445</v>
          </cell>
          <cell r="L129">
            <v>215</v>
          </cell>
          <cell r="M129">
            <v>244</v>
          </cell>
          <cell r="N129">
            <v>305</v>
          </cell>
          <cell r="O129">
            <v>38</v>
          </cell>
          <cell r="P129">
            <v>57</v>
          </cell>
          <cell r="Q129">
            <v>160</v>
          </cell>
        </row>
        <row r="130">
          <cell r="H130">
            <v>67</v>
          </cell>
          <cell r="I130">
            <v>1695</v>
          </cell>
          <cell r="J130">
            <v>240</v>
          </cell>
          <cell r="K130">
            <v>1455</v>
          </cell>
          <cell r="L130">
            <v>220</v>
          </cell>
          <cell r="M130">
            <v>240</v>
          </cell>
          <cell r="N130">
            <v>310</v>
          </cell>
          <cell r="O130">
            <v>38</v>
          </cell>
          <cell r="P130">
            <v>55</v>
          </cell>
          <cell r="Q130">
            <v>150</v>
          </cell>
        </row>
        <row r="131">
          <cell r="H131">
            <v>139</v>
          </cell>
          <cell r="I131" t="str">
            <v>1655 (1480)</v>
          </cell>
          <cell r="J131">
            <v>260</v>
          </cell>
          <cell r="K131" t="str">
            <v>1395 (1220)</v>
          </cell>
          <cell r="L131">
            <v>275</v>
          </cell>
          <cell r="M131">
            <v>305</v>
          </cell>
          <cell r="N131">
            <v>355</v>
          </cell>
          <cell r="O131" t="str">
            <v>70 (40)</v>
          </cell>
          <cell r="P131" t="str">
            <v>85 (55)</v>
          </cell>
          <cell r="Q131" t="str">
            <v>200 (170)</v>
          </cell>
        </row>
      </sheetData>
      <sheetData sheetId="12"/>
      <sheetData sheetId="13"/>
      <sheetData sheetId="14"/>
      <sheetData sheetId="15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P4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22" activeCellId="0" sqref="M22"/>
    </sheetView>
  </sheetViews>
  <sheetFormatPr defaultColWidth="8.55078125" defaultRowHeight="15" zeroHeight="false" outlineLevelRow="0" outlineLevelCol="0"/>
  <cols>
    <col collapsed="false" customWidth="true" hidden="false" outlineLevel="0" max="2" min="2" style="0" width="9.14"/>
    <col collapsed="false" customWidth="true" hidden="false" outlineLevel="0" max="5" min="5" style="0" width="12.71"/>
    <col collapsed="false" customWidth="true" hidden="false" outlineLevel="0" max="12" min="12" style="0" width="25.71"/>
    <col collapsed="false" customWidth="true" hidden="false" outlineLevel="0" max="13" min="13" style="0" width="20.57"/>
    <col collapsed="false" customWidth="true" hidden="false" outlineLevel="0" max="14" min="14" style="0" width="10.29"/>
    <col collapsed="false" customWidth="true" hidden="false" outlineLevel="0" max="15" min="15" style="0" width="20.57"/>
    <col collapsed="false" customWidth="true" hidden="false" outlineLevel="0" max="16" min="16" style="0" width="11.58"/>
  </cols>
  <sheetData>
    <row r="1" customFormat="false" ht="15.75" hidden="false" customHeight="false" outlineLevel="0" collapsed="false"/>
    <row r="2" customFormat="false" ht="19.5" hidden="false" customHeight="false" outlineLevel="0" collapsed="false">
      <c r="B2" s="1"/>
      <c r="C2" s="2"/>
      <c r="D2" s="2"/>
      <c r="E2" s="2" t="s">
        <v>0</v>
      </c>
      <c r="F2" s="2"/>
      <c r="G2" s="2"/>
      <c r="H2" s="2"/>
      <c r="I2" s="2"/>
      <c r="J2" s="3" t="s">
        <v>1</v>
      </c>
      <c r="L2" s="4" t="s">
        <v>2</v>
      </c>
      <c r="M2" s="5"/>
      <c r="O2" s="6" t="s">
        <v>3</v>
      </c>
      <c r="P2" s="6"/>
    </row>
    <row r="3" customFormat="false" ht="15.75" hidden="false" customHeight="false" outlineLevel="0" collapsed="false">
      <c r="B3" s="7"/>
      <c r="C3" s="8" t="s">
        <v>4</v>
      </c>
      <c r="D3" s="8"/>
      <c r="E3" s="8"/>
      <c r="F3" s="9"/>
      <c r="G3" s="8"/>
      <c r="I3" s="10"/>
      <c r="J3" s="11"/>
      <c r="L3" s="12" t="s">
        <v>5</v>
      </c>
      <c r="M3" s="13" t="n">
        <v>1360</v>
      </c>
      <c r="O3" s="14" t="s">
        <v>6</v>
      </c>
      <c r="P3" s="15" t="n">
        <v>8.7</v>
      </c>
    </row>
    <row r="4" customFormat="false" ht="15" hidden="false" customHeight="false" outlineLevel="0" collapsed="false">
      <c r="B4" s="7"/>
      <c r="C4" s="16" t="s">
        <v>7</v>
      </c>
      <c r="D4" s="16"/>
      <c r="E4" s="16"/>
      <c r="F4" s="17"/>
      <c r="G4" s="16"/>
      <c r="H4" s="16"/>
      <c r="I4" s="18"/>
      <c r="J4" s="19"/>
      <c r="L4" s="12" t="s">
        <v>8</v>
      </c>
      <c r="M4" s="13" t="n">
        <v>1200</v>
      </c>
      <c r="O4" s="20" t="s">
        <v>9</v>
      </c>
      <c r="P4" s="21" t="n">
        <v>8.7</v>
      </c>
    </row>
    <row r="5" customFormat="false" ht="15.75" hidden="false" customHeight="false" outlineLevel="0" collapsed="false">
      <c r="B5" s="7"/>
      <c r="C5" s="16" t="s">
        <v>10</v>
      </c>
      <c r="D5" s="16"/>
      <c r="E5" s="16"/>
      <c r="F5" s="22" t="s">
        <v>11</v>
      </c>
      <c r="G5" s="16"/>
      <c r="H5" s="16"/>
      <c r="I5" s="16"/>
      <c r="J5" s="19"/>
      <c r="L5" s="12" t="s">
        <v>12</v>
      </c>
      <c r="M5" s="13" t="n">
        <v>335</v>
      </c>
      <c r="O5" s="20" t="s">
        <v>13</v>
      </c>
      <c r="P5" s="21" t="n">
        <v>9.1</v>
      </c>
    </row>
    <row r="6" customFormat="false" ht="16.5" hidden="false" customHeight="false" outlineLevel="0" collapsed="false">
      <c r="B6" s="7"/>
      <c r="C6" s="16" t="s">
        <v>14</v>
      </c>
      <c r="D6" s="16"/>
      <c r="E6" s="16"/>
      <c r="F6" s="23" t="s">
        <v>15</v>
      </c>
      <c r="G6" s="16"/>
      <c r="H6" s="16"/>
      <c r="I6" s="16"/>
      <c r="J6" s="19"/>
      <c r="L6" s="12" t="s">
        <v>16</v>
      </c>
      <c r="M6" s="24" t="n">
        <f aca="false">VLOOKUP(F8,Марка_мет,9,FALSE())</f>
        <v>8.88</v>
      </c>
      <c r="O6" s="20" t="s">
        <v>17</v>
      </c>
      <c r="P6" s="21" t="n">
        <v>9.1</v>
      </c>
    </row>
    <row r="7" customFormat="false" ht="15.75" hidden="false" customHeight="false" outlineLevel="0" collapsed="false">
      <c r="B7" s="25"/>
      <c r="C7" s="8"/>
      <c r="D7" s="8"/>
      <c r="E7" s="8"/>
      <c r="F7" s="8"/>
      <c r="G7" s="8"/>
      <c r="H7" s="8"/>
      <c r="I7" s="8"/>
      <c r="J7" s="26"/>
      <c r="L7" s="12" t="s">
        <v>18</v>
      </c>
      <c r="M7" s="13" t="n">
        <v>50</v>
      </c>
      <c r="O7" s="20" t="s">
        <v>19</v>
      </c>
      <c r="P7" s="21" t="n">
        <v>8.88</v>
      </c>
    </row>
    <row r="8" customFormat="false" ht="15.75" hidden="false" customHeight="false" outlineLevel="0" collapsed="false">
      <c r="B8" s="7"/>
      <c r="C8" s="16" t="s">
        <v>20</v>
      </c>
      <c r="D8" s="16"/>
      <c r="E8" s="16"/>
      <c r="F8" s="27" t="s">
        <v>19</v>
      </c>
      <c r="G8" s="16"/>
      <c r="I8" s="16" t="s">
        <v>21</v>
      </c>
      <c r="J8" s="28" t="n">
        <f aca="false">F9/F11</f>
        <v>2.67539831064745</v>
      </c>
      <c r="L8" s="12" t="s">
        <v>22</v>
      </c>
      <c r="M8" s="29" t="n">
        <v>1420</v>
      </c>
      <c r="O8" s="20" t="s">
        <v>23</v>
      </c>
      <c r="P8" s="21" t="n">
        <v>9.2</v>
      </c>
    </row>
    <row r="9" customFormat="false" ht="18.75" hidden="false" customHeight="false" outlineLevel="0" collapsed="false">
      <c r="B9" s="7"/>
      <c r="C9" s="16" t="s">
        <v>24</v>
      </c>
      <c r="D9" s="16"/>
      <c r="E9" s="16"/>
      <c r="F9" s="30" t="n">
        <f aca="false">M17</f>
        <v>537.756</v>
      </c>
      <c r="G9" s="30"/>
      <c r="I9" s="16"/>
      <c r="J9" s="28"/>
      <c r="L9" s="31" t="s">
        <v>25</v>
      </c>
      <c r="M9" s="32" t="n">
        <f aca="false">((M3*M3-M4*M4)*3.1415926*M5*M6)/4000000</f>
        <v>956.990429847552</v>
      </c>
      <c r="O9" s="20" t="s">
        <v>26</v>
      </c>
      <c r="P9" s="21" t="n">
        <v>8.88</v>
      </c>
    </row>
    <row r="10" customFormat="false" ht="19.5" hidden="false" customHeight="false" outlineLevel="0" collapsed="false">
      <c r="B10" s="7"/>
      <c r="C10" s="16" t="s">
        <v>27</v>
      </c>
      <c r="D10" s="16"/>
      <c r="E10" s="16"/>
      <c r="F10" s="33" t="n">
        <f aca="false">M9+M10</f>
        <v>1157.99078103259</v>
      </c>
      <c r="G10" s="34"/>
      <c r="H10" s="16"/>
      <c r="I10" s="16" t="s">
        <v>28</v>
      </c>
      <c r="J10" s="28" t="n">
        <f aca="false">F9/F15</f>
        <v>0.414889594621462</v>
      </c>
      <c r="L10" s="31" t="s">
        <v>29</v>
      </c>
      <c r="M10" s="32" t="n">
        <f aca="false">((M8*M8-M4*M4)*3.1415926*M6*M7)/4000000</f>
        <v>201.00035118504</v>
      </c>
      <c r="O10" s="35" t="s">
        <v>30</v>
      </c>
      <c r="P10" s="36" t="n">
        <v>9.3</v>
      </c>
    </row>
    <row r="11" customFormat="false" ht="19.5" hidden="false" customHeight="false" outlineLevel="0" collapsed="false">
      <c r="B11" s="7"/>
      <c r="C11" s="16" t="s">
        <v>29</v>
      </c>
      <c r="D11" s="16"/>
      <c r="E11" s="16"/>
      <c r="F11" s="30" t="n">
        <f aca="false">M10</f>
        <v>201.00035118504</v>
      </c>
      <c r="G11" s="34"/>
      <c r="H11" s="16"/>
      <c r="I11" s="16"/>
      <c r="J11" s="28"/>
      <c r="L11" s="31" t="s">
        <v>31</v>
      </c>
      <c r="M11" s="37" t="n">
        <f aca="false">ROUNDUP(Данные!H87,1)</f>
        <v>88.3</v>
      </c>
      <c r="O11" s="38" t="s">
        <v>32</v>
      </c>
      <c r="P11" s="39"/>
    </row>
    <row r="12" customFormat="false" ht="15.75" hidden="false" customHeight="false" outlineLevel="0" collapsed="false">
      <c r="B12" s="7"/>
      <c r="C12" s="16" t="s">
        <v>33</v>
      </c>
      <c r="D12" s="16"/>
      <c r="E12" s="16"/>
      <c r="F12" s="30" t="n">
        <f aca="false">M9+M10+M11</f>
        <v>1246.29078103259</v>
      </c>
      <c r="G12" s="34"/>
      <c r="H12" s="16"/>
      <c r="I12" s="16"/>
      <c r="J12" s="19"/>
      <c r="O12" s="14" t="s">
        <v>34</v>
      </c>
      <c r="P12" s="15" t="n">
        <v>7.5</v>
      </c>
    </row>
    <row r="13" customFormat="false" ht="15.75" hidden="false" customHeight="false" outlineLevel="0" collapsed="false">
      <c r="B13" s="7"/>
      <c r="C13" s="16" t="s">
        <v>35</v>
      </c>
      <c r="D13" s="16"/>
      <c r="E13" s="16"/>
      <c r="F13" s="30" t="n">
        <f aca="false">F12/F6</f>
        <v>1246.29078103259</v>
      </c>
      <c r="G13" s="34"/>
      <c r="H13" s="16"/>
      <c r="I13" s="16"/>
      <c r="J13" s="19"/>
      <c r="L13" s="31" t="s">
        <v>36</v>
      </c>
      <c r="M13" s="5"/>
      <c r="O13" s="20" t="s">
        <v>37</v>
      </c>
      <c r="P13" s="21" t="n">
        <v>7.8</v>
      </c>
    </row>
    <row r="14" customFormat="false" ht="15.75" hidden="false" customHeight="false" outlineLevel="0" collapsed="false">
      <c r="B14" s="7"/>
      <c r="C14" s="16" t="s">
        <v>38</v>
      </c>
      <c r="D14" s="16"/>
      <c r="E14" s="16"/>
      <c r="F14" s="30" t="n">
        <f aca="false">F12*1.04</f>
        <v>1296.1424122739</v>
      </c>
      <c r="G14" s="34"/>
      <c r="H14" s="16"/>
      <c r="I14" s="16"/>
      <c r="J14" s="40"/>
      <c r="L14" s="12" t="s">
        <v>5</v>
      </c>
      <c r="M14" s="41" t="n">
        <v>1321</v>
      </c>
      <c r="O14" s="20" t="s">
        <v>39</v>
      </c>
      <c r="P14" s="21" t="n">
        <v>8.1</v>
      </c>
    </row>
    <row r="15" customFormat="false" ht="15.75" hidden="false" customHeight="false" outlineLevel="0" collapsed="false">
      <c r="B15" s="7"/>
      <c r="C15" s="16" t="s">
        <v>40</v>
      </c>
      <c r="D15" s="16"/>
      <c r="E15" s="16"/>
      <c r="F15" s="30" t="n">
        <f aca="false">F14/F6</f>
        <v>1296.1424122739</v>
      </c>
      <c r="G15" s="34"/>
      <c r="H15" s="16"/>
      <c r="I15" s="16"/>
      <c r="J15" s="40"/>
      <c r="L15" s="12" t="s">
        <v>8</v>
      </c>
      <c r="M15" s="41" t="n">
        <v>1050</v>
      </c>
      <c r="O15" s="20" t="s">
        <v>41</v>
      </c>
      <c r="P15" s="21" t="n">
        <v>7.6</v>
      </c>
    </row>
    <row r="16" customFormat="false" ht="15.75" hidden="false" customHeight="false" outlineLevel="0" collapsed="false">
      <c r="B16" s="7"/>
      <c r="C16" s="16" t="s">
        <v>42</v>
      </c>
      <c r="D16" s="16"/>
      <c r="E16" s="16"/>
      <c r="F16" s="34" t="n">
        <v>1</v>
      </c>
      <c r="G16" s="16"/>
      <c r="H16" s="16"/>
      <c r="I16" s="16"/>
      <c r="J16" s="40"/>
      <c r="L16" s="12" t="s">
        <v>12</v>
      </c>
      <c r="M16" s="41" t="n">
        <v>120</v>
      </c>
      <c r="O16" s="20" t="s">
        <v>43</v>
      </c>
      <c r="P16" s="21" t="n">
        <v>7.5</v>
      </c>
    </row>
    <row r="17" customFormat="false" ht="19.5" hidden="false" customHeight="false" outlineLevel="0" collapsed="false">
      <c r="B17" s="7"/>
      <c r="C17" s="16" t="s">
        <v>44</v>
      </c>
      <c r="D17" s="16"/>
      <c r="E17" s="16"/>
      <c r="F17" s="34" t="n">
        <v>1</v>
      </c>
      <c r="G17" s="16"/>
      <c r="H17" s="16"/>
      <c r="I17" s="16"/>
      <c r="J17" s="40"/>
      <c r="L17" s="31" t="s">
        <v>24</v>
      </c>
      <c r="M17" s="42" t="n">
        <f aca="false">ROUNDUP(((M14*M14-M15*M15)*3.1415926*M16*M6)/4000000,3)</f>
        <v>537.756</v>
      </c>
      <c r="O17" s="35" t="s">
        <v>45</v>
      </c>
      <c r="P17" s="36" t="n">
        <v>7.8</v>
      </c>
    </row>
    <row r="18" customFormat="false" ht="19.5" hidden="false" customHeight="false" outlineLevel="0" collapsed="false">
      <c r="B18" s="43"/>
      <c r="C18" s="44" t="s">
        <v>46</v>
      </c>
      <c r="D18" s="44"/>
      <c r="E18" s="44"/>
      <c r="F18" s="45" t="n">
        <v>1</v>
      </c>
      <c r="G18" s="44"/>
      <c r="H18" s="44"/>
      <c r="I18" s="44"/>
      <c r="J18" s="46"/>
      <c r="O18" s="47" t="s">
        <v>47</v>
      </c>
      <c r="P18" s="48" t="n">
        <v>8.5</v>
      </c>
    </row>
    <row r="19" customFormat="false" ht="17.35" hidden="false" customHeight="false" outlineLevel="0" collapsed="false">
      <c r="B19" s="49"/>
      <c r="C19" s="50" t="s">
        <v>48</v>
      </c>
      <c r="D19" s="50"/>
      <c r="E19" s="50"/>
      <c r="F19" s="16"/>
      <c r="G19" s="16"/>
      <c r="H19" s="50" t="s">
        <v>49</v>
      </c>
      <c r="I19" s="51"/>
      <c r="J19" s="52"/>
      <c r="L19" s="53" t="s">
        <v>50</v>
      </c>
      <c r="M19" s="5" t="str">
        <f aca="false">VLOOKUP(F8,Марка_мет,8,FALSE())</f>
        <v>242.04.463</v>
      </c>
      <c r="O19" s="54" t="s">
        <v>51</v>
      </c>
      <c r="P19" s="55"/>
    </row>
    <row r="20" customFormat="false" ht="15" hidden="false" customHeight="false" outlineLevel="0" collapsed="false">
      <c r="B20" s="7"/>
      <c r="C20" s="56" t="n">
        <f aca="false">M7</f>
        <v>50</v>
      </c>
      <c r="D20" s="56"/>
      <c r="E20" s="57" t="n">
        <f aca="false">M5</f>
        <v>335</v>
      </c>
      <c r="F20" s="16"/>
      <c r="G20" s="16"/>
      <c r="H20" s="16"/>
      <c r="I20" s="51"/>
      <c r="J20" s="52"/>
      <c r="L20" s="58" t="s">
        <v>52</v>
      </c>
      <c r="M20" s="41" t="n">
        <v>75</v>
      </c>
      <c r="O20" s="14" t="s">
        <v>53</v>
      </c>
      <c r="P20" s="15" t="n">
        <v>6.8</v>
      </c>
    </row>
    <row r="21" customFormat="false" ht="15" hidden="false" customHeight="false" outlineLevel="0" collapsed="false">
      <c r="B21" s="7"/>
      <c r="C21" s="16"/>
      <c r="D21" s="16"/>
      <c r="E21" s="59" t="str">
        <f aca="false">"("&amp;M16&amp;")"</f>
        <v>(120)</v>
      </c>
      <c r="F21" s="16"/>
      <c r="G21" s="16"/>
      <c r="H21" s="16"/>
      <c r="I21" s="51"/>
      <c r="J21" s="52"/>
      <c r="L21" s="5" t="s">
        <v>54</v>
      </c>
      <c r="M21" s="41" t="n">
        <v>1</v>
      </c>
      <c r="O21" s="20" t="s">
        <v>55</v>
      </c>
      <c r="P21" s="21" t="n">
        <v>7</v>
      </c>
    </row>
    <row r="22" customFormat="false" ht="15" hidden="false" customHeight="false" outlineLevel="0" collapsed="false">
      <c r="B22" s="7"/>
      <c r="C22" s="16"/>
      <c r="D22" s="16"/>
      <c r="E22" s="16"/>
      <c r="F22" s="16"/>
      <c r="G22" s="16"/>
      <c r="H22" s="16"/>
      <c r="J22" s="60"/>
      <c r="L22" s="5" t="s">
        <v>56</v>
      </c>
      <c r="M22" s="41" t="n">
        <v>6</v>
      </c>
      <c r="O22" s="20" t="s">
        <v>57</v>
      </c>
      <c r="P22" s="21" t="n">
        <v>7.1</v>
      </c>
    </row>
    <row r="23" customFormat="false" ht="15" hidden="false" customHeight="false" outlineLevel="0" collapsed="false">
      <c r="B23" s="7"/>
      <c r="C23" s="16"/>
      <c r="D23" s="16"/>
      <c r="E23" s="16"/>
      <c r="F23" s="16"/>
      <c r="G23" s="16"/>
      <c r="H23" s="16"/>
      <c r="I23" s="61"/>
      <c r="J23" s="60"/>
      <c r="O23" s="20" t="s">
        <v>58</v>
      </c>
      <c r="P23" s="21" t="n">
        <v>7.2</v>
      </c>
    </row>
    <row r="24" customFormat="false" ht="15" hidden="false" customHeight="false" outlineLevel="0" collapsed="false">
      <c r="B24" s="7"/>
      <c r="C24" s="16"/>
      <c r="D24" s="16"/>
      <c r="E24" s="16"/>
      <c r="F24" s="16"/>
      <c r="G24" s="16"/>
      <c r="H24" s="34" t="n">
        <v>10</v>
      </c>
      <c r="I24" s="62"/>
      <c r="J24" s="60"/>
      <c r="O24" s="20" t="s">
        <v>59</v>
      </c>
      <c r="P24" s="21" t="n">
        <v>7.3</v>
      </c>
    </row>
    <row r="25" customFormat="false" ht="15" hidden="false" customHeight="false" outlineLevel="0" collapsed="false">
      <c r="B25" s="7"/>
      <c r="C25" s="16"/>
      <c r="D25" s="16"/>
      <c r="E25" s="16"/>
      <c r="F25" s="16"/>
      <c r="G25" s="16"/>
      <c r="H25" s="16"/>
      <c r="I25" s="63"/>
      <c r="J25" s="60"/>
      <c r="O25" s="35" t="s">
        <v>60</v>
      </c>
      <c r="P25" s="36" t="n">
        <v>7.4</v>
      </c>
    </row>
    <row r="26" customFormat="false" ht="15" hidden="false" customHeight="false" outlineLevel="0" collapsed="false">
      <c r="B26" s="7"/>
      <c r="C26" s="16"/>
      <c r="D26" s="16"/>
      <c r="E26" s="16"/>
      <c r="F26" s="16"/>
      <c r="G26" s="16"/>
      <c r="H26" s="64" t="n">
        <f aca="false">M4*0.985</f>
        <v>1182</v>
      </c>
      <c r="I26" s="57" t="n">
        <f aca="false">M3*0.985</f>
        <v>1339.6</v>
      </c>
      <c r="J26" s="60"/>
      <c r="L26" s="65"/>
    </row>
    <row r="27" customFormat="false" ht="15" hidden="false" customHeight="false" outlineLevel="0" collapsed="false">
      <c r="B27" s="7"/>
      <c r="C27" s="16"/>
      <c r="D27" s="66"/>
      <c r="E27" s="67"/>
      <c r="F27" s="16"/>
      <c r="G27" s="16"/>
      <c r="H27" s="68" t="str">
        <f aca="false">"("&amp;M15&amp;")"</f>
        <v>(1050)</v>
      </c>
      <c r="I27" s="59" t="str">
        <f aca="false">"("&amp;M14&amp;")"</f>
        <v>(1321)</v>
      </c>
      <c r="J27" s="60"/>
    </row>
    <row r="28" customFormat="false" ht="15" hidden="false" customHeight="false" outlineLevel="0" collapsed="false">
      <c r="B28" s="7"/>
      <c r="C28" s="16"/>
      <c r="E28" s="16"/>
      <c r="F28" s="16"/>
      <c r="G28" s="16"/>
      <c r="H28" s="16"/>
      <c r="I28" s="62"/>
      <c r="J28" s="60"/>
    </row>
    <row r="29" customFormat="false" ht="15" hidden="false" customHeight="false" outlineLevel="0" collapsed="false">
      <c r="B29" s="7"/>
      <c r="C29" s="16"/>
      <c r="F29" s="16"/>
      <c r="G29" s="16"/>
      <c r="H29" s="16"/>
      <c r="I29" s="62"/>
      <c r="J29" s="60"/>
    </row>
    <row r="30" customFormat="false" ht="15" hidden="false" customHeight="false" outlineLevel="0" collapsed="false">
      <c r="B30" s="7"/>
      <c r="C30" s="69"/>
      <c r="D30" s="16"/>
      <c r="E30" s="70"/>
      <c r="F30" s="66"/>
      <c r="G30" s="16"/>
      <c r="H30" s="16"/>
      <c r="I30" s="62"/>
      <c r="J30" s="60"/>
    </row>
    <row r="31" customFormat="false" ht="15" hidden="false" customHeight="false" outlineLevel="0" collapsed="false">
      <c r="B31" s="7"/>
      <c r="C31" s="16"/>
      <c r="D31" s="16"/>
      <c r="E31" s="62"/>
      <c r="F31" s="66"/>
      <c r="G31" s="71"/>
      <c r="H31" s="16"/>
      <c r="I31" s="62"/>
      <c r="J31" s="60"/>
    </row>
    <row r="32" customFormat="false" ht="15" hidden="false" customHeight="false" outlineLevel="0" collapsed="false">
      <c r="B32" s="7"/>
      <c r="C32" s="16"/>
      <c r="D32" s="16"/>
      <c r="E32" s="62"/>
      <c r="F32" s="66"/>
      <c r="G32" s="16"/>
      <c r="H32" s="16"/>
      <c r="I32" s="62"/>
      <c r="J32" s="60"/>
    </row>
    <row r="33" customFormat="false" ht="15" hidden="false" customHeight="false" outlineLevel="0" collapsed="false">
      <c r="B33" s="7"/>
      <c r="C33" s="16"/>
      <c r="D33" s="16"/>
      <c r="E33" s="16" t="s">
        <v>61</v>
      </c>
      <c r="F33" s="16"/>
      <c r="G33" s="16"/>
      <c r="H33" s="16"/>
      <c r="I33" s="62"/>
      <c r="J33" s="60"/>
    </row>
    <row r="34" customFormat="false" ht="15" hidden="false" customHeight="false" outlineLevel="0" collapsed="false">
      <c r="B34" s="7" t="s">
        <v>62</v>
      </c>
      <c r="C34" s="16"/>
      <c r="D34" s="16"/>
      <c r="E34" s="72"/>
      <c r="F34" s="16"/>
      <c r="G34" s="16" t="s">
        <v>63</v>
      </c>
      <c r="H34" s="16"/>
      <c r="I34" s="62"/>
      <c r="J34" s="60"/>
    </row>
    <row r="35" customFormat="false" ht="15" hidden="false" customHeight="false" outlineLevel="0" collapsed="false">
      <c r="B35" s="73" t="s">
        <v>64</v>
      </c>
      <c r="C35" s="16"/>
      <c r="D35" s="16"/>
      <c r="E35" s="0" t="str">
        <f aca="false">VLOOKUP(F8,Марка_мет,6,FALSE())</f>
        <v>25010.00174</v>
      </c>
      <c r="F35" s="16"/>
      <c r="G35" s="74" t="s">
        <v>65</v>
      </c>
      <c r="H35" s="16"/>
      <c r="J35" s="60"/>
    </row>
    <row r="36" customFormat="false" ht="15" hidden="false" customHeight="false" outlineLevel="0" collapsed="false">
      <c r="B36" s="73" t="s">
        <v>66</v>
      </c>
      <c r="C36" s="16"/>
      <c r="D36" s="16"/>
      <c r="E36" s="75" t="str">
        <f aca="false">IF(F10&gt;1900,Данные!G4,Данные!G3)</f>
        <v>25011.00007</v>
      </c>
      <c r="F36" s="16"/>
      <c r="G36" s="74" t="s">
        <v>67</v>
      </c>
      <c r="H36" s="74" t="s">
        <v>68</v>
      </c>
      <c r="I36" s="61"/>
      <c r="J36" s="60"/>
    </row>
    <row r="37" customFormat="false" ht="15" hidden="false" customHeight="false" outlineLevel="0" collapsed="false">
      <c r="B37" s="73" t="s">
        <v>69</v>
      </c>
      <c r="C37" s="16"/>
      <c r="D37" s="16"/>
      <c r="E37" s="72" t="str">
        <f aca="false">VLOOKUP(F8,Марка_мет,2,0)</f>
        <v>1060-1080</v>
      </c>
      <c r="F37" s="16"/>
      <c r="G37" s="76" t="s">
        <v>70</v>
      </c>
      <c r="H37" s="74" t="s">
        <v>71</v>
      </c>
      <c r="I37" s="62"/>
      <c r="J37" s="52"/>
    </row>
    <row r="38" customFormat="false" ht="15" hidden="false" customHeight="false" outlineLevel="0" collapsed="false">
      <c r="B38" s="73" t="s">
        <v>72</v>
      </c>
      <c r="C38" s="16"/>
      <c r="D38" s="16"/>
      <c r="E38" s="72" t="s">
        <v>73</v>
      </c>
      <c r="F38" s="16"/>
      <c r="G38" s="76" t="s">
        <v>74</v>
      </c>
      <c r="H38" s="74"/>
      <c r="I38" s="63"/>
      <c r="J38" s="52"/>
    </row>
    <row r="39" customFormat="false" ht="15" hidden="false" customHeight="false" outlineLevel="0" collapsed="false">
      <c r="B39" s="73" t="s">
        <v>75</v>
      </c>
      <c r="C39" s="74"/>
      <c r="D39" s="16"/>
      <c r="E39" s="77" t="n">
        <v>0.015</v>
      </c>
      <c r="F39" s="16"/>
      <c r="G39" s="76" t="s">
        <v>76</v>
      </c>
      <c r="H39" s="74"/>
      <c r="I39" s="51"/>
      <c r="J39" s="52"/>
    </row>
    <row r="40" customFormat="false" ht="15" hidden="false" customHeight="false" outlineLevel="0" collapsed="false">
      <c r="B40" s="73" t="s">
        <v>70</v>
      </c>
      <c r="C40" s="16"/>
      <c r="D40" s="16"/>
      <c r="E40" s="72" t="s">
        <v>71</v>
      </c>
      <c r="F40" s="23"/>
      <c r="G40" s="76" t="s">
        <v>77</v>
      </c>
      <c r="H40" s="74"/>
      <c r="I40" s="16"/>
      <c r="J40" s="19"/>
    </row>
    <row r="41" customFormat="false" ht="15" hidden="false" customHeight="false" outlineLevel="0" collapsed="false">
      <c r="B41" s="78" t="s">
        <v>78</v>
      </c>
      <c r="C41" s="16"/>
      <c r="D41" s="16"/>
      <c r="E41" s="72" t="str">
        <f aca="false">Данные!B19</f>
        <v>242.04.463-2</v>
      </c>
      <c r="F41" s="34"/>
      <c r="G41" s="76" t="s">
        <v>79</v>
      </c>
      <c r="H41" s="74"/>
      <c r="I41" s="16"/>
      <c r="J41" s="19"/>
    </row>
    <row r="42" customFormat="false" ht="15" hidden="false" customHeight="false" outlineLevel="0" collapsed="false">
      <c r="B42" s="7"/>
      <c r="C42" s="16"/>
      <c r="D42" s="16"/>
      <c r="E42" s="72"/>
      <c r="F42" s="27"/>
      <c r="G42" s="76" t="s">
        <v>80</v>
      </c>
      <c r="H42" s="74"/>
      <c r="I42" s="16"/>
      <c r="J42" s="19"/>
    </row>
    <row r="43" customFormat="false" ht="15" hidden="false" customHeight="false" outlineLevel="0" collapsed="false">
      <c r="B43" s="7"/>
      <c r="C43" s="16"/>
      <c r="D43" s="16"/>
      <c r="E43" s="34"/>
      <c r="F43" s="34"/>
      <c r="G43" s="16"/>
      <c r="H43" s="16"/>
      <c r="I43" s="16"/>
      <c r="J43" s="19"/>
    </row>
    <row r="44" customFormat="false" ht="15" hidden="false" customHeight="false" outlineLevel="0" collapsed="false">
      <c r="B44" s="7"/>
      <c r="C44" s="16"/>
      <c r="D44" s="16"/>
      <c r="E44" s="34"/>
      <c r="F44" s="34"/>
      <c r="G44" s="16"/>
      <c r="H44" s="16"/>
      <c r="I44" s="16"/>
      <c r="J44" s="19"/>
    </row>
    <row r="45" customFormat="false" ht="15.75" hidden="false" customHeight="false" outlineLevel="0" collapsed="false">
      <c r="B45" s="7"/>
      <c r="C45" s="16" t="s">
        <v>81</v>
      </c>
      <c r="D45" s="16"/>
      <c r="E45" s="34"/>
      <c r="F45" s="34" t="s">
        <v>82</v>
      </c>
      <c r="G45" s="16"/>
      <c r="H45" s="16"/>
      <c r="I45" s="16"/>
      <c r="J45" s="19"/>
    </row>
    <row r="46" customFormat="false" ht="15.75" hidden="false" customHeight="false" outlineLevel="0" collapsed="false">
      <c r="B46" s="25"/>
      <c r="C46" s="8" t="s">
        <v>83</v>
      </c>
      <c r="D46" s="26"/>
      <c r="E46" s="79" t="s">
        <v>84</v>
      </c>
      <c r="F46" s="80" t="s">
        <v>83</v>
      </c>
      <c r="G46" s="26"/>
      <c r="H46" s="8" t="s">
        <v>85</v>
      </c>
      <c r="I46" s="8"/>
      <c r="J46" s="26"/>
    </row>
    <row r="47" customFormat="false" ht="15.75" hidden="false" customHeight="false" outlineLevel="0" collapsed="false">
      <c r="B47" s="81" t="n">
        <v>45188</v>
      </c>
      <c r="C47" s="81"/>
      <c r="D47" s="3"/>
      <c r="E47" s="82"/>
      <c r="F47" s="1"/>
      <c r="G47" s="3"/>
      <c r="H47" s="2"/>
      <c r="I47" s="2"/>
      <c r="J47" s="3"/>
    </row>
    <row r="48" customFormat="false" ht="15.75" hidden="false" customHeight="false" outlineLevel="0" collapsed="false">
      <c r="B48" s="43"/>
      <c r="C48" s="44" t="s">
        <v>86</v>
      </c>
      <c r="D48" s="3"/>
      <c r="E48" s="45"/>
      <c r="F48" s="44"/>
      <c r="G48" s="44"/>
      <c r="H48" s="44"/>
      <c r="I48" s="44"/>
      <c r="J48" s="83"/>
    </row>
  </sheetData>
  <mergeCells count="2">
    <mergeCell ref="O2:P2"/>
    <mergeCell ref="B47:C47"/>
  </mergeCells>
  <dataValidations count="5">
    <dataValidation allowBlank="true" errorStyle="stop" operator="between" showDropDown="false" showErrorMessage="true" showInputMessage="true" sqref="F8" type="list">
      <formula1>Данные!$A$3:$A$16</formula1>
      <formula2>0</formula2>
    </dataValidation>
    <dataValidation allowBlank="true" errorStyle="stop" operator="between" showDropDown="false" showErrorMessage="true" showInputMessage="true" sqref="M21" type="list">
      <formula1>Данные!$A$82:$A$84</formula1>
      <formula2>0</formula2>
    </dataValidation>
    <dataValidation allowBlank="true" errorStyle="stop" operator="between" showDropDown="false" showErrorMessage="true" showInputMessage="true" sqref="M20" type="list">
      <formula1>Данные!$I$75:$I$84</formula1>
      <formula2>0</formula2>
    </dataValidation>
    <dataValidation allowBlank="true" errorStyle="stop" operator="between" showDropDown="false" showErrorMessage="true" showInputMessage="true" sqref="M22" type="list">
      <formula1>Данные!$A$85:$A$86</formula1>
      <formula2>0</formula2>
    </dataValidation>
    <dataValidation allowBlank="true" errorStyle="stop" operator="between" showDropDown="false" showErrorMessage="true" showInputMessage="true" sqref="E36" type="list">
      <formula1>Данные!$G$3:$G$4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P5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40" activeCellId="0" sqref="M40"/>
    </sheetView>
  </sheetViews>
  <sheetFormatPr defaultColWidth="8.55078125" defaultRowHeight="15" zeroHeight="false" outlineLevelRow="0" outlineLevelCol="0"/>
  <cols>
    <col collapsed="false" customWidth="true" hidden="false" outlineLevel="0" max="4" min="4" style="0" width="4.57"/>
    <col collapsed="false" customWidth="true" hidden="false" outlineLevel="0" max="5" min="5" style="0" width="13.29"/>
    <col collapsed="false" customWidth="true" hidden="false" outlineLevel="0" max="6" min="6" style="0" width="13.71"/>
    <col collapsed="false" customWidth="true" hidden="false" outlineLevel="0" max="7" min="7" style="0" width="5.14"/>
    <col collapsed="false" customWidth="true" hidden="false" outlineLevel="0" max="8" min="8" style="0" width="6.14"/>
    <col collapsed="false" customWidth="true" hidden="false" outlineLevel="0" max="10" min="10" style="0" width="13"/>
    <col collapsed="false" customWidth="true" hidden="false" outlineLevel="0" max="12" min="12" style="0" width="20.43"/>
    <col collapsed="false" customWidth="true" hidden="false" outlineLevel="0" max="13" min="13" style="0" width="20.29"/>
    <col collapsed="false" customWidth="true" hidden="false" outlineLevel="0" max="14" min="14" style="0" width="9.14"/>
  </cols>
  <sheetData>
    <row r="1" customFormat="false" ht="15.75" hidden="false" customHeight="false" outlineLevel="0" collapsed="false"/>
    <row r="2" customFormat="false" ht="16.5" hidden="false" customHeight="false" outlineLevel="0" collapsed="false">
      <c r="B2" s="1"/>
      <c r="C2" s="2"/>
      <c r="D2" s="2"/>
      <c r="E2" s="84" t="s">
        <v>0</v>
      </c>
      <c r="F2" s="2"/>
      <c r="G2" s="2"/>
      <c r="H2" s="2"/>
      <c r="I2" s="2"/>
      <c r="J2" s="3" t="s">
        <v>1</v>
      </c>
      <c r="L2" s="85" t="s">
        <v>87</v>
      </c>
      <c r="M2" s="85" t="s">
        <v>88</v>
      </c>
      <c r="N2" s="86"/>
      <c r="O2" s="87"/>
      <c r="P2" s="87"/>
    </row>
    <row r="3" customFormat="false" ht="15.75" hidden="false" customHeight="false" outlineLevel="0" collapsed="false">
      <c r="B3" s="25" t="s">
        <v>4</v>
      </c>
      <c r="D3" s="8"/>
      <c r="E3" s="8"/>
      <c r="F3" s="88" t="s">
        <v>89</v>
      </c>
      <c r="G3" s="8"/>
      <c r="I3" s="10" t="s">
        <v>90</v>
      </c>
      <c r="J3" s="89" t="n">
        <v>73</v>
      </c>
      <c r="L3" s="85" t="s">
        <v>91</v>
      </c>
      <c r="M3" s="90" t="n">
        <f aca="false">VLOOKUP(J3,Данные!L3:U131,8,FALSE())</f>
        <v>49</v>
      </c>
    </row>
    <row r="4" customFormat="false" ht="15.75" hidden="false" customHeight="false" outlineLevel="0" collapsed="false">
      <c r="B4" s="7" t="s">
        <v>7</v>
      </c>
      <c r="D4" s="16"/>
      <c r="E4" s="16"/>
      <c r="F4" s="91" t="s">
        <v>92</v>
      </c>
      <c r="G4" s="16"/>
      <c r="H4" s="16"/>
      <c r="I4" s="16"/>
      <c r="J4" s="19"/>
      <c r="L4" s="92" t="s">
        <v>93</v>
      </c>
      <c r="M4" s="90" t="n">
        <f aca="false">VLOOKUP(J3,Данные!L3:U131,9,FALSE())</f>
        <v>54</v>
      </c>
    </row>
    <row r="5" customFormat="false" ht="15.75" hidden="false" customHeight="false" outlineLevel="0" collapsed="false">
      <c r="B5" s="7" t="s">
        <v>10</v>
      </c>
      <c r="D5" s="16"/>
      <c r="E5" s="16"/>
      <c r="F5" s="16" t="s">
        <v>94</v>
      </c>
      <c r="G5" s="16"/>
      <c r="H5" s="16"/>
      <c r="I5" s="16"/>
      <c r="J5" s="19"/>
      <c r="L5" s="85" t="s">
        <v>95</v>
      </c>
      <c r="M5" s="90" t="n">
        <f aca="false">VLOOKUP(J3,Данные!L3:U133,5,FALSE())</f>
        <v>425</v>
      </c>
    </row>
    <row r="6" customFormat="false" ht="16.5" hidden="false" customHeight="false" outlineLevel="0" collapsed="false">
      <c r="B6" s="7" t="s">
        <v>14</v>
      </c>
      <c r="D6" s="16"/>
      <c r="E6" s="16"/>
      <c r="F6" s="34" t="n">
        <v>4</v>
      </c>
      <c r="G6" s="16"/>
      <c r="H6" s="16"/>
      <c r="I6" s="16"/>
      <c r="J6" s="19"/>
      <c r="L6" s="92" t="s">
        <v>96</v>
      </c>
      <c r="M6" s="90" t="n">
        <f aca="false">VLOOKUP(J3,Данные!L3:U134,6,FALSE())</f>
        <v>435</v>
      </c>
    </row>
    <row r="7" customFormat="false" ht="15.75" hidden="false" customHeight="false" outlineLevel="0" collapsed="false">
      <c r="B7" s="25"/>
      <c r="C7" s="8"/>
      <c r="D7" s="8"/>
      <c r="E7" s="8"/>
      <c r="F7" s="8"/>
      <c r="G7" s="8"/>
      <c r="H7" s="8"/>
      <c r="I7" s="8"/>
      <c r="J7" s="26"/>
      <c r="L7" s="85" t="s">
        <v>97</v>
      </c>
      <c r="M7" s="90" t="n">
        <f aca="false">VLOOKUP(J3,Данные!L3:U135,4,FALSE())</f>
        <v>865</v>
      </c>
    </row>
    <row r="8" customFormat="false" ht="15.75" hidden="false" customHeight="false" outlineLevel="0" collapsed="false">
      <c r="B8" s="7" t="s">
        <v>20</v>
      </c>
      <c r="C8" s="16"/>
      <c r="D8" s="16"/>
      <c r="E8" s="16"/>
      <c r="F8" s="93" t="s">
        <v>19</v>
      </c>
      <c r="G8" s="16"/>
      <c r="I8" s="16" t="s">
        <v>21</v>
      </c>
      <c r="J8" s="28" t="n">
        <f aca="false">F9/F11</f>
        <v>0.293944437705278</v>
      </c>
      <c r="L8" s="94"/>
      <c r="M8" s="95"/>
    </row>
    <row r="9" customFormat="false" ht="15.75" hidden="false" customHeight="false" outlineLevel="0" collapsed="false">
      <c r="B9" s="7" t="s">
        <v>24</v>
      </c>
      <c r="C9" s="16"/>
      <c r="D9" s="16"/>
      <c r="E9" s="16"/>
      <c r="F9" s="30" t="n">
        <f aca="false">ROUNDUP(M24,1)</f>
        <v>12.5</v>
      </c>
      <c r="G9" s="16"/>
      <c r="I9" s="16" t="s">
        <v>28</v>
      </c>
      <c r="J9" s="28" t="n">
        <f aca="false">F9/F15</f>
        <v>0.195697984544532</v>
      </c>
      <c r="L9" s="85" t="s">
        <v>98</v>
      </c>
      <c r="M9" s="90"/>
    </row>
    <row r="10" customFormat="false" ht="15.75" hidden="false" customHeight="false" outlineLevel="0" collapsed="false">
      <c r="B10" s="7" t="s">
        <v>27</v>
      </c>
      <c r="C10" s="16"/>
      <c r="D10" s="16"/>
      <c r="E10" s="16"/>
      <c r="F10" s="30" t="n">
        <f aca="false">(M3+M4)/2*(M5+M6)/2*M17*M7/1000000</f>
        <v>170.100174</v>
      </c>
      <c r="G10" s="16"/>
      <c r="H10" s="16"/>
      <c r="I10" s="16"/>
      <c r="J10" s="40"/>
      <c r="L10" s="85" t="s">
        <v>93</v>
      </c>
      <c r="M10" s="90" t="n">
        <f aca="false">M4</f>
        <v>54</v>
      </c>
    </row>
    <row r="11" customFormat="false" ht="15.75" hidden="false" customHeight="false" outlineLevel="0" collapsed="false">
      <c r="B11" s="7" t="s">
        <v>99</v>
      </c>
      <c r="C11" s="16"/>
      <c r="D11" s="16"/>
      <c r="E11" s="16"/>
      <c r="F11" s="30" t="n">
        <f aca="false">F10/F16</f>
        <v>42.5250435</v>
      </c>
      <c r="G11" s="16"/>
      <c r="H11" s="16"/>
      <c r="I11" s="16"/>
      <c r="J11" s="40"/>
      <c r="L11" s="85" t="s">
        <v>100</v>
      </c>
      <c r="M11" s="90" t="n">
        <f aca="false">VLOOKUP(J3,Данные!L3:U134,10,FALSE())</f>
        <v>130</v>
      </c>
    </row>
    <row r="12" customFormat="false" ht="15.75" hidden="false" customHeight="false" outlineLevel="0" collapsed="false">
      <c r="B12" s="7" t="s">
        <v>33</v>
      </c>
      <c r="C12" s="16"/>
      <c r="D12" s="16"/>
      <c r="E12" s="16"/>
      <c r="F12" s="30" t="n">
        <f aca="false">F10+((M10+M11)/2*((M12+M13)/2)*M14*M17)/1000000</f>
        <v>245.668974</v>
      </c>
      <c r="G12" s="16"/>
      <c r="H12" s="16"/>
      <c r="I12" s="16"/>
      <c r="J12" s="40"/>
      <c r="L12" s="85" t="s">
        <v>96</v>
      </c>
      <c r="M12" s="90" t="n">
        <f aca="false">M6</f>
        <v>435</v>
      </c>
    </row>
    <row r="13" customFormat="false" ht="15.75" hidden="false" customHeight="false" outlineLevel="0" collapsed="false">
      <c r="B13" s="7" t="s">
        <v>35</v>
      </c>
      <c r="C13" s="16"/>
      <c r="D13" s="16"/>
      <c r="E13" s="16"/>
      <c r="F13" s="30" t="n">
        <f aca="false">F12/F16</f>
        <v>61.4172435</v>
      </c>
      <c r="G13" s="16"/>
      <c r="H13" s="16"/>
      <c r="I13" s="16"/>
      <c r="J13" s="40"/>
      <c r="L13" s="85" t="s">
        <v>101</v>
      </c>
      <c r="M13" s="90" t="n">
        <f aca="false">VLOOKUP(J3,Данные!L3:U134,7,FALSE())</f>
        <v>490</v>
      </c>
    </row>
    <row r="14" customFormat="false" ht="15.75" hidden="false" customHeight="false" outlineLevel="0" collapsed="false">
      <c r="B14" s="7" t="s">
        <v>38</v>
      </c>
      <c r="C14" s="16"/>
      <c r="D14" s="16"/>
      <c r="E14" s="16"/>
      <c r="F14" s="30" t="n">
        <f aca="false">F12*1.04</f>
        <v>255.49573296</v>
      </c>
      <c r="G14" s="16"/>
      <c r="H14" s="16"/>
      <c r="I14" s="16"/>
      <c r="J14" s="40"/>
      <c r="L14" s="85" t="s">
        <v>102</v>
      </c>
      <c r="M14" s="90" t="n">
        <f aca="false">VLOOKUP(J3,Данные!L3:U134,3,FALSE())</f>
        <v>200</v>
      </c>
      <c r="P14" s="86"/>
    </row>
    <row r="15" customFormat="false" ht="15.75" hidden="false" customHeight="false" outlineLevel="0" collapsed="false">
      <c r="B15" s="7" t="s">
        <v>40</v>
      </c>
      <c r="C15" s="16"/>
      <c r="D15" s="16"/>
      <c r="E15" s="16"/>
      <c r="F15" s="30" t="n">
        <f aca="false">F14/F16</f>
        <v>63.87393324</v>
      </c>
      <c r="G15" s="16"/>
      <c r="H15" s="16"/>
      <c r="I15" s="16"/>
      <c r="J15" s="40"/>
      <c r="L15" s="96"/>
      <c r="M15" s="97"/>
    </row>
    <row r="16" customFormat="false" ht="15.75" hidden="false" customHeight="false" outlineLevel="0" collapsed="false">
      <c r="B16" s="7" t="s">
        <v>42</v>
      </c>
      <c r="C16" s="16"/>
      <c r="D16" s="16"/>
      <c r="E16" s="16"/>
      <c r="F16" s="34" t="n">
        <v>4</v>
      </c>
      <c r="G16" s="16"/>
      <c r="H16" s="16"/>
      <c r="I16" s="16"/>
      <c r="J16" s="40"/>
      <c r="L16" s="96"/>
      <c r="M16" s="97"/>
    </row>
    <row r="17" customFormat="false" ht="15.75" hidden="false" customHeight="false" outlineLevel="0" collapsed="false">
      <c r="B17" s="7" t="s">
        <v>44</v>
      </c>
      <c r="C17" s="16"/>
      <c r="D17" s="16"/>
      <c r="E17" s="16"/>
      <c r="F17" s="34" t="n">
        <v>2</v>
      </c>
      <c r="G17" s="16"/>
      <c r="H17" s="16"/>
      <c r="I17" s="16"/>
      <c r="J17" s="40"/>
      <c r="L17" s="94" t="s">
        <v>16</v>
      </c>
      <c r="M17" s="95" t="n">
        <f aca="false">VLOOKUP(F8,Данные!A3:M17,9,FALSE())</f>
        <v>8.88</v>
      </c>
    </row>
    <row r="18" customFormat="false" ht="16.5" hidden="false" customHeight="false" outlineLevel="0" collapsed="false">
      <c r="B18" s="43" t="s">
        <v>46</v>
      </c>
      <c r="C18" s="44"/>
      <c r="D18" s="44"/>
      <c r="E18" s="44"/>
      <c r="F18" s="45" t="n">
        <v>2</v>
      </c>
      <c r="G18" s="44"/>
      <c r="H18" s="44"/>
      <c r="I18" s="44"/>
      <c r="J18" s="46"/>
      <c r="L18" s="97"/>
      <c r="M18" s="97"/>
    </row>
    <row r="19" customFormat="false" ht="15.75" hidden="false" customHeight="false" outlineLevel="0" collapsed="false">
      <c r="B19" s="7"/>
      <c r="C19" s="16"/>
      <c r="D19" s="16"/>
      <c r="E19" s="98"/>
      <c r="F19" s="98"/>
      <c r="G19" s="99"/>
      <c r="H19" s="99"/>
      <c r="I19" s="100"/>
      <c r="J19" s="101"/>
      <c r="L19" s="85" t="s">
        <v>103</v>
      </c>
      <c r="M19" s="85" t="s">
        <v>104</v>
      </c>
    </row>
    <row r="20" customFormat="false" ht="15.75" hidden="false" customHeight="false" outlineLevel="0" collapsed="false">
      <c r="B20" s="7"/>
      <c r="C20" s="16"/>
      <c r="D20" s="16"/>
      <c r="E20" s="16"/>
      <c r="F20" s="16"/>
      <c r="G20" s="16"/>
      <c r="H20" s="16"/>
      <c r="I20" s="51"/>
      <c r="J20" s="52"/>
      <c r="L20" s="85" t="s">
        <v>105</v>
      </c>
      <c r="M20" s="102" t="n">
        <v>25</v>
      </c>
    </row>
    <row r="21" customFormat="false" ht="15.75" hidden="false" customHeight="false" outlineLevel="0" collapsed="false">
      <c r="B21" s="7"/>
      <c r="C21" s="16"/>
      <c r="D21" s="16"/>
      <c r="E21" s="16"/>
      <c r="F21" s="16"/>
      <c r="G21" s="16"/>
      <c r="H21" s="16"/>
      <c r="I21" s="51"/>
      <c r="J21" s="52"/>
      <c r="L21" s="85" t="s">
        <v>106</v>
      </c>
      <c r="M21" s="102" t="n">
        <v>160</v>
      </c>
    </row>
    <row r="22" customFormat="false" ht="15.75" hidden="false" customHeight="false" outlineLevel="0" collapsed="false">
      <c r="B22" s="7"/>
      <c r="C22" s="16"/>
      <c r="D22" s="16"/>
      <c r="E22" s="16"/>
      <c r="F22" s="16"/>
      <c r="G22" s="16"/>
      <c r="H22" s="16"/>
      <c r="I22" s="51"/>
      <c r="J22" s="52"/>
      <c r="L22" s="85" t="s">
        <v>107</v>
      </c>
      <c r="M22" s="102" t="n">
        <v>350</v>
      </c>
    </row>
    <row r="23" customFormat="false" ht="15.75" hidden="false" customHeight="false" outlineLevel="0" collapsed="false">
      <c r="B23" s="7"/>
      <c r="C23" s="16"/>
      <c r="D23" s="16"/>
      <c r="E23" s="16"/>
      <c r="F23" s="16"/>
      <c r="G23" s="16"/>
      <c r="H23" s="16"/>
      <c r="I23" s="61" t="n">
        <f aca="false">ROUND(M5*0.985,0)</f>
        <v>419</v>
      </c>
      <c r="J23" s="60"/>
      <c r="L23" s="103"/>
      <c r="M23" s="103"/>
    </row>
    <row r="24" customFormat="false" ht="15.75" hidden="false" customHeight="false" outlineLevel="0" collapsed="false">
      <c r="B24" s="7"/>
      <c r="C24" s="16"/>
      <c r="D24" s="16"/>
      <c r="E24" s="16"/>
      <c r="F24" s="16"/>
      <c r="G24" s="16"/>
      <c r="H24" s="16"/>
      <c r="I24" s="59" t="str">
        <f aca="false">"("&amp;M21&amp;")"</f>
        <v>(160)</v>
      </c>
      <c r="J24" s="60"/>
      <c r="L24" s="85" t="s">
        <v>24</v>
      </c>
      <c r="M24" s="104" t="n">
        <f aca="false">M20*M22*M21*M17/1000000</f>
        <v>12.432</v>
      </c>
    </row>
    <row r="25" customFormat="false" ht="15.75" hidden="false" customHeight="false" outlineLevel="0" collapsed="false">
      <c r="B25" s="7"/>
      <c r="C25" s="16"/>
      <c r="D25" s="16"/>
      <c r="E25" s="16"/>
      <c r="F25" s="16"/>
      <c r="G25" s="16"/>
      <c r="H25" s="16"/>
      <c r="I25" s="62"/>
      <c r="J25" s="60"/>
      <c r="L25" s="97"/>
      <c r="M25" s="97"/>
    </row>
    <row r="26" customFormat="false" ht="15.75" hidden="false" customHeight="false" outlineLevel="0" collapsed="false">
      <c r="B26" s="7"/>
      <c r="C26" s="16"/>
      <c r="D26" s="16"/>
      <c r="E26" s="16"/>
      <c r="F26" s="16"/>
      <c r="G26" s="16"/>
      <c r="H26" s="16"/>
      <c r="I26" s="62"/>
      <c r="J26" s="60"/>
      <c r="L26" s="105" t="s">
        <v>108</v>
      </c>
      <c r="M26" s="97" t="n">
        <f aca="false">VLOOKUP(J3,Данные!L3:V135,11,FALSE())</f>
        <v>0</v>
      </c>
    </row>
    <row r="27" customFormat="false" ht="15" hidden="false" customHeight="false" outlineLevel="0" collapsed="false">
      <c r="B27" s="7"/>
      <c r="C27" s="16"/>
      <c r="D27" s="16"/>
      <c r="E27" s="16"/>
      <c r="F27" s="16"/>
      <c r="G27" s="16"/>
      <c r="H27" s="16"/>
      <c r="I27" s="62"/>
      <c r="J27" s="60"/>
    </row>
    <row r="28" customFormat="false" ht="15" hidden="false" customHeight="false" outlineLevel="0" collapsed="false">
      <c r="B28" s="7"/>
      <c r="C28" s="16"/>
      <c r="D28" s="66"/>
      <c r="E28" s="67" t="n">
        <v>15</v>
      </c>
      <c r="F28" s="16"/>
      <c r="G28" s="16"/>
      <c r="H28" s="16"/>
      <c r="I28" s="62"/>
      <c r="J28" s="60"/>
    </row>
    <row r="29" customFormat="false" ht="15" hidden="false" customHeight="false" outlineLevel="0" collapsed="false">
      <c r="B29" s="7"/>
      <c r="C29" s="16"/>
      <c r="E29" s="16"/>
      <c r="F29" s="16"/>
      <c r="G29" s="16"/>
      <c r="H29" s="16"/>
      <c r="I29" s="62"/>
      <c r="J29" s="60"/>
    </row>
    <row r="30" customFormat="false" ht="15" hidden="false" customHeight="false" outlineLevel="0" collapsed="false">
      <c r="B30" s="7"/>
      <c r="C30" s="16"/>
      <c r="F30" s="16"/>
      <c r="G30" s="16"/>
      <c r="H30" s="16"/>
      <c r="I30" s="62"/>
      <c r="J30" s="60"/>
    </row>
    <row r="31" customFormat="false" ht="15" hidden="false" customHeight="false" outlineLevel="0" collapsed="false">
      <c r="B31" s="7"/>
      <c r="C31" s="69" t="n">
        <f aca="false">M14</f>
        <v>200</v>
      </c>
      <c r="D31" s="16"/>
      <c r="E31" s="70" t="n">
        <f aca="false">M7</f>
        <v>865</v>
      </c>
      <c r="F31" s="66"/>
      <c r="G31" s="16"/>
      <c r="H31" s="16"/>
      <c r="I31" s="62"/>
      <c r="J31" s="60"/>
    </row>
    <row r="32" customFormat="false" ht="15" hidden="false" customHeight="false" outlineLevel="0" collapsed="false">
      <c r="B32" s="7"/>
      <c r="C32" s="16"/>
      <c r="D32" s="16"/>
      <c r="E32" s="66"/>
      <c r="F32" s="66"/>
      <c r="G32" s="71"/>
      <c r="H32" s="16"/>
      <c r="I32" s="62"/>
      <c r="J32" s="60"/>
    </row>
    <row r="33" customFormat="false" ht="15" hidden="false" customHeight="false" outlineLevel="0" collapsed="false">
      <c r="B33" s="7"/>
      <c r="C33" s="16"/>
      <c r="D33" s="16"/>
      <c r="E33" s="59" t="str">
        <f aca="false">"("&amp;M22&amp;")"</f>
        <v>(350)</v>
      </c>
      <c r="F33" s="66"/>
      <c r="G33" s="16"/>
      <c r="H33" s="16"/>
      <c r="I33" s="62"/>
      <c r="J33" s="60"/>
    </row>
    <row r="34" customFormat="false" ht="15" hidden="false" customHeight="false" outlineLevel="0" collapsed="false">
      <c r="B34" s="7"/>
      <c r="C34" s="16"/>
      <c r="D34" s="16"/>
      <c r="E34" s="16"/>
      <c r="F34" s="16"/>
      <c r="G34" s="16"/>
      <c r="H34" s="16"/>
      <c r="I34" s="62"/>
      <c r="J34" s="60"/>
    </row>
    <row r="35" customFormat="false" ht="15" hidden="false" customHeight="false" outlineLevel="0" collapsed="false">
      <c r="B35" s="7"/>
      <c r="C35" s="16"/>
      <c r="D35" s="16"/>
      <c r="E35" s="16"/>
      <c r="F35" s="16"/>
      <c r="G35" s="16"/>
      <c r="H35" s="16"/>
      <c r="I35" s="62"/>
      <c r="J35" s="60"/>
    </row>
    <row r="36" customFormat="false" ht="15" hidden="false" customHeight="false" outlineLevel="0" collapsed="false">
      <c r="B36" s="7"/>
      <c r="C36" s="16"/>
      <c r="D36" s="16"/>
      <c r="E36" s="16"/>
      <c r="F36" s="16"/>
      <c r="G36" s="16"/>
      <c r="H36" s="16"/>
      <c r="I36" s="61" t="n">
        <f aca="false">ROUND(M3*0.985,0)</f>
        <v>48</v>
      </c>
      <c r="J36" s="60"/>
    </row>
    <row r="37" customFormat="false" ht="15" hidden="false" customHeight="false" outlineLevel="0" collapsed="false">
      <c r="B37" s="7"/>
      <c r="C37" s="16"/>
      <c r="D37" s="16"/>
      <c r="E37" s="16"/>
      <c r="F37" s="16"/>
      <c r="G37" s="16"/>
      <c r="H37" s="16"/>
      <c r="I37" s="59" t="str">
        <f aca="false">"("&amp;M20&amp;")"</f>
        <v>(25)</v>
      </c>
      <c r="J37" s="60"/>
    </row>
    <row r="38" customFormat="false" ht="15" hidden="false" customHeight="false" outlineLevel="0" collapsed="false">
      <c r="B38" s="7"/>
      <c r="C38" s="16"/>
      <c r="D38" s="16"/>
      <c r="E38" s="16"/>
      <c r="F38" s="16"/>
      <c r="G38" s="16"/>
      <c r="H38" s="16"/>
      <c r="I38" s="51"/>
      <c r="J38" s="52"/>
    </row>
    <row r="39" customFormat="false" ht="15" hidden="false" customHeight="false" outlineLevel="0" collapsed="false">
      <c r="B39" s="7"/>
      <c r="C39" s="16"/>
      <c r="D39" s="16"/>
      <c r="E39" s="16"/>
      <c r="F39" s="16"/>
      <c r="G39" s="16"/>
      <c r="H39" s="16"/>
      <c r="I39" s="51"/>
      <c r="J39" s="52"/>
    </row>
    <row r="40" customFormat="false" ht="15" hidden="false" customHeight="false" outlineLevel="0" collapsed="false">
      <c r="B40" s="7"/>
      <c r="C40" s="16"/>
      <c r="D40" s="16"/>
      <c r="E40" s="16"/>
      <c r="F40" s="16"/>
      <c r="G40" s="16"/>
      <c r="H40" s="16"/>
      <c r="I40" s="51"/>
      <c r="J40" s="52"/>
    </row>
    <row r="41" customFormat="false" ht="15.75" hidden="false" customHeight="false" outlineLevel="0" collapsed="false">
      <c r="B41" s="43"/>
      <c r="C41" s="44"/>
      <c r="D41" s="44"/>
      <c r="E41" s="44"/>
      <c r="F41" s="44"/>
      <c r="G41" s="44"/>
      <c r="H41" s="44"/>
      <c r="I41" s="44"/>
      <c r="J41" s="83"/>
    </row>
    <row r="42" customFormat="false" ht="15" hidden="false" customHeight="false" outlineLevel="0" collapsed="false">
      <c r="B42" s="7"/>
      <c r="C42" s="16" t="s">
        <v>75</v>
      </c>
      <c r="D42" s="16"/>
      <c r="E42" s="16"/>
      <c r="F42" s="106" t="s">
        <v>109</v>
      </c>
      <c r="G42" s="16"/>
      <c r="H42" s="16"/>
      <c r="I42" s="16"/>
      <c r="J42" s="19"/>
    </row>
    <row r="43" customFormat="false" ht="15" hidden="false" customHeight="false" outlineLevel="0" collapsed="false">
      <c r="B43" s="7"/>
      <c r="C43" s="16" t="s">
        <v>70</v>
      </c>
      <c r="D43" s="16"/>
      <c r="E43" s="16"/>
      <c r="F43" s="107" t="s">
        <v>71</v>
      </c>
      <c r="G43" s="16"/>
      <c r="H43" s="16"/>
      <c r="I43" s="16"/>
      <c r="J43" s="19"/>
    </row>
    <row r="44" customFormat="false" ht="15" hidden="false" customHeight="false" outlineLevel="0" collapsed="false">
      <c r="B44" s="7"/>
      <c r="C44" s="16" t="s">
        <v>110</v>
      </c>
      <c r="D44" s="16"/>
      <c r="E44" s="16"/>
      <c r="F44" s="108" t="str">
        <f aca="false">VLOOKUP(F8,Данные!A3:M17,2,FALSE())</f>
        <v>1060-1080</v>
      </c>
      <c r="G44" s="34" t="s">
        <v>111</v>
      </c>
      <c r="H44" s="16"/>
      <c r="I44" s="16"/>
      <c r="J44" s="19"/>
    </row>
    <row r="45" customFormat="false" ht="15" hidden="false" customHeight="false" outlineLevel="0" collapsed="false">
      <c r="B45" s="7"/>
      <c r="C45" s="16" t="s">
        <v>64</v>
      </c>
      <c r="D45" s="16"/>
      <c r="E45" s="16"/>
      <c r="F45" s="107" t="str">
        <f aca="false">VLOOKUP(F8,Данные!A3:M17,6,FALSE())</f>
        <v>25010.00174</v>
      </c>
      <c r="G45" s="16"/>
      <c r="H45" s="16"/>
      <c r="I45" s="16"/>
      <c r="J45" s="19"/>
    </row>
    <row r="46" customFormat="false" ht="15" hidden="false" customHeight="false" outlineLevel="0" collapsed="false">
      <c r="B46" s="7"/>
      <c r="C46" s="16" t="s">
        <v>66</v>
      </c>
      <c r="D46" s="16"/>
      <c r="E46" s="16"/>
      <c r="F46" s="107" t="s">
        <v>112</v>
      </c>
      <c r="G46" s="16"/>
      <c r="H46" s="16"/>
      <c r="I46" s="16"/>
      <c r="J46" s="19"/>
    </row>
    <row r="47" customFormat="false" ht="15" hidden="false" customHeight="false" outlineLevel="0" collapsed="false">
      <c r="B47" s="7"/>
      <c r="C47" s="16" t="s">
        <v>81</v>
      </c>
      <c r="D47" s="16"/>
      <c r="E47" s="34"/>
      <c r="F47" s="34" t="s">
        <v>82</v>
      </c>
      <c r="G47" s="16"/>
      <c r="H47" s="16"/>
      <c r="I47" s="16"/>
      <c r="J47" s="19"/>
    </row>
    <row r="48" customFormat="false" ht="15.75" hidden="false" customHeight="false" outlineLevel="0" collapsed="false">
      <c r="B48" s="7"/>
      <c r="C48" s="109" t="s">
        <v>113</v>
      </c>
      <c r="D48" s="16"/>
      <c r="E48" s="34"/>
      <c r="F48" s="34" t="s">
        <v>73</v>
      </c>
      <c r="G48" s="16"/>
      <c r="H48" s="16"/>
      <c r="I48" s="16"/>
      <c r="J48" s="19"/>
    </row>
    <row r="49" customFormat="false" ht="15.75" hidden="false" customHeight="false" outlineLevel="0" collapsed="false">
      <c r="B49" s="25"/>
      <c r="C49" s="8" t="s">
        <v>83</v>
      </c>
      <c r="D49" s="26"/>
      <c r="E49" s="79" t="s">
        <v>84</v>
      </c>
      <c r="F49" s="80" t="s">
        <v>83</v>
      </c>
      <c r="G49" s="26"/>
      <c r="H49" s="8" t="s">
        <v>85</v>
      </c>
      <c r="I49" s="8"/>
      <c r="J49" s="26"/>
    </row>
    <row r="50" customFormat="false" ht="15.75" hidden="false" customHeight="false" outlineLevel="0" collapsed="false">
      <c r="B50" s="81" t="n">
        <v>45189</v>
      </c>
      <c r="C50" s="81"/>
      <c r="D50" s="3"/>
      <c r="E50" s="82"/>
      <c r="F50" s="1"/>
      <c r="G50" s="3"/>
      <c r="H50" s="2"/>
      <c r="I50" s="2"/>
      <c r="J50" s="3"/>
    </row>
    <row r="51" customFormat="false" ht="15.75" hidden="false" customHeight="false" outlineLevel="0" collapsed="false">
      <c r="B51" s="43"/>
      <c r="C51" s="44" t="s">
        <v>86</v>
      </c>
      <c r="D51" s="3"/>
      <c r="E51" s="45"/>
      <c r="F51" s="44"/>
      <c r="G51" s="44"/>
      <c r="H51" s="44"/>
      <c r="I51" s="44"/>
      <c r="J51" s="83"/>
    </row>
  </sheetData>
  <mergeCells count="1">
    <mergeCell ref="B50:C50"/>
  </mergeCells>
  <dataValidations count="2">
    <dataValidation allowBlank="true" errorStyle="stop" operator="between" showDropDown="false" showErrorMessage="true" showInputMessage="true" sqref="F8" type="list">
      <formula1>Данные!$A$3:$A$17</formula1>
      <formula2>0</formula2>
    </dataValidation>
    <dataValidation allowBlank="true" errorStyle="stop" operator="between" showDropDown="false" showErrorMessage="true" showInputMessage="true" sqref="J3" type="list">
      <formula1>Данные!$L$3:$L$131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31"/>
  <sheetViews>
    <sheetView showFormulas="false" showGridLines="true" showRowColHeaders="true" showZeros="true" rightToLeft="false" tabSelected="true" showOutlineSymbols="true" defaultGridColor="true" view="normal" topLeftCell="A61" colorId="64" zoomScale="85" zoomScaleNormal="85" zoomScalePageLayoutView="100" workbookViewId="0">
      <selection pane="topLeft" activeCell="B76" activeCellId="0" sqref="B76"/>
    </sheetView>
  </sheetViews>
  <sheetFormatPr defaultColWidth="8.55078125" defaultRowHeight="15" zeroHeight="false" outlineLevelRow="0" outlineLevelCol="0"/>
  <cols>
    <col collapsed="false" customWidth="true" hidden="false" outlineLevel="0" max="1" min="1" style="0" width="16.29"/>
    <col collapsed="false" customWidth="true" hidden="false" outlineLevel="0" max="2" min="2" style="110" width="14.14"/>
    <col collapsed="false" customWidth="true" hidden="false" outlineLevel="0" max="4" min="3" style="0" width="13.71"/>
    <col collapsed="false" customWidth="true" hidden="false" outlineLevel="0" max="5" min="5" style="0" width="12.85"/>
    <col collapsed="false" customWidth="true" hidden="false" outlineLevel="0" max="6" min="6" style="0" width="15.85"/>
    <col collapsed="false" customWidth="true" hidden="false" outlineLevel="0" max="7" min="7" style="0" width="14.28"/>
    <col collapsed="false" customWidth="true" hidden="false" outlineLevel="0" max="8" min="8" style="0" width="15.14"/>
    <col collapsed="false" customWidth="true" hidden="false" outlineLevel="0" max="9" min="9" style="0" width="10.43"/>
    <col collapsed="false" customWidth="true" hidden="false" outlineLevel="0" max="12" min="12" style="0" width="11.29"/>
    <col collapsed="false" customWidth="true" hidden="false" outlineLevel="0" max="14" min="13" style="0" width="10.29"/>
    <col collapsed="false" customWidth="true" hidden="false" outlineLevel="0" max="15" min="15" style="0" width="9"/>
    <col collapsed="false" customWidth="true" hidden="false" outlineLevel="0" max="16" min="16" style="0" width="10.14"/>
    <col collapsed="false" customWidth="true" hidden="false" outlineLevel="0" max="17" min="17" style="0" width="9.14"/>
    <col collapsed="false" customWidth="true" hidden="false" outlineLevel="0" max="19" min="19" style="0" width="9.57"/>
    <col collapsed="false" customWidth="true" hidden="false" outlineLevel="0" max="20" min="20" style="0" width="8.14"/>
    <col collapsed="false" customWidth="true" hidden="false" outlineLevel="0" max="21" min="21" style="0" width="10.43"/>
    <col collapsed="false" customWidth="true" hidden="false" outlineLevel="0" max="22" min="22" style="0" width="7.43"/>
  </cols>
  <sheetData>
    <row r="1" customFormat="false" ht="15" hidden="false" customHeight="false" outlineLevel="0" collapsed="false">
      <c r="A1" s="111" t="s">
        <v>114</v>
      </c>
      <c r="B1" s="111"/>
      <c r="C1" s="112"/>
      <c r="D1" s="112" t="s">
        <v>115</v>
      </c>
      <c r="E1" s="112"/>
      <c r="F1" s="112" t="s">
        <v>116</v>
      </c>
      <c r="G1" s="112" t="s">
        <v>117</v>
      </c>
      <c r="H1" s="112" t="s">
        <v>118</v>
      </c>
      <c r="I1" s="112" t="s">
        <v>119</v>
      </c>
      <c r="J1" s="112"/>
      <c r="L1" s="0" t="s">
        <v>120</v>
      </c>
    </row>
    <row r="2" customFormat="false" ht="18" hidden="false" customHeight="false" outlineLevel="0" collapsed="false">
      <c r="A2" s="112"/>
      <c r="B2" s="112" t="s">
        <v>121</v>
      </c>
      <c r="C2" s="112" t="s">
        <v>122</v>
      </c>
      <c r="D2" s="112" t="s">
        <v>123</v>
      </c>
      <c r="E2" s="112" t="s">
        <v>124</v>
      </c>
      <c r="F2" s="112"/>
      <c r="G2" s="112" t="s">
        <v>125</v>
      </c>
      <c r="H2" s="112"/>
      <c r="I2" s="112"/>
      <c r="J2" s="112"/>
      <c r="L2" s="113" t="s">
        <v>126</v>
      </c>
      <c r="M2" s="113" t="s">
        <v>127</v>
      </c>
      <c r="N2" s="113" t="s">
        <v>128</v>
      </c>
      <c r="O2" s="113" t="s">
        <v>129</v>
      </c>
      <c r="P2" s="113" t="s">
        <v>130</v>
      </c>
      <c r="Q2" s="113" t="s">
        <v>131</v>
      </c>
      <c r="R2" s="113" t="s">
        <v>132</v>
      </c>
      <c r="S2" s="113" t="s">
        <v>133</v>
      </c>
      <c r="T2" s="113" t="s">
        <v>134</v>
      </c>
      <c r="U2" s="113" t="s">
        <v>135</v>
      </c>
      <c r="V2" s="113" t="s">
        <v>136</v>
      </c>
    </row>
    <row r="3" customFormat="false" ht="15" hidden="false" customHeight="false" outlineLevel="0" collapsed="false">
      <c r="A3" s="112" t="s">
        <v>13</v>
      </c>
      <c r="B3" s="112" t="s">
        <v>137</v>
      </c>
      <c r="C3" s="112"/>
      <c r="D3" s="112"/>
      <c r="E3" s="112"/>
      <c r="F3" s="112" t="s">
        <v>138</v>
      </c>
      <c r="G3" s="112" t="s">
        <v>112</v>
      </c>
      <c r="H3" s="112" t="s">
        <v>139</v>
      </c>
      <c r="I3" s="112" t="n">
        <v>9.1</v>
      </c>
      <c r="J3" s="112"/>
      <c r="L3" s="0" t="str">
        <f aca="false">[1]Планки!H3</f>
        <v>б/н (Арконик)</v>
      </c>
      <c r="M3" s="0" t="n">
        <f aca="false">[1]Планки!I3</f>
        <v>480</v>
      </c>
      <c r="N3" s="0" t="n">
        <f aca="false">[1]Планки!J3</f>
        <v>100</v>
      </c>
      <c r="O3" s="0" t="n">
        <f aca="false">[1]Планки!K3</f>
        <v>380</v>
      </c>
      <c r="P3" s="0" t="n">
        <f aca="false">[1]Планки!L3</f>
        <v>1720</v>
      </c>
      <c r="Q3" s="0" t="n">
        <f aca="false">[1]Планки!M3</f>
        <v>1740</v>
      </c>
      <c r="R3" s="0" t="n">
        <f aca="false">[1]Планки!N3</f>
        <v>1760</v>
      </c>
      <c r="S3" s="0" t="n">
        <f aca="false">[1]Планки!O3</f>
        <v>26</v>
      </c>
      <c r="T3" s="0" t="n">
        <f aca="false">[1]Планки!P3</f>
        <v>40</v>
      </c>
      <c r="U3" s="0" t="n">
        <f aca="false">[1]Планки!Q3</f>
        <v>65</v>
      </c>
      <c r="V3" s="0" t="str">
        <f aca="false">[1]Планки!R3</f>
        <v>новая модель для Арконик, изготовитель: МЦ Гарант</v>
      </c>
    </row>
    <row r="4" customFormat="false" ht="15" hidden="false" customHeight="false" outlineLevel="0" collapsed="false">
      <c r="A4" s="112" t="s">
        <v>30</v>
      </c>
      <c r="B4" s="112" t="s">
        <v>140</v>
      </c>
      <c r="C4" s="112"/>
      <c r="D4" s="112"/>
      <c r="E4" s="112"/>
      <c r="F4" s="112" t="s">
        <v>138</v>
      </c>
      <c r="G4" s="112" t="s">
        <v>141</v>
      </c>
      <c r="H4" s="112" t="s">
        <v>139</v>
      </c>
      <c r="I4" s="112" t="n">
        <v>9.3</v>
      </c>
      <c r="J4" s="112"/>
      <c r="L4" s="0" t="n">
        <f aca="false">[1]Планки!H4</f>
        <v>5</v>
      </c>
      <c r="M4" s="0" t="n">
        <f aca="false">[1]Планки!I4</f>
        <v>730</v>
      </c>
      <c r="N4" s="0" t="n">
        <f aca="false">[1]Планки!J4</f>
        <v>270</v>
      </c>
      <c r="O4" s="0" t="n">
        <f aca="false">[1]Планки!K4</f>
        <v>460</v>
      </c>
      <c r="P4" s="0" t="n">
        <f aca="false">[1]Планки!L4</f>
        <v>100</v>
      </c>
      <c r="Q4" s="0" t="n">
        <f aca="false">[1]Планки!M4</f>
        <v>110</v>
      </c>
      <c r="R4" s="0" t="n">
        <f aca="false">[1]Планки!N4</f>
        <v>166</v>
      </c>
      <c r="S4" s="0" t="n">
        <f aca="false">[1]Планки!O4</f>
        <v>115</v>
      </c>
      <c r="T4" s="0" t="n">
        <f aca="false">[1]Планки!P4</f>
        <v>125</v>
      </c>
      <c r="U4" s="0" t="n">
        <f aca="false">[1]Планки!Q4</f>
        <v>180</v>
      </c>
      <c r="V4" s="0" t="n">
        <f aca="false">[1]Планки!R4</f>
        <v>0</v>
      </c>
    </row>
    <row r="5" customFormat="false" ht="15" hidden="false" customHeight="false" outlineLevel="0" collapsed="false">
      <c r="A5" s="112" t="s">
        <v>26</v>
      </c>
      <c r="B5" s="112" t="s">
        <v>140</v>
      </c>
      <c r="C5" s="112"/>
      <c r="D5" s="112"/>
      <c r="E5" s="112"/>
      <c r="F5" s="112" t="s">
        <v>142</v>
      </c>
      <c r="G5" s="112"/>
      <c r="H5" s="112" t="s">
        <v>143</v>
      </c>
      <c r="I5" s="112" t="n">
        <v>8.88</v>
      </c>
      <c r="J5" s="112"/>
      <c r="L5" s="0" t="n">
        <f aca="false">[1]Планки!H5</f>
        <v>3</v>
      </c>
      <c r="M5" s="0" t="n">
        <f aca="false">[1]Планки!I5</f>
        <v>750</v>
      </c>
      <c r="N5" s="0" t="n">
        <f aca="false">[1]Планки!J5</f>
        <v>280</v>
      </c>
      <c r="O5" s="0" t="n">
        <f aca="false">[1]Планки!K5</f>
        <v>470</v>
      </c>
      <c r="P5" s="0" t="n">
        <f aca="false">[1]Планки!L5</f>
        <v>130</v>
      </c>
      <c r="Q5" s="0" t="n">
        <f aca="false">[1]Планки!M5</f>
        <v>140</v>
      </c>
      <c r="R5" s="0" t="n">
        <f aca="false">[1]Планки!N5</f>
        <v>200</v>
      </c>
      <c r="S5" s="0" t="n">
        <f aca="false">[1]Планки!O5</f>
        <v>105</v>
      </c>
      <c r="T5" s="0" t="n">
        <f aca="false">[1]Планки!P5</f>
        <v>110</v>
      </c>
      <c r="U5" s="0" t="n">
        <f aca="false">[1]Планки!Q5</f>
        <v>175</v>
      </c>
      <c r="V5" s="0" t="n">
        <f aca="false">[1]Планки!R5</f>
        <v>0</v>
      </c>
    </row>
    <row r="6" customFormat="false" ht="15" hidden="false" customHeight="false" outlineLevel="0" collapsed="false">
      <c r="A6" s="112" t="s">
        <v>144</v>
      </c>
      <c r="B6" s="112" t="s">
        <v>145</v>
      </c>
      <c r="C6" s="112"/>
      <c r="D6" s="112"/>
      <c r="E6" s="112"/>
      <c r="F6" s="112" t="s">
        <v>146</v>
      </c>
      <c r="G6" s="112"/>
      <c r="H6" s="112" t="s">
        <v>143</v>
      </c>
      <c r="I6" s="112" t="n">
        <v>8.7</v>
      </c>
      <c r="J6" s="112"/>
      <c r="L6" s="0" t="n">
        <f aca="false">[1]Планки!H6</f>
        <v>61</v>
      </c>
      <c r="M6" s="0" t="n">
        <f aca="false">[1]Планки!I6</f>
        <v>590</v>
      </c>
      <c r="N6" s="0" t="n">
        <f aca="false">[1]Планки!J6</f>
        <v>100</v>
      </c>
      <c r="O6" s="0" t="n">
        <f aca="false">[1]Планки!K6</f>
        <v>490</v>
      </c>
      <c r="P6" s="0" t="n">
        <f aca="false">[1]Планки!L6</f>
        <v>270</v>
      </c>
      <c r="Q6" s="0" t="n">
        <f aca="false">[1]Планки!M6</f>
        <v>285</v>
      </c>
      <c r="R6" s="0" t="n">
        <f aca="false">[1]Планки!N6</f>
        <v>310</v>
      </c>
      <c r="S6" s="0" t="n">
        <f aca="false">[1]Планки!O6</f>
        <v>25</v>
      </c>
      <c r="T6" s="0" t="n">
        <f aca="false">[1]Планки!P6</f>
        <v>33</v>
      </c>
      <c r="U6" s="0" t="n">
        <f aca="false">[1]Планки!Q6</f>
        <v>75</v>
      </c>
      <c r="V6" s="0" t="n">
        <f aca="false">[1]Планки!R6</f>
        <v>0</v>
      </c>
    </row>
    <row r="7" customFormat="false" ht="15" hidden="false" customHeight="false" outlineLevel="0" collapsed="false">
      <c r="A7" s="112" t="s">
        <v>19</v>
      </c>
      <c r="B7" s="112" t="s">
        <v>140</v>
      </c>
      <c r="C7" s="112"/>
      <c r="D7" s="112"/>
      <c r="E7" s="112"/>
      <c r="F7" s="112" t="s">
        <v>147</v>
      </c>
      <c r="G7" s="112"/>
      <c r="H7" s="112" t="s">
        <v>143</v>
      </c>
      <c r="I7" s="112" t="n">
        <v>8.88</v>
      </c>
      <c r="J7" s="112"/>
      <c r="L7" s="0" t="n">
        <f aca="false">[1]Планки!H7</f>
        <v>23</v>
      </c>
      <c r="M7" s="0" t="n">
        <f aca="false">[1]Планки!I7</f>
        <v>590</v>
      </c>
      <c r="N7" s="0" t="n">
        <f aca="false">[1]Планки!J7</f>
        <v>100</v>
      </c>
      <c r="O7" s="0" t="n">
        <f aca="false">[1]Планки!K7</f>
        <v>490</v>
      </c>
      <c r="P7" s="0" t="n">
        <f aca="false">[1]Планки!L7</f>
        <v>420</v>
      </c>
      <c r="Q7" s="0" t="n">
        <f aca="false">[1]Планки!M7</f>
        <v>432</v>
      </c>
      <c r="R7" s="0" t="n">
        <f aca="false">[1]Планки!N7</f>
        <v>455</v>
      </c>
      <c r="S7" s="0" t="str">
        <f aca="false">[1]Планки!O7</f>
        <v>90 (25)</v>
      </c>
      <c r="T7" s="0" t="str">
        <f aca="false">[1]Планки!P7</f>
        <v>100 (35)</v>
      </c>
      <c r="U7" s="0" t="str">
        <f aca="false">[1]Планки!Q7</f>
        <v>140 (75)</v>
      </c>
      <c r="V7" s="0" t="n">
        <f aca="false">[1]Планки!R7</f>
        <v>0</v>
      </c>
    </row>
    <row r="8" customFormat="false" ht="16.5" hidden="false" customHeight="true" outlineLevel="0" collapsed="false">
      <c r="A8" s="112" t="s">
        <v>148</v>
      </c>
      <c r="B8" s="112" t="s">
        <v>149</v>
      </c>
      <c r="C8" s="112" t="s">
        <v>150</v>
      </c>
      <c r="D8" s="112" t="s">
        <v>140</v>
      </c>
      <c r="E8" s="112" t="s">
        <v>151</v>
      </c>
      <c r="F8" s="112" t="s">
        <v>152</v>
      </c>
      <c r="G8" s="112"/>
      <c r="H8" s="112" t="s">
        <v>153</v>
      </c>
      <c r="I8" s="112" t="n">
        <v>7.5</v>
      </c>
      <c r="J8" s="112"/>
      <c r="L8" s="0" t="n">
        <f aca="false">[1]Планки!H8</f>
        <v>25</v>
      </c>
      <c r="M8" s="0" t="n">
        <f aca="false">[1]Планки!I8</f>
        <v>670</v>
      </c>
      <c r="N8" s="0" t="n">
        <f aca="false">[1]Планки!J8</f>
        <v>150</v>
      </c>
      <c r="O8" s="0" t="n">
        <f aca="false">[1]Планки!K8</f>
        <v>520</v>
      </c>
      <c r="P8" s="0" t="n">
        <f aca="false">[1]Планки!L8</f>
        <v>150</v>
      </c>
      <c r="Q8" s="0" t="n">
        <f aca="false">[1]Планки!M8</f>
        <v>157</v>
      </c>
      <c r="R8" s="0" t="n">
        <f aca="false">[1]Планки!N8</f>
        <v>190</v>
      </c>
      <c r="S8" s="0" t="n">
        <f aca="false">[1]Планки!O8</f>
        <v>65</v>
      </c>
      <c r="T8" s="0" t="n">
        <f aca="false">[1]Планки!P8</f>
        <v>77</v>
      </c>
      <c r="U8" s="0" t="n">
        <f aca="false">[1]Планки!Q8</f>
        <v>135</v>
      </c>
      <c r="V8" s="0" t="n">
        <f aca="false">[1]Планки!R8</f>
        <v>0</v>
      </c>
    </row>
    <row r="9" customFormat="false" ht="15" hidden="false" customHeight="false" outlineLevel="0" collapsed="false">
      <c r="A9" s="112" t="s">
        <v>43</v>
      </c>
      <c r="B9" s="112" t="s">
        <v>149</v>
      </c>
      <c r="C9" s="112" t="s">
        <v>150</v>
      </c>
      <c r="D9" s="112" t="s">
        <v>140</v>
      </c>
      <c r="E9" s="112" t="s">
        <v>151</v>
      </c>
      <c r="F9" s="112" t="s">
        <v>152</v>
      </c>
      <c r="G9" s="112"/>
      <c r="H9" s="112" t="s">
        <v>153</v>
      </c>
      <c r="I9" s="112" t="n">
        <v>7.6</v>
      </c>
      <c r="J9" s="112"/>
      <c r="L9" s="0" t="n">
        <f aca="false">[1]Планки!H9</f>
        <v>64</v>
      </c>
      <c r="M9" s="0" t="n">
        <f aca="false">[1]Планки!I9</f>
        <v>600</v>
      </c>
      <c r="N9" s="0" t="n">
        <f aca="false">[1]Планки!J9</f>
        <v>75</v>
      </c>
      <c r="O9" s="0" t="n">
        <f aca="false">[1]Планки!K9</f>
        <v>525</v>
      </c>
      <c r="P9" s="0" t="n">
        <f aca="false">[1]Планки!L9</f>
        <v>200</v>
      </c>
      <c r="Q9" s="0" t="n">
        <f aca="false">[1]Планки!M9</f>
        <v>215</v>
      </c>
      <c r="R9" s="0" t="n">
        <f aca="false">[1]Планки!N9</f>
        <v>235</v>
      </c>
      <c r="S9" s="0" t="n">
        <f aca="false">[1]Планки!O9</f>
        <v>20</v>
      </c>
      <c r="T9" s="0" t="n">
        <f aca="false">[1]Планки!P9</f>
        <v>26</v>
      </c>
      <c r="U9" s="0" t="n">
        <f aca="false">[1]Планки!Q9</f>
        <v>60</v>
      </c>
      <c r="V9" s="0" t="n">
        <f aca="false">[1]Планки!R9</f>
        <v>0</v>
      </c>
    </row>
    <row r="10" customFormat="false" ht="15" hidden="false" customHeight="false" outlineLevel="0" collapsed="false">
      <c r="A10" s="112" t="s">
        <v>34</v>
      </c>
      <c r="B10" s="112" t="s">
        <v>149</v>
      </c>
      <c r="C10" s="112" t="s">
        <v>150</v>
      </c>
      <c r="D10" s="112" t="s">
        <v>140</v>
      </c>
      <c r="E10" s="112" t="s">
        <v>151</v>
      </c>
      <c r="F10" s="112" t="s">
        <v>152</v>
      </c>
      <c r="G10" s="112"/>
      <c r="H10" s="112" t="s">
        <v>153</v>
      </c>
      <c r="I10" s="112" t="n">
        <v>7.5</v>
      </c>
      <c r="J10" s="112"/>
      <c r="L10" s="0" t="n">
        <f aca="false">[1]Планки!H10</f>
        <v>84</v>
      </c>
      <c r="M10" s="0" t="n">
        <f aca="false">[1]Планки!I10</f>
        <v>680</v>
      </c>
      <c r="N10" s="0" t="n">
        <f aca="false">[1]Планки!J10</f>
        <v>135</v>
      </c>
      <c r="O10" s="0" t="n">
        <f aca="false">[1]Планки!K10</f>
        <v>545</v>
      </c>
      <c r="P10" s="0" t="n">
        <f aca="false">[1]Планки!L10</f>
        <v>200</v>
      </c>
      <c r="Q10" s="0" t="n">
        <f aca="false">[1]Планки!M10</f>
        <v>212</v>
      </c>
      <c r="R10" s="0" t="n">
        <f aca="false">[1]Планки!N10</f>
        <v>250</v>
      </c>
      <c r="S10" s="0" t="str">
        <f aca="false">[1]Планки!O10</f>
        <v>78 (30)</v>
      </c>
      <c r="T10" s="0" t="str">
        <f aca="false">[1]Планки!P10</f>
        <v>80 (35)</v>
      </c>
      <c r="U10" s="0" t="str">
        <f aca="false">[1]Планки!Q10</f>
        <v>135 (90)</v>
      </c>
      <c r="V10" s="0" t="n">
        <f aca="false">[1]Планки!R10</f>
        <v>0</v>
      </c>
    </row>
    <row r="11" customFormat="false" ht="15" hidden="false" customHeight="false" outlineLevel="0" collapsed="false">
      <c r="A11" s="112" t="s">
        <v>39</v>
      </c>
      <c r="B11" s="112" t="s">
        <v>150</v>
      </c>
      <c r="C11" s="112"/>
      <c r="D11" s="112"/>
      <c r="E11" s="112"/>
      <c r="F11" s="112" t="s">
        <v>152</v>
      </c>
      <c r="G11" s="112"/>
      <c r="H11" s="112" t="s">
        <v>153</v>
      </c>
      <c r="I11" s="112" t="n">
        <v>8.1</v>
      </c>
      <c r="J11" s="112"/>
      <c r="L11" s="0" t="str">
        <f aca="false">[1]Планки!H11</f>
        <v>б/н (ВТЗ)</v>
      </c>
      <c r="M11" s="0" t="n">
        <f aca="false">[1]Планки!I11</f>
        <v>700</v>
      </c>
      <c r="N11" s="0" t="n">
        <f aca="false">[1]Планки!J11</f>
        <v>140</v>
      </c>
      <c r="O11" s="0" t="n">
        <f aca="false">[1]Планки!K11</f>
        <v>560</v>
      </c>
      <c r="P11" s="0" t="n">
        <f aca="false">[1]Планки!L11</f>
        <v>1030</v>
      </c>
      <c r="Q11" s="0" t="n">
        <f aca="false">[1]Планки!M11</f>
        <v>1050</v>
      </c>
      <c r="R11" s="0" t="n">
        <f aca="false">[1]Планки!N11</f>
        <v>1060</v>
      </c>
      <c r="S11" s="0" t="n">
        <f aca="false">[1]Планки!O11</f>
        <v>27</v>
      </c>
      <c r="T11" s="0" t="n">
        <f aca="false">[1]Планки!P11</f>
        <v>35</v>
      </c>
      <c r="U11" s="0" t="n">
        <f aca="false">[1]Планки!Q11</f>
        <v>75</v>
      </c>
      <c r="V11" s="0" t="str">
        <f aca="false">[1]Планки!R11</f>
        <v>новая модель для заказа 342467-004</v>
      </c>
    </row>
    <row r="12" customFormat="false" ht="15" hidden="false" customHeight="false" outlineLevel="0" collapsed="false">
      <c r="A12" s="112" t="s">
        <v>37</v>
      </c>
      <c r="B12" s="112" t="s">
        <v>150</v>
      </c>
      <c r="C12" s="112"/>
      <c r="D12" s="112"/>
      <c r="E12" s="112"/>
      <c r="F12" s="112" t="s">
        <v>152</v>
      </c>
      <c r="G12" s="112"/>
      <c r="H12" s="112" t="s">
        <v>153</v>
      </c>
      <c r="I12" s="112" t="n">
        <v>7.8</v>
      </c>
      <c r="J12" s="112"/>
      <c r="L12" s="0" t="n">
        <f aca="false">[1]Планки!H12</f>
        <v>141</v>
      </c>
      <c r="M12" s="0" t="n">
        <f aca="false">[1]Планки!I12</f>
        <v>710</v>
      </c>
      <c r="N12" s="0" t="n">
        <f aca="false">[1]Планки!J12</f>
        <v>150</v>
      </c>
      <c r="O12" s="0" t="n">
        <f aca="false">[1]Планки!K12</f>
        <v>560</v>
      </c>
      <c r="P12" s="0" t="n">
        <f aca="false">[1]Планки!L12</f>
        <v>1880</v>
      </c>
      <c r="Q12" s="0" t="n">
        <f aca="false">[1]Планки!M12</f>
        <v>1900</v>
      </c>
      <c r="R12" s="0" t="n">
        <f aca="false">[1]Планки!N12</f>
        <v>1920</v>
      </c>
      <c r="S12" s="0" t="n">
        <f aca="false">[1]Планки!O12</f>
        <v>43</v>
      </c>
      <c r="T12" s="0" t="n">
        <f aca="false">[1]Планки!P12</f>
        <v>60</v>
      </c>
      <c r="U12" s="0" t="n">
        <f aca="false">[1]Планки!Q12</f>
        <v>90</v>
      </c>
      <c r="V12" s="0" t="str">
        <f aca="false">[1]Планки!R12</f>
        <v>не нашивать - Костерин 11.09.2020</v>
      </c>
    </row>
    <row r="13" customFormat="false" ht="15" hidden="false" customHeight="false" outlineLevel="0" collapsed="false">
      <c r="A13" s="112" t="s">
        <v>154</v>
      </c>
      <c r="B13" s="112" t="s">
        <v>155</v>
      </c>
      <c r="C13" s="112"/>
      <c r="D13" s="112"/>
      <c r="E13" s="112"/>
      <c r="F13" s="112" t="s">
        <v>156</v>
      </c>
      <c r="G13" s="112"/>
      <c r="H13" s="112" t="s">
        <v>143</v>
      </c>
      <c r="I13" s="112" t="n">
        <v>8.5</v>
      </c>
      <c r="J13" s="112"/>
      <c r="L13" s="0" t="n">
        <f aca="false">[1]Планки!H13</f>
        <v>97</v>
      </c>
      <c r="M13" s="0" t="n">
        <f aca="false">[1]Планки!I13</f>
        <v>680</v>
      </c>
      <c r="N13" s="0" t="n">
        <f aca="false">[1]Планки!J13</f>
        <v>110</v>
      </c>
      <c r="O13" s="0" t="n">
        <f aca="false">[1]Планки!K13</f>
        <v>570</v>
      </c>
      <c r="P13" s="0" t="n">
        <f aca="false">[1]Планки!L13</f>
        <v>295</v>
      </c>
      <c r="Q13" s="0" t="n">
        <f aca="false">[1]Планки!M13</f>
        <v>305</v>
      </c>
      <c r="R13" s="0" t="n">
        <f aca="false">[1]Планки!N13</f>
        <v>355</v>
      </c>
      <c r="S13" s="0" t="n">
        <f aca="false">[1]Планки!O13</f>
        <v>27</v>
      </c>
      <c r="T13" s="0" t="n">
        <f aca="false">[1]Планки!P13</f>
        <v>38</v>
      </c>
      <c r="U13" s="0" t="n">
        <f aca="false">[1]Планки!Q13</f>
        <v>60</v>
      </c>
      <c r="V13" s="0" t="n">
        <f aca="false">[1]Планки!R13</f>
        <v>0</v>
      </c>
    </row>
    <row r="14" customFormat="false" ht="15" hidden="false" customHeight="false" outlineLevel="0" collapsed="false">
      <c r="A14" s="112" t="s">
        <v>157</v>
      </c>
      <c r="B14" s="112" t="s">
        <v>158</v>
      </c>
      <c r="C14" s="112" t="s">
        <v>159</v>
      </c>
      <c r="D14" s="112" t="s">
        <v>160</v>
      </c>
      <c r="E14" s="112"/>
      <c r="F14" s="112" t="s">
        <v>161</v>
      </c>
      <c r="G14" s="112"/>
      <c r="H14" s="112" t="s">
        <v>143</v>
      </c>
      <c r="I14" s="112" t="n">
        <v>8.5</v>
      </c>
      <c r="J14" s="112"/>
      <c r="L14" s="0" t="n">
        <f aca="false">[1]Планки!H14</f>
        <v>53</v>
      </c>
      <c r="M14" s="0" t="n">
        <f aca="false">[1]Планки!I14</f>
        <v>690</v>
      </c>
      <c r="N14" s="0" t="n">
        <f aca="false">[1]Планки!J14</f>
        <v>110</v>
      </c>
      <c r="O14" s="0" t="n">
        <f aca="false">[1]Планки!K14</f>
        <v>580</v>
      </c>
      <c r="P14" s="0" t="str">
        <f aca="false">[1]Планки!L14</f>
        <v>235 (218)</v>
      </c>
      <c r="Q14" s="0" t="str">
        <f aca="false">[1]Планки!M14</f>
        <v>247 (229)</v>
      </c>
      <c r="R14" s="0" t="str">
        <f aca="false">[1]Планки!N14</f>
        <v>265 (247)</v>
      </c>
      <c r="S14" s="0" t="str">
        <f aca="false">[1]Планки!O14</f>
        <v>64 (27)</v>
      </c>
      <c r="T14" s="0" t="str">
        <f aca="false">[1]Планки!P14</f>
        <v>74 (40)</v>
      </c>
      <c r="U14" s="0" t="str">
        <f aca="false">[1]Планки!Q14</f>
        <v>120 (80)</v>
      </c>
      <c r="V14" s="0" t="n">
        <f aca="false">[1]Планки!R14</f>
        <v>0</v>
      </c>
    </row>
    <row r="15" customFormat="false" ht="15" hidden="false" customHeight="false" outlineLevel="0" collapsed="false">
      <c r="A15" s="112" t="s">
        <v>162</v>
      </c>
      <c r="B15" s="112" t="s">
        <v>158</v>
      </c>
      <c r="C15" s="112" t="s">
        <v>159</v>
      </c>
      <c r="D15" s="112" t="s">
        <v>160</v>
      </c>
      <c r="E15" s="112"/>
      <c r="F15" s="112" t="s">
        <v>163</v>
      </c>
      <c r="G15" s="112"/>
      <c r="H15" s="112" t="s">
        <v>143</v>
      </c>
      <c r="I15" s="112" t="n">
        <v>8.5</v>
      </c>
      <c r="J15" s="112"/>
      <c r="L15" s="0" t="n">
        <f aca="false">[1]Планки!H15</f>
        <v>113</v>
      </c>
      <c r="M15" s="0" t="n">
        <f aca="false">[1]Планки!I15</f>
        <v>735</v>
      </c>
      <c r="N15" s="0" t="n">
        <f aca="false">[1]Планки!J15</f>
        <v>150</v>
      </c>
      <c r="O15" s="0" t="n">
        <f aca="false">[1]Планки!K15</f>
        <v>585</v>
      </c>
      <c r="P15" s="0" t="n">
        <f aca="false">[1]Планки!L15</f>
        <v>115</v>
      </c>
      <c r="Q15" s="0" t="n">
        <f aca="false">[1]Планки!M15</f>
        <v>120</v>
      </c>
      <c r="R15" s="0" t="n">
        <f aca="false">[1]Планки!N15</f>
        <v>160</v>
      </c>
      <c r="S15" s="0" t="str">
        <f aca="false">[1]Планки!O15</f>
        <v>70 (44)</v>
      </c>
      <c r="T15" s="0" t="str">
        <f aca="false">[1]Планки!P15</f>
        <v>75 (50)</v>
      </c>
      <c r="U15" s="0" t="str">
        <f aca="false">[1]Планки!Q15</f>
        <v>140 (100)</v>
      </c>
      <c r="V15" s="0" t="n">
        <f aca="false">[1]Планки!R15</f>
        <v>0</v>
      </c>
    </row>
    <row r="16" customFormat="false" ht="15" hidden="false" customHeight="false" outlineLevel="0" collapsed="false">
      <c r="A16" s="112" t="s">
        <v>57</v>
      </c>
      <c r="B16" s="114" t="s">
        <v>164</v>
      </c>
      <c r="C16" s="112"/>
      <c r="D16" s="112"/>
      <c r="E16" s="112"/>
      <c r="F16" s="112" t="s">
        <v>165</v>
      </c>
      <c r="G16" s="112"/>
      <c r="H16" s="112" t="s">
        <v>166</v>
      </c>
      <c r="I16" s="112" t="n">
        <v>7.1</v>
      </c>
      <c r="J16" s="112"/>
      <c r="L16" s="0" t="n">
        <f aca="false">[1]Планки!H16</f>
        <v>96</v>
      </c>
      <c r="M16" s="0" t="n">
        <f aca="false">[1]Планки!I16</f>
        <v>735</v>
      </c>
      <c r="N16" s="0" t="n">
        <f aca="false">[1]Планки!J16</f>
        <v>150</v>
      </c>
      <c r="O16" s="0" t="n">
        <f aca="false">[1]Планки!K16</f>
        <v>585</v>
      </c>
      <c r="P16" s="0" t="n">
        <f aca="false">[1]Планки!L16</f>
        <v>185</v>
      </c>
      <c r="Q16" s="0" t="n">
        <f aca="false">[1]Планки!M16</f>
        <v>195</v>
      </c>
      <c r="R16" s="0" t="n">
        <f aca="false">[1]Планки!N16</f>
        <v>235</v>
      </c>
      <c r="S16" s="0" t="n">
        <f aca="false">[1]Планки!O16</f>
        <v>37</v>
      </c>
      <c r="T16" s="0" t="n">
        <f aca="false">[1]Планки!P16</f>
        <v>45</v>
      </c>
      <c r="U16" s="0" t="n">
        <f aca="false">[1]Планки!Q16</f>
        <v>115</v>
      </c>
      <c r="V16" s="0" t="n">
        <f aca="false">[1]Планки!R16</f>
        <v>0</v>
      </c>
    </row>
    <row r="17" customFormat="false" ht="15" hidden="false" customHeight="false" outlineLevel="0" collapsed="false">
      <c r="A17" s="112" t="s">
        <v>58</v>
      </c>
      <c r="B17" s="114" t="s">
        <v>164</v>
      </c>
      <c r="C17" s="112"/>
      <c r="D17" s="112"/>
      <c r="E17" s="112"/>
      <c r="F17" s="112" t="s">
        <v>165</v>
      </c>
      <c r="G17" s="112"/>
      <c r="H17" s="112" t="s">
        <v>166</v>
      </c>
      <c r="I17" s="112" t="n">
        <v>7.2</v>
      </c>
      <c r="J17" s="112"/>
      <c r="L17" s="0" t="n">
        <f aca="false">[1]Планки!H17</f>
        <v>50</v>
      </c>
      <c r="M17" s="0" t="n">
        <f aca="false">[1]Планки!I17</f>
        <v>690</v>
      </c>
      <c r="N17" s="0" t="n">
        <f aca="false">[1]Планки!J17</f>
        <v>100</v>
      </c>
      <c r="O17" s="0" t="n">
        <f aca="false">[1]Планки!K17</f>
        <v>590</v>
      </c>
      <c r="P17" s="0" t="n">
        <f aca="false">[1]Планки!L17</f>
        <v>227</v>
      </c>
      <c r="Q17" s="0" t="n">
        <f aca="false">[1]Планки!M17</f>
        <v>240</v>
      </c>
      <c r="R17" s="0" t="n">
        <f aca="false">[1]Планки!N17</f>
        <v>270</v>
      </c>
      <c r="S17" s="0" t="n">
        <f aca="false">[1]Планки!O17</f>
        <v>28</v>
      </c>
      <c r="T17" s="0" t="n">
        <f aca="false">[1]Планки!P17</f>
        <v>38</v>
      </c>
      <c r="U17" s="0" t="n">
        <f aca="false">[1]Планки!Q17</f>
        <v>80</v>
      </c>
      <c r="V17" s="0" t="n">
        <f aca="false">[1]Планки!R17</f>
        <v>0</v>
      </c>
    </row>
    <row r="18" customFormat="false" ht="13.8" hidden="false" customHeight="false" outlineLevel="0" collapsed="false">
      <c r="A18" s="87"/>
      <c r="B18" s="115"/>
      <c r="C18" s="116"/>
      <c r="D18" s="116"/>
      <c r="E18" s="117" t="s">
        <v>167</v>
      </c>
      <c r="F18" s="117" t="s">
        <v>139</v>
      </c>
      <c r="G18" s="118" t="s">
        <v>143</v>
      </c>
      <c r="H18" s="118" t="s">
        <v>153</v>
      </c>
      <c r="L18" s="0" t="n">
        <f aca="false">[1]Планки!H18</f>
        <v>49</v>
      </c>
      <c r="M18" s="0" t="n">
        <f aca="false">[1]Планки!I18</f>
        <v>780</v>
      </c>
      <c r="N18" s="0" t="n">
        <f aca="false">[1]Планки!J18</f>
        <v>190</v>
      </c>
      <c r="O18" s="0" t="n">
        <f aca="false">[1]Планки!K18</f>
        <v>590</v>
      </c>
      <c r="P18" s="0" t="n">
        <f aca="false">[1]Планки!L18</f>
        <v>265</v>
      </c>
      <c r="Q18" s="0" t="n">
        <f aca="false">[1]Планки!M18</f>
        <v>270</v>
      </c>
      <c r="R18" s="0" t="n">
        <f aca="false">[1]Планки!N18</f>
        <v>320</v>
      </c>
      <c r="S18" s="0" t="str">
        <f aca="false">[1]Планки!O18</f>
        <v>50 (45)</v>
      </c>
      <c r="T18" s="0" t="str">
        <f aca="false">[1]Планки!P18</f>
        <v>60 (55)</v>
      </c>
      <c r="U18" s="0" t="str">
        <f aca="false">[1]Планки!Q18</f>
        <v>140 (135)</v>
      </c>
      <c r="V18" s="0" t="n">
        <f aca="false">[1]Планки!R18</f>
        <v>0</v>
      </c>
    </row>
    <row r="19" customFormat="false" ht="13.8" hidden="false" customHeight="false" outlineLevel="0" collapsed="false">
      <c r="A19" s="119" t="s">
        <v>168</v>
      </c>
      <c r="B19" s="120" t="str">
        <f aca="false">_xlfn.IFS(D19=E18,E19,D19=F18,F19,D19=G18,G19,D19=H18,H19)</f>
        <v>242.04.463-2</v>
      </c>
      <c r="D19" s="119" t="str">
        <f aca="false">VLOOKUP(Втулка!F8,Данные!A3:I17,8,FALSE())</f>
        <v>242.04.463</v>
      </c>
      <c r="E19" s="121" t="str">
        <f aca="false">_xlfn.IFNA(_xlfn.IFS(AND(D19=A65,Втулка!F10&lt;500),A67,AND(D19=A65,Втулка!F10&gt;=500,Втулка!F10&lt;1000),A68,AND(D19=A65,Втулка!F10&gt;=1000,Втулка!F10&lt;1500),A69,AND(D19=A65,Втулка!F10&gt;=1500,Втулка!F10&lt;2000),A70,AND(D19=A65,Втулка!F10&gt;=2000,Втулка!F10&lt;2500),A71,AND(D19=A65,Втулка!F10&gt;=2500),A72),"")</f>
        <v/>
      </c>
      <c r="F19" s="41" t="str">
        <f aca="false">_xlfn.IFNA(_xlfn.IFS(AND(D19=A35,Втулка!F10&lt;600),A35,AND(D19=A35,Втулка!F10&gt;=600,Втулка!F10&lt;1500),B37,AND(D19=A35,Втулка!F10&gt;=1500,Втулка!F10&lt;2000),B38,AND(D19=A35,Втулка!F10&gt;=2000,Втулка!F10&lt;2500),B39,AND(D19=A35,Втулка!F10&gt;=2500,Втулка!F10&lt;3000),B40,AND(D19=A35,Втулка!F10&gt;=3000,Втулка!F10&lt;3500),B41,AND(D19=A35,Втулка!F10&gt;=3500,Втулка!F10&lt;4000),B42,AND(D19=A35,Втулка!F10&gt;=4000,Втулка!F10&lt;4500),B43,AND(D19=A35,Втулка!F10&gt;=4500,Втулка!F10&lt;5500),B44,AND(D19=A35,Втулка!F10&gt;=5500),B45),"")</f>
        <v/>
      </c>
      <c r="G19" s="122" t="str">
        <f aca="false">_xlfn.IFNA(_xlfn.IFS(AND(D19=A47,Втулка!F10&lt;500),A49,AND(D19=A47,Втулка!F10&gt;=500,Втулка!F10&lt;1000),A50,AND(D19=A47,Втулка!F10&gt;=1000,Втулка!F10&lt;1500),A51,AND(D19=A47,Втулка!F10&gt;=1500,Втулка!F10&lt;2000),A52,AND(D19=A47,Втулка!F10&gt;=2000,Втулка!F10&lt;2500),A53,AND(D19=A47,Втулка!F10&gt;=2500),A54),"")</f>
        <v>242.04.463-2</v>
      </c>
      <c r="H19" s="41" t="str">
        <f aca="false">_xlfn.IFNA(_xlfn.IFS(AND(D19=A56,Втулка!F10&lt;500),A58,AND(D19=A56,Втулка!F10&gt;=500,Втулка!F10&lt;1000),A59,AND(D19=A56,Втулка!F10&gt;=1000,Втулка!F10&lt;1500),A60,AND(D19=A56,Втулка!F10&gt;=1500,Втулка!F10&lt;2000),A61,AND(D19=A56,Втулка!F10&gt;=2000,Втулка!F10&lt;2500),A62,AND(D19=A56,Втулка!F10&gt;=2500),A63),"")</f>
        <v/>
      </c>
      <c r="I19" s="65"/>
      <c r="J19" s="65"/>
      <c r="L19" s="0" t="n">
        <f aca="false">[1]Планки!H19</f>
        <v>52</v>
      </c>
      <c r="M19" s="0" t="n">
        <f aca="false">[1]Планки!I19</f>
        <v>690</v>
      </c>
      <c r="N19" s="0" t="n">
        <f aca="false">[1]Планки!J19</f>
        <v>100</v>
      </c>
      <c r="O19" s="0" t="n">
        <f aca="false">[1]Планки!K19</f>
        <v>590</v>
      </c>
      <c r="P19" s="0" t="n">
        <f aca="false">[1]Планки!L19</f>
        <v>272</v>
      </c>
      <c r="Q19" s="0" t="n">
        <f aca="false">[1]Планки!M19</f>
        <v>285</v>
      </c>
      <c r="R19" s="0" t="n">
        <f aca="false">[1]Планки!N19</f>
        <v>295</v>
      </c>
      <c r="S19" s="0" t="str">
        <f aca="false">[1]Планки!O19</f>
        <v>125 (27)</v>
      </c>
      <c r="T19" s="0" t="str">
        <f aca="false">[1]Планки!P19</f>
        <v>130 (35)</v>
      </c>
      <c r="U19" s="0" t="str">
        <f aca="false">[1]Планки!Q19</f>
        <v>175 (100)</v>
      </c>
      <c r="V19" s="0" t="n">
        <f aca="false">[1]Планки!R19</f>
        <v>0</v>
      </c>
    </row>
    <row r="20" customFormat="false" ht="13.8" hidden="false" customHeight="false" outlineLevel="0" collapsed="false">
      <c r="A20" s="0" t="s">
        <v>31</v>
      </c>
      <c r="B20" s="0"/>
      <c r="E20" s="41"/>
      <c r="F20" s="41"/>
      <c r="G20" s="41"/>
      <c r="H20" s="41"/>
      <c r="L20" s="0" t="n">
        <f aca="false">[1]Планки!H20</f>
        <v>83</v>
      </c>
      <c r="M20" s="0" t="n">
        <f aca="false">[1]Планки!I20</f>
        <v>715</v>
      </c>
      <c r="N20" s="0" t="n">
        <f aca="false">[1]Планки!J20</f>
        <v>120</v>
      </c>
      <c r="O20" s="0" t="n">
        <f aca="false">[1]Планки!K20</f>
        <v>595</v>
      </c>
      <c r="P20" s="0" t="n">
        <f aca="false">[1]Планки!L20</f>
        <v>280</v>
      </c>
      <c r="Q20" s="0" t="n">
        <f aca="false">[1]Планки!M20</f>
        <v>290</v>
      </c>
      <c r="R20" s="0" t="n">
        <f aca="false">[1]Планки!N20</f>
        <v>325</v>
      </c>
      <c r="S20" s="0" t="n">
        <f aca="false">[1]Планки!O20</f>
        <v>32</v>
      </c>
      <c r="T20" s="0" t="n">
        <f aca="false">[1]Планки!P20</f>
        <v>41</v>
      </c>
      <c r="U20" s="0" t="n">
        <f aca="false">[1]Планки!Q20</f>
        <v>95</v>
      </c>
      <c r="V20" s="0" t="n">
        <f aca="false">[1]Планки!R20</f>
        <v>0</v>
      </c>
    </row>
    <row r="21" customFormat="false" ht="13.8" hidden="false" customHeight="false" outlineLevel="0" collapsed="false">
      <c r="B21" s="0"/>
      <c r="L21" s="0" t="n">
        <f aca="false">[1]Планки!H21</f>
        <v>80</v>
      </c>
      <c r="M21" s="0" t="n">
        <f aca="false">[1]Планки!I21</f>
        <v>755</v>
      </c>
      <c r="N21" s="0" t="n">
        <f aca="false">[1]Планки!J21</f>
        <v>150</v>
      </c>
      <c r="O21" s="0" t="n">
        <f aca="false">[1]Планки!K21</f>
        <v>605</v>
      </c>
      <c r="P21" s="0" t="n">
        <f aca="false">[1]Планки!L21</f>
        <v>160</v>
      </c>
      <c r="Q21" s="0" t="n">
        <f aca="false">[1]Планки!M21</f>
        <v>175</v>
      </c>
      <c r="R21" s="0" t="n">
        <f aca="false">[1]Планки!N21</f>
        <v>210</v>
      </c>
      <c r="S21" s="0" t="str">
        <f aca="false">[1]Планки!O21</f>
        <v>52 (35)</v>
      </c>
      <c r="T21" s="0" t="str">
        <f aca="false">[1]Планки!P21</f>
        <v>60 (42)</v>
      </c>
      <c r="U21" s="0" t="str">
        <f aca="false">[1]Планки!Q21</f>
        <v>115 (100)</v>
      </c>
      <c r="V21" s="0" t="n">
        <f aca="false">[1]Планки!R21</f>
        <v>0</v>
      </c>
    </row>
    <row r="22" customFormat="false" ht="13.8" hidden="false" customHeight="false" outlineLevel="0" collapsed="false">
      <c r="B22" s="0"/>
      <c r="L22" s="0" t="n">
        <f aca="false">[1]Планки!H22</f>
        <v>95</v>
      </c>
      <c r="M22" s="0" t="n">
        <f aca="false">[1]Планки!I22</f>
        <v>825</v>
      </c>
      <c r="N22" s="0" t="n">
        <f aca="false">[1]Планки!J22</f>
        <v>220</v>
      </c>
      <c r="O22" s="0" t="n">
        <f aca="false">[1]Планки!K22</f>
        <v>605</v>
      </c>
      <c r="P22" s="0" t="n">
        <f aca="false">[1]Планки!L22</f>
        <v>325</v>
      </c>
      <c r="Q22" s="0" t="n">
        <f aca="false">[1]Планки!M22</f>
        <v>340</v>
      </c>
      <c r="R22" s="0" t="n">
        <f aca="false">[1]Планки!N22</f>
        <v>385</v>
      </c>
      <c r="S22" s="0" t="n">
        <f aca="false">[1]Планки!O22</f>
        <v>55</v>
      </c>
      <c r="T22" s="0" t="n">
        <f aca="false">[1]Планки!P22</f>
        <v>65</v>
      </c>
      <c r="U22" s="0" t="n">
        <f aca="false">[1]Планки!Q22</f>
        <v>140</v>
      </c>
      <c r="V22" s="0" t="n">
        <f aca="false">[1]Планки!R22</f>
        <v>0</v>
      </c>
    </row>
    <row r="23" customFormat="false" ht="13.8" hidden="false" customHeight="false" outlineLevel="0" collapsed="false">
      <c r="B23" s="0"/>
      <c r="L23" s="0" t="n">
        <f aca="false">[1]Планки!H23</f>
        <v>30</v>
      </c>
      <c r="M23" s="0" t="n">
        <f aca="false">[1]Планки!I23</f>
        <v>745</v>
      </c>
      <c r="N23" s="0" t="n">
        <f aca="false">[1]Планки!J23</f>
        <v>130</v>
      </c>
      <c r="O23" s="0" t="n">
        <f aca="false">[1]Планки!K23</f>
        <v>615</v>
      </c>
      <c r="P23" s="0" t="n">
        <f aca="false">[1]Планки!L23</f>
        <v>295</v>
      </c>
      <c r="Q23" s="0" t="n">
        <f aca="false">[1]Планки!M23</f>
        <v>305</v>
      </c>
      <c r="R23" s="0" t="n">
        <f aca="false">[1]Планки!N23</f>
        <v>340</v>
      </c>
      <c r="S23" s="0" t="n">
        <f aca="false">[1]Планки!O23</f>
        <v>30</v>
      </c>
      <c r="T23" s="0" t="n">
        <f aca="false">[1]Планки!P23</f>
        <v>40</v>
      </c>
      <c r="U23" s="0" t="n">
        <f aca="false">[1]Планки!Q23</f>
        <v>95</v>
      </c>
      <c r="V23" s="0" t="n">
        <f aca="false">[1]Планки!R23</f>
        <v>0</v>
      </c>
    </row>
    <row r="24" customFormat="false" ht="13.8" hidden="false" customHeight="false" outlineLevel="0" collapsed="false">
      <c r="B24" s="0"/>
      <c r="L24" s="0" t="str">
        <f aca="false">[1]Планки!H24</f>
        <v>б/н (АГВЕРС)</v>
      </c>
      <c r="M24" s="0" t="n">
        <f aca="false">[1]Планки!I24</f>
        <v>825</v>
      </c>
      <c r="N24" s="0" t="n">
        <f aca="false">[1]Планки!J24</f>
        <v>205</v>
      </c>
      <c r="O24" s="0" t="n">
        <f aca="false">[1]Планки!K24</f>
        <v>620</v>
      </c>
      <c r="P24" s="0" t="n">
        <f aca="false">[1]Планки!L24</f>
        <v>1300</v>
      </c>
      <c r="Q24" s="0" t="n">
        <f aca="false">[1]Планки!M24</f>
        <v>1325</v>
      </c>
      <c r="R24" s="0" t="n">
        <f aca="false">[1]Планки!N24</f>
        <v>1335</v>
      </c>
      <c r="S24" s="0" t="n">
        <f aca="false">[1]Планки!O24</f>
        <v>65</v>
      </c>
      <c r="T24" s="0" t="n">
        <f aca="false">[1]Планки!P24</f>
        <v>75</v>
      </c>
      <c r="U24" s="0" t="n">
        <f aca="false">[1]Планки!Q24</f>
        <v>130</v>
      </c>
      <c r="V24" s="0" t="str">
        <f aca="false">[1]Планки!R24</f>
        <v>новая модель для заказа 341684-004</v>
      </c>
    </row>
    <row r="25" customFormat="false" ht="13.8" hidden="false" customHeight="false" outlineLevel="0" collapsed="false">
      <c r="B25" s="0"/>
      <c r="L25" s="0" t="n">
        <f aca="false">[1]Планки!H25</f>
        <v>98</v>
      </c>
      <c r="M25" s="0" t="n">
        <f aca="false">[1]Планки!I25</f>
        <v>730</v>
      </c>
      <c r="N25" s="0" t="n">
        <f aca="false">[1]Планки!J25</f>
        <v>105</v>
      </c>
      <c r="O25" s="0" t="n">
        <f aca="false">[1]Планки!K25</f>
        <v>625</v>
      </c>
      <c r="P25" s="0" t="n">
        <f aca="false">[1]Планки!L25</f>
        <v>280</v>
      </c>
      <c r="Q25" s="0" t="n">
        <f aca="false">[1]Планки!M25</f>
        <v>287</v>
      </c>
      <c r="R25" s="0" t="n">
        <f aca="false">[1]Планки!N25</f>
        <v>315</v>
      </c>
      <c r="S25" s="0" t="str">
        <f aca="false">[1]Планки!O25</f>
        <v>40 (27)</v>
      </c>
      <c r="T25" s="0" t="str">
        <f aca="false">[1]Планки!P25</f>
        <v>50 (37)</v>
      </c>
      <c r="U25" s="0" t="str">
        <f aca="false">[1]Планки!Q25</f>
        <v>100 (85)</v>
      </c>
      <c r="V25" s="0" t="n">
        <f aca="false">[1]Планки!R25</f>
        <v>0</v>
      </c>
    </row>
    <row r="26" customFormat="false" ht="13.8" hidden="false" customHeight="false" outlineLevel="0" collapsed="false">
      <c r="B26" s="0"/>
      <c r="L26" s="0" t="n">
        <f aca="false">[1]Планки!H26</f>
        <v>63</v>
      </c>
      <c r="M26" s="0" t="n">
        <f aca="false">[1]Планки!I26</f>
        <v>790</v>
      </c>
      <c r="N26" s="0" t="n">
        <f aca="false">[1]Планки!J26</f>
        <v>160</v>
      </c>
      <c r="O26" s="0" t="n">
        <f aca="false">[1]Планки!K26</f>
        <v>630</v>
      </c>
      <c r="P26" s="0" t="n">
        <f aca="false">[1]Планки!L26</f>
        <v>360</v>
      </c>
      <c r="Q26" s="0" t="n">
        <f aca="false">[1]Планки!M26</f>
        <v>373</v>
      </c>
      <c r="R26" s="0" t="n">
        <f aca="false">[1]Планки!N26</f>
        <v>410</v>
      </c>
      <c r="S26" s="0" t="n">
        <f aca="false">[1]Планки!O26</f>
        <v>34</v>
      </c>
      <c r="T26" s="0" t="n">
        <f aca="false">[1]Планки!P26</f>
        <v>45</v>
      </c>
      <c r="U26" s="0" t="n">
        <f aca="false">[1]Планки!Q26</f>
        <v>110</v>
      </c>
      <c r="V26" s="0" t="n">
        <f aca="false">[1]Планки!R26</f>
        <v>0</v>
      </c>
    </row>
    <row r="27" customFormat="false" ht="13.8" hidden="false" customHeight="false" outlineLevel="0" collapsed="false">
      <c r="B27" s="0"/>
      <c r="L27" s="0" t="n">
        <f aca="false">[1]Планки!H27</f>
        <v>59</v>
      </c>
      <c r="M27" s="0" t="n">
        <f aca="false">[1]Планки!I27</f>
        <v>775</v>
      </c>
      <c r="N27" s="0" t="n">
        <f aca="false">[1]Планки!J27</f>
        <v>140</v>
      </c>
      <c r="O27" s="0" t="n">
        <f aca="false">[1]Планки!K27</f>
        <v>635</v>
      </c>
      <c r="P27" s="0" t="n">
        <f aca="false">[1]Планки!L27</f>
        <v>340</v>
      </c>
      <c r="Q27" s="0" t="n">
        <f aca="false">[1]Планки!M27</f>
        <v>357</v>
      </c>
      <c r="R27" s="0" t="n">
        <f aca="false">[1]Планки!N27</f>
        <v>372</v>
      </c>
      <c r="S27" s="0" t="n">
        <f aca="false">[1]Планки!O27</f>
        <v>28</v>
      </c>
      <c r="T27" s="0" t="n">
        <f aca="false">[1]Планки!P27</f>
        <v>35</v>
      </c>
      <c r="U27" s="0" t="n">
        <f aca="false">[1]Планки!Q27</f>
        <v>75</v>
      </c>
      <c r="V27" s="0" t="n">
        <f aca="false">[1]Планки!R27</f>
        <v>0</v>
      </c>
    </row>
    <row r="28" customFormat="false" ht="13.8" hidden="false" customHeight="false" outlineLevel="0" collapsed="false">
      <c r="B28" s="0"/>
      <c r="L28" s="0" t="n">
        <f aca="false">[1]Планки!H28</f>
        <v>4</v>
      </c>
      <c r="M28" s="0" t="n">
        <f aca="false">[1]Планки!I28</f>
        <v>1185</v>
      </c>
      <c r="N28" s="0" t="n">
        <f aca="false">[1]Планки!J28</f>
        <v>545</v>
      </c>
      <c r="O28" s="0" t="n">
        <f aca="false">[1]Планки!K28</f>
        <v>640</v>
      </c>
      <c r="P28" s="0" t="n">
        <f aca="false">[1]Планки!L28</f>
        <v>223</v>
      </c>
      <c r="Q28" s="0" t="n">
        <f aca="false">[1]Планки!M28</f>
        <v>230</v>
      </c>
      <c r="R28" s="0" t="n">
        <f aca="false">[1]Планки!N28</f>
        <v>345</v>
      </c>
      <c r="S28" s="0" t="n">
        <f aca="false">[1]Планки!O28</f>
        <v>173</v>
      </c>
      <c r="T28" s="0" t="n">
        <f aca="false">[1]Планки!P28</f>
        <v>185</v>
      </c>
      <c r="U28" s="0" t="n">
        <f aca="false">[1]Планки!Q28</f>
        <v>305</v>
      </c>
      <c r="V28" s="0" t="n">
        <f aca="false">[1]Планки!R28</f>
        <v>0</v>
      </c>
    </row>
    <row r="29" customFormat="false" ht="13.8" hidden="false" customHeight="false" outlineLevel="0" collapsed="false">
      <c r="B29" s="0"/>
      <c r="L29" s="0" t="n">
        <f aca="false">[1]Планки!H29</f>
        <v>76</v>
      </c>
      <c r="M29" s="0" t="n">
        <f aca="false">[1]Планки!I29</f>
        <v>765</v>
      </c>
      <c r="N29" s="0" t="n">
        <f aca="false">[1]Планки!J29</f>
        <v>125</v>
      </c>
      <c r="O29" s="0" t="n">
        <f aca="false">[1]Планки!K29</f>
        <v>640</v>
      </c>
      <c r="P29" s="0" t="n">
        <f aca="false">[1]Планки!L29</f>
        <v>235</v>
      </c>
      <c r="Q29" s="0" t="n">
        <f aca="false">[1]Планки!M29</f>
        <v>252</v>
      </c>
      <c r="R29" s="0" t="n">
        <f aca="false">[1]Планки!N29</f>
        <v>290</v>
      </c>
      <c r="S29" s="0" t="n">
        <f aca="false">[1]Планки!O29</f>
        <v>27</v>
      </c>
      <c r="T29" s="0" t="n">
        <f aca="false">[1]Планки!P29</f>
        <v>37</v>
      </c>
      <c r="U29" s="0" t="n">
        <f aca="false">[1]Планки!Q29</f>
        <v>90</v>
      </c>
      <c r="V29" s="0" t="n">
        <f aca="false">[1]Планки!R29</f>
        <v>0</v>
      </c>
    </row>
    <row r="30" customFormat="false" ht="13.8" hidden="false" customHeight="false" outlineLevel="0" collapsed="false">
      <c r="B30" s="0"/>
      <c r="L30" s="0" t="n">
        <f aca="false">[1]Планки!H30</f>
        <v>78</v>
      </c>
      <c r="M30" s="0" t="n">
        <f aca="false">[1]Планки!I30</f>
        <v>745</v>
      </c>
      <c r="N30" s="0" t="n">
        <f aca="false">[1]Планки!J30</f>
        <v>105</v>
      </c>
      <c r="O30" s="0" t="n">
        <f aca="false">[1]Планки!K30</f>
        <v>640</v>
      </c>
      <c r="P30" s="0" t="n">
        <f aca="false">[1]Планки!L30</f>
        <v>240</v>
      </c>
      <c r="Q30" s="0" t="n">
        <f aca="false">[1]Планки!M30</f>
        <v>247</v>
      </c>
      <c r="R30" s="0" t="n">
        <f aca="false">[1]Планки!N30</f>
        <v>280</v>
      </c>
      <c r="S30" s="0" t="n">
        <f aca="false">[1]Планки!O30</f>
        <v>27</v>
      </c>
      <c r="T30" s="0" t="n">
        <f aca="false">[1]Планки!P30</f>
        <v>35</v>
      </c>
      <c r="U30" s="0" t="n">
        <f aca="false">[1]Планки!Q30</f>
        <v>80</v>
      </c>
      <c r="V30" s="0" t="n">
        <f aca="false">[1]Планки!R30</f>
        <v>0</v>
      </c>
    </row>
    <row r="31" customFormat="false" ht="13.8" hidden="false" customHeight="false" outlineLevel="0" collapsed="false">
      <c r="B31" s="0"/>
      <c r="L31" s="0" t="str">
        <f aca="false">[1]Планки!H31</f>
        <v>б/н</v>
      </c>
      <c r="M31" s="0" t="n">
        <f aca="false">[1]Планки!I31</f>
        <v>890</v>
      </c>
      <c r="N31" s="0" t="n">
        <f aca="false">[1]Планки!J31</f>
        <v>250</v>
      </c>
      <c r="O31" s="0" t="n">
        <f aca="false">[1]Планки!K31</f>
        <v>640</v>
      </c>
      <c r="P31" s="0" t="n">
        <f aca="false">[1]Планки!L31</f>
        <v>240</v>
      </c>
      <c r="Q31" s="0" t="n">
        <f aca="false">[1]Планки!M31</f>
        <v>240</v>
      </c>
      <c r="R31" s="0" t="n">
        <f aca="false">[1]Планки!N31</f>
        <v>260</v>
      </c>
      <c r="S31" s="0" t="n">
        <f aca="false">[1]Планки!O31</f>
        <v>104</v>
      </c>
      <c r="T31" s="0" t="n">
        <f aca="false">[1]Планки!P31</f>
        <v>104</v>
      </c>
      <c r="U31" s="0" t="n">
        <f aca="false">[1]Планки!Q31</f>
        <v>160</v>
      </c>
      <c r="V31" s="0" t="str">
        <f aca="false">[1]Планки!R31</f>
        <v>с 19.09.2017</v>
      </c>
    </row>
    <row r="32" customFormat="false" ht="13.8" hidden="false" customHeight="false" outlineLevel="0" collapsed="false">
      <c r="B32" s="0"/>
      <c r="L32" s="0" t="n">
        <f aca="false">[1]Планки!H32</f>
        <v>89</v>
      </c>
      <c r="M32" s="0" t="n">
        <f aca="false">[1]Планки!I32</f>
        <v>760</v>
      </c>
      <c r="N32" s="0" t="n">
        <f aca="false">[1]Планки!J32</f>
        <v>120</v>
      </c>
      <c r="O32" s="0" t="n">
        <f aca="false">[1]Планки!K32</f>
        <v>640</v>
      </c>
      <c r="P32" s="0" t="n">
        <f aca="false">[1]Планки!L32</f>
        <v>275</v>
      </c>
      <c r="Q32" s="0" t="n">
        <f aca="false">[1]Планки!M32</f>
        <v>285</v>
      </c>
      <c r="R32" s="0" t="n">
        <f aca="false">[1]Планки!N32</f>
        <v>310</v>
      </c>
      <c r="S32" s="0" t="str">
        <f aca="false">[1]Планки!O32</f>
        <v>37 (32)</v>
      </c>
      <c r="T32" s="0" t="str">
        <f aca="false">[1]Планки!P32</f>
        <v>45 (40)</v>
      </c>
      <c r="U32" s="0" t="str">
        <f aca="false">[1]Планки!Q32</f>
        <v>190 (185)</v>
      </c>
      <c r="V32" s="0" t="n">
        <f aca="false">[1]Планки!R32</f>
        <v>0</v>
      </c>
    </row>
    <row r="33" customFormat="false" ht="13.8" hidden="false" customHeight="false" outlineLevel="0" collapsed="false">
      <c r="B33" s="0"/>
      <c r="L33" s="0" t="n">
        <f aca="false">[1]Планки!H33</f>
        <v>85</v>
      </c>
      <c r="M33" s="0" t="n">
        <f aca="false">[1]Планки!I33</f>
        <v>940</v>
      </c>
      <c r="N33" s="0" t="n">
        <f aca="false">[1]Планки!J33</f>
        <v>300</v>
      </c>
      <c r="O33" s="0" t="n">
        <f aca="false">[1]Планки!K33</f>
        <v>640</v>
      </c>
      <c r="P33" s="0" t="n">
        <f aca="false">[1]Планки!L33</f>
        <v>290</v>
      </c>
      <c r="Q33" s="0" t="n">
        <f aca="false">[1]Планки!M33</f>
        <v>310</v>
      </c>
      <c r="R33" s="0" t="n">
        <f aca="false">[1]Планки!N33</f>
        <v>375</v>
      </c>
      <c r="S33" s="0" t="str">
        <f aca="false">[1]Планки!O33</f>
        <v>75 (57)</v>
      </c>
      <c r="T33" s="0" t="str">
        <f aca="false">[1]Планки!P33</f>
        <v>85 (67)</v>
      </c>
      <c r="U33" s="0" t="str">
        <f aca="false">[1]Планки!Q33</f>
        <v>200 (170)</v>
      </c>
      <c r="V33" s="0" t="n">
        <f aca="false">[1]Планки!R33</f>
        <v>0</v>
      </c>
    </row>
    <row r="34" customFormat="false" ht="15" hidden="false" customHeight="false" outlineLevel="0" collapsed="false">
      <c r="B34" s="110" t="s">
        <v>169</v>
      </c>
      <c r="C34" s="123" t="s">
        <v>170</v>
      </c>
      <c r="D34" s="123"/>
      <c r="E34" s="123"/>
      <c r="L34" s="0" t="n">
        <f aca="false">[1]Планки!H34</f>
        <v>79</v>
      </c>
      <c r="M34" s="0" t="n">
        <f aca="false">[1]Планки!I34</f>
        <v>795</v>
      </c>
      <c r="N34" s="0" t="n">
        <f aca="false">[1]Планки!J34</f>
        <v>150</v>
      </c>
      <c r="O34" s="0" t="n">
        <f aca="false">[1]Планки!K34</f>
        <v>645</v>
      </c>
      <c r="P34" s="0" t="n">
        <f aca="false">[1]Планки!L34</f>
        <v>137</v>
      </c>
      <c r="Q34" s="0" t="n">
        <f aca="false">[1]Планки!M34</f>
        <v>150</v>
      </c>
      <c r="R34" s="0" t="n">
        <f aca="false">[1]Планки!N34</f>
        <v>185</v>
      </c>
      <c r="S34" s="0" t="str">
        <f aca="false">[1]Планки!O34</f>
        <v>37 (32)</v>
      </c>
      <c r="T34" s="0" t="str">
        <f aca="false">[1]Планки!P34</f>
        <v>50 (45)</v>
      </c>
      <c r="U34" s="0" t="str">
        <f aca="false">[1]Планки!Q34</f>
        <v>105 (100)</v>
      </c>
      <c r="V34" s="0" t="n">
        <f aca="false">[1]Планки!R34</f>
        <v>0</v>
      </c>
    </row>
    <row r="35" customFormat="false" ht="15" hidden="false" customHeight="false" outlineLevel="0" collapsed="false">
      <c r="A35" s="124" t="s">
        <v>139</v>
      </c>
      <c r="B35" s="125"/>
      <c r="C35" s="126" t="s">
        <v>171</v>
      </c>
      <c r="D35" s="126" t="s">
        <v>172</v>
      </c>
      <c r="E35" s="126" t="s">
        <v>173</v>
      </c>
      <c r="F35" s="127" t="s">
        <v>174</v>
      </c>
      <c r="G35" s="127" t="s">
        <v>175</v>
      </c>
      <c r="H35" s="127" t="s">
        <v>176</v>
      </c>
      <c r="L35" s="0" t="n">
        <f aca="false">[1]Планки!H35</f>
        <v>11</v>
      </c>
      <c r="M35" s="0" t="n">
        <f aca="false">[1]Планки!I35</f>
        <v>810</v>
      </c>
      <c r="N35" s="0" t="n">
        <f aca="false">[1]Планки!J35</f>
        <v>165</v>
      </c>
      <c r="O35" s="0" t="n">
        <f aca="false">[1]Планки!K35</f>
        <v>645</v>
      </c>
      <c r="P35" s="0" t="n">
        <f aca="false">[1]Планки!L35</f>
        <v>195</v>
      </c>
      <c r="Q35" s="0" t="n">
        <f aca="false">[1]Планки!M35</f>
        <v>210</v>
      </c>
      <c r="R35" s="0" t="n">
        <f aca="false">[1]Планки!N35</f>
        <v>245</v>
      </c>
      <c r="S35" s="0" t="n">
        <f aca="false">[1]Планки!O35</f>
        <v>40</v>
      </c>
      <c r="T35" s="0" t="n">
        <f aca="false">[1]Планки!P35</f>
        <v>47</v>
      </c>
      <c r="U35" s="0" t="n">
        <f aca="false">[1]Планки!Q35</f>
        <v>120</v>
      </c>
      <c r="V35" s="0" t="n">
        <f aca="false">[1]Планки!R35</f>
        <v>0</v>
      </c>
    </row>
    <row r="36" customFormat="false" ht="15" hidden="false" customHeight="false" outlineLevel="0" collapsed="false">
      <c r="A36" s="128" t="s">
        <v>177</v>
      </c>
      <c r="B36" s="125" t="s">
        <v>139</v>
      </c>
      <c r="C36" s="0" t="n">
        <v>40</v>
      </c>
      <c r="D36" s="129" t="n">
        <v>50</v>
      </c>
      <c r="E36" s="0" t="n">
        <v>50</v>
      </c>
      <c r="F36" s="129" t="n">
        <v>60</v>
      </c>
      <c r="G36" s="0" t="n">
        <v>65</v>
      </c>
      <c r="L36" s="0" t="n">
        <f aca="false">[1]Планки!H36</f>
        <v>77</v>
      </c>
      <c r="M36" s="0" t="n">
        <f aca="false">[1]Планки!I36</f>
        <v>740</v>
      </c>
      <c r="N36" s="0" t="n">
        <f aca="false">[1]Планки!J36</f>
        <v>95</v>
      </c>
      <c r="O36" s="0" t="n">
        <f aca="false">[1]Планки!K36</f>
        <v>645</v>
      </c>
      <c r="P36" s="0" t="n">
        <f aca="false">[1]Планки!L36</f>
        <v>215</v>
      </c>
      <c r="Q36" s="0" t="n">
        <f aca="false">[1]Планки!M36</f>
        <v>225</v>
      </c>
      <c r="R36" s="0" t="n">
        <f aca="false">[1]Планки!N36</f>
        <v>250</v>
      </c>
      <c r="S36" s="0" t="n">
        <f aca="false">[1]Планки!O36</f>
        <v>25</v>
      </c>
      <c r="T36" s="0" t="n">
        <f aca="false">[1]Планки!P36</f>
        <v>33</v>
      </c>
      <c r="U36" s="0" t="n">
        <f aca="false">[1]Планки!Q36</f>
        <v>70</v>
      </c>
      <c r="V36" s="0" t="n">
        <f aca="false">[1]Планки!R36</f>
        <v>0</v>
      </c>
    </row>
    <row r="37" customFormat="false" ht="15" hidden="false" customHeight="false" outlineLevel="0" collapsed="false">
      <c r="A37" s="128" t="s">
        <v>178</v>
      </c>
      <c r="B37" s="125" t="s">
        <v>179</v>
      </c>
      <c r="C37" s="0" t="n">
        <v>40</v>
      </c>
      <c r="D37" s="129" t="n">
        <v>50</v>
      </c>
      <c r="E37" s="0" t="n">
        <v>50</v>
      </c>
      <c r="F37" s="129" t="n">
        <v>60</v>
      </c>
      <c r="G37" s="0" t="n">
        <v>65</v>
      </c>
      <c r="L37" s="0" t="n">
        <f aca="false">[1]Планки!H37</f>
        <v>75</v>
      </c>
      <c r="M37" s="0" t="n">
        <f aca="false">[1]Планки!I37</f>
        <v>760</v>
      </c>
      <c r="N37" s="0" t="n">
        <f aca="false">[1]Планки!J37</f>
        <v>110</v>
      </c>
      <c r="O37" s="0" t="n">
        <f aca="false">[1]Планки!K37</f>
        <v>650</v>
      </c>
      <c r="P37" s="0" t="n">
        <f aca="false">[1]Планки!L37</f>
        <v>237</v>
      </c>
      <c r="Q37" s="0" t="n">
        <f aca="false">[1]Планки!M37</f>
        <v>247</v>
      </c>
      <c r="R37" s="0" t="n">
        <f aca="false">[1]Планки!N37</f>
        <v>275</v>
      </c>
      <c r="S37" s="0" t="n">
        <f aca="false">[1]Планки!O37</f>
        <v>29</v>
      </c>
      <c r="T37" s="0" t="n">
        <f aca="false">[1]Планки!P37</f>
        <v>35</v>
      </c>
      <c r="U37" s="0" t="n">
        <f aca="false">[1]Планки!Q37</f>
        <v>75</v>
      </c>
      <c r="V37" s="0" t="n">
        <f aca="false">[1]Планки!R37</f>
        <v>0</v>
      </c>
    </row>
    <row r="38" customFormat="false" ht="15" hidden="false" customHeight="false" outlineLevel="0" collapsed="false">
      <c r="A38" s="128" t="s">
        <v>180</v>
      </c>
      <c r="B38" s="125" t="s">
        <v>181</v>
      </c>
      <c r="C38" s="0" t="n">
        <v>40</v>
      </c>
      <c r="D38" s="129" t="n">
        <v>50</v>
      </c>
      <c r="E38" s="0" t="n">
        <v>50</v>
      </c>
      <c r="F38" s="129" t="n">
        <v>65</v>
      </c>
      <c r="G38" s="0" t="n">
        <v>70</v>
      </c>
      <c r="L38" s="0" t="n">
        <f aca="false">[1]Планки!H38</f>
        <v>88</v>
      </c>
      <c r="M38" s="0" t="n">
        <f aca="false">[1]Планки!I38</f>
        <v>800</v>
      </c>
      <c r="N38" s="0" t="n">
        <f aca="false">[1]Планки!J38</f>
        <v>150</v>
      </c>
      <c r="O38" s="0" t="n">
        <f aca="false">[1]Планки!K38</f>
        <v>650</v>
      </c>
      <c r="P38" s="0" t="n">
        <f aca="false">[1]Планки!L38</f>
        <v>305</v>
      </c>
      <c r="Q38" s="0" t="n">
        <f aca="false">[1]Планки!M38</f>
        <v>318</v>
      </c>
      <c r="R38" s="0" t="n">
        <f aca="false">[1]Планки!N38</f>
        <v>345</v>
      </c>
      <c r="S38" s="0" t="n">
        <f aca="false">[1]Планки!O38</f>
        <v>35</v>
      </c>
      <c r="T38" s="0" t="n">
        <f aca="false">[1]Планки!P38</f>
        <v>43</v>
      </c>
      <c r="U38" s="0" t="n">
        <f aca="false">[1]Планки!Q38</f>
        <v>110</v>
      </c>
      <c r="V38" s="0" t="n">
        <f aca="false">[1]Планки!R38</f>
        <v>0</v>
      </c>
    </row>
    <row r="39" customFormat="false" ht="15" hidden="false" customHeight="false" outlineLevel="0" collapsed="false">
      <c r="A39" s="128" t="s">
        <v>182</v>
      </c>
      <c r="B39" s="125" t="s">
        <v>183</v>
      </c>
      <c r="C39" s="0" t="n">
        <v>40</v>
      </c>
      <c r="D39" s="129" t="n">
        <v>55</v>
      </c>
      <c r="E39" s="0" t="n">
        <v>60</v>
      </c>
      <c r="F39" s="129" t="n">
        <v>70</v>
      </c>
      <c r="G39" s="0" t="n">
        <v>75</v>
      </c>
      <c r="L39" s="0" t="n">
        <f aca="false">[1]Планки!H39</f>
        <v>55</v>
      </c>
      <c r="M39" s="0" t="n">
        <f aca="false">[1]Планки!I39</f>
        <v>795</v>
      </c>
      <c r="N39" s="0" t="n">
        <f aca="false">[1]Планки!J39</f>
        <v>140</v>
      </c>
      <c r="O39" s="0" t="n">
        <f aca="false">[1]Планки!K39</f>
        <v>655</v>
      </c>
      <c r="P39" s="0" t="n">
        <f aca="false">[1]Планки!L39</f>
        <v>292</v>
      </c>
      <c r="Q39" s="0" t="n">
        <f aca="false">[1]Планки!M39</f>
        <v>310</v>
      </c>
      <c r="R39" s="0" t="n">
        <f aca="false">[1]Планки!N39</f>
        <v>345</v>
      </c>
      <c r="S39" s="0" t="str">
        <f aca="false">[1]Планки!O39</f>
        <v>100 (32)</v>
      </c>
      <c r="T39" s="0" t="str">
        <f aca="false">[1]Планки!P39</f>
        <v>115 (50)</v>
      </c>
      <c r="U39" s="0" t="str">
        <f aca="false">[1]Планки!Q39</f>
        <v>220 (160)</v>
      </c>
      <c r="V39" s="0" t="n">
        <f aca="false">[1]Планки!R39</f>
        <v>0</v>
      </c>
    </row>
    <row r="40" customFormat="false" ht="15" hidden="false" customHeight="false" outlineLevel="0" collapsed="false">
      <c r="A40" s="128" t="s">
        <v>184</v>
      </c>
      <c r="B40" s="125" t="s">
        <v>185</v>
      </c>
      <c r="C40" s="0" t="n">
        <v>40</v>
      </c>
      <c r="D40" s="130" t="n">
        <v>55</v>
      </c>
      <c r="E40" s="0" t="n">
        <v>60</v>
      </c>
      <c r="F40" s="129" t="n">
        <v>75</v>
      </c>
      <c r="G40" s="0" t="n">
        <v>80</v>
      </c>
      <c r="L40" s="0" t="n">
        <f aca="false">[1]Планки!H40</f>
        <v>101</v>
      </c>
      <c r="M40" s="0" t="n">
        <f aca="false">[1]Планки!I40</f>
        <v>800</v>
      </c>
      <c r="N40" s="0" t="n">
        <f aca="false">[1]Планки!J40</f>
        <v>140</v>
      </c>
      <c r="O40" s="0" t="n">
        <f aca="false">[1]Планки!K40</f>
        <v>660</v>
      </c>
      <c r="P40" s="0" t="n">
        <f aca="false">[1]Планки!L40</f>
        <v>155</v>
      </c>
      <c r="Q40" s="0" t="n">
        <f aca="false">[1]Планки!M40</f>
        <v>167</v>
      </c>
      <c r="R40" s="0" t="n">
        <f aca="false">[1]Планки!N40</f>
        <v>200</v>
      </c>
      <c r="S40" s="0" t="str">
        <f aca="false">[1]Планки!O40</f>
        <v>40 (25)</v>
      </c>
      <c r="T40" s="0" t="str">
        <f aca="false">[1]Планки!P40</f>
        <v>55 (43)</v>
      </c>
      <c r="U40" s="0" t="str">
        <f aca="false">[1]Планки!Q40</f>
        <v>120 (100)</v>
      </c>
      <c r="V40" s="0" t="n">
        <f aca="false">[1]Планки!R40</f>
        <v>0</v>
      </c>
    </row>
    <row r="41" customFormat="false" ht="15" hidden="false" customHeight="false" outlineLevel="0" collapsed="false">
      <c r="A41" s="128" t="s">
        <v>186</v>
      </c>
      <c r="B41" s="125" t="s">
        <v>187</v>
      </c>
      <c r="C41" s="0" t="n">
        <v>45</v>
      </c>
      <c r="D41" s="129" t="n">
        <v>60</v>
      </c>
      <c r="E41" s="130" t="n">
        <v>65</v>
      </c>
      <c r="F41" s="129" t="n">
        <v>85</v>
      </c>
      <c r="G41" s="0" t="n">
        <v>95</v>
      </c>
      <c r="L41" s="0" t="n">
        <f aca="false">[1]Планки!H41</f>
        <v>102</v>
      </c>
      <c r="M41" s="0" t="n">
        <f aca="false">[1]Планки!I41</f>
        <v>800</v>
      </c>
      <c r="N41" s="0" t="n">
        <f aca="false">[1]Планки!J41</f>
        <v>140</v>
      </c>
      <c r="O41" s="0" t="n">
        <f aca="false">[1]Планки!K41</f>
        <v>660</v>
      </c>
      <c r="P41" s="0" t="n">
        <f aca="false">[1]Планки!L41</f>
        <v>155</v>
      </c>
      <c r="Q41" s="0" t="n">
        <f aca="false">[1]Планки!M41</f>
        <v>170</v>
      </c>
      <c r="R41" s="0" t="n">
        <f aca="false">[1]Планки!N41</f>
        <v>190</v>
      </c>
      <c r="S41" s="0" t="str">
        <f aca="false">[1]Планки!O41</f>
        <v>40 (27)</v>
      </c>
      <c r="T41" s="0" t="str">
        <f aca="false">[1]Планки!P41</f>
        <v>55 (43)</v>
      </c>
      <c r="U41" s="0" t="str">
        <f aca="false">[1]Планки!Q41</f>
        <v>110 (100)</v>
      </c>
      <c r="V41" s="0" t="n">
        <f aca="false">[1]Планки!R41</f>
        <v>0</v>
      </c>
    </row>
    <row r="42" customFormat="false" ht="15" hidden="false" customHeight="false" outlineLevel="0" collapsed="false">
      <c r="A42" s="128" t="s">
        <v>188</v>
      </c>
      <c r="B42" s="125" t="s">
        <v>189</v>
      </c>
      <c r="C42" s="0" t="n">
        <v>45</v>
      </c>
      <c r="D42" s="129" t="n">
        <v>60</v>
      </c>
      <c r="E42" s="0" t="n">
        <v>65</v>
      </c>
      <c r="F42" s="129" t="n">
        <v>90</v>
      </c>
      <c r="G42" s="0" t="n">
        <v>100</v>
      </c>
      <c r="L42" s="0" t="n">
        <f aca="false">[1]Планки!H42</f>
        <v>22</v>
      </c>
      <c r="M42" s="0" t="n">
        <f aca="false">[1]Планки!I42</f>
        <v>840</v>
      </c>
      <c r="N42" s="0" t="n">
        <f aca="false">[1]Планки!J42</f>
        <v>180</v>
      </c>
      <c r="O42" s="0" t="n">
        <f aca="false">[1]Планки!K42</f>
        <v>660</v>
      </c>
      <c r="P42" s="0" t="n">
        <f aca="false">[1]Планки!L42</f>
        <v>294</v>
      </c>
      <c r="Q42" s="0" t="n">
        <f aca="false">[1]Планки!M42</f>
        <v>310</v>
      </c>
      <c r="R42" s="0" t="n">
        <f aca="false">[1]Планки!N42</f>
        <v>350</v>
      </c>
      <c r="S42" s="0" t="str">
        <f aca="false">[1]Планки!O42</f>
        <v>107 (45)</v>
      </c>
      <c r="T42" s="0" t="str">
        <f aca="false">[1]Планки!P42</f>
        <v>117 (50)</v>
      </c>
      <c r="U42" s="0" t="str">
        <f aca="false">[1]Планки!Q42</f>
        <v>185 (120)</v>
      </c>
      <c r="V42" s="0" t="n">
        <f aca="false">[1]Планки!R42</f>
        <v>0</v>
      </c>
    </row>
    <row r="43" customFormat="false" ht="15" hidden="false" customHeight="false" outlineLevel="0" collapsed="false">
      <c r="A43" s="128" t="s">
        <v>190</v>
      </c>
      <c r="B43" s="125" t="s">
        <v>191</v>
      </c>
      <c r="C43" s="0" t="n">
        <v>50</v>
      </c>
      <c r="D43" s="129" t="n">
        <v>60</v>
      </c>
      <c r="E43" s="0" t="n">
        <v>65</v>
      </c>
      <c r="F43" s="129" t="n">
        <v>100</v>
      </c>
      <c r="G43" s="0" t="n">
        <v>110</v>
      </c>
      <c r="L43" s="0" t="n">
        <f aca="false">[1]Планки!H43</f>
        <v>13</v>
      </c>
      <c r="M43" s="0" t="n">
        <f aca="false">[1]Планки!I43</f>
        <v>825</v>
      </c>
      <c r="N43" s="0" t="n">
        <f aca="false">[1]Планки!J43</f>
        <v>165</v>
      </c>
      <c r="O43" s="0" t="n">
        <f aca="false">[1]Планки!K43</f>
        <v>660</v>
      </c>
      <c r="P43" s="0" t="n">
        <f aca="false">[1]Планки!L43</f>
        <v>325</v>
      </c>
      <c r="Q43" s="0" t="n">
        <f aca="false">[1]Планки!M43</f>
        <v>338</v>
      </c>
      <c r="R43" s="0" t="n">
        <f aca="false">[1]Планки!N43</f>
        <v>375</v>
      </c>
      <c r="S43" s="0" t="str">
        <f aca="false">[1]Планки!O43</f>
        <v>80 (37)</v>
      </c>
      <c r="T43" s="0" t="str">
        <f aca="false">[1]Планки!P43</f>
        <v>90 (47)</v>
      </c>
      <c r="U43" s="0" t="str">
        <f aca="false">[1]Планки!Q43</f>
        <v>155 (115)</v>
      </c>
      <c r="V43" s="0" t="n">
        <f aca="false">[1]Планки!R43</f>
        <v>0</v>
      </c>
    </row>
    <row r="44" customFormat="false" ht="15" hidden="false" customHeight="false" outlineLevel="0" collapsed="false">
      <c r="A44" s="128" t="s">
        <v>192</v>
      </c>
      <c r="B44" s="125" t="s">
        <v>193</v>
      </c>
      <c r="C44" s="0" t="n">
        <v>50</v>
      </c>
      <c r="D44" s="129" t="n">
        <v>65</v>
      </c>
      <c r="E44" s="0" t="n">
        <v>65</v>
      </c>
      <c r="F44" s="129" t="n">
        <v>110</v>
      </c>
      <c r="G44" s="0" t="n">
        <v>120</v>
      </c>
      <c r="L44" s="0" t="n">
        <f aca="false">[1]Планки!H44</f>
        <v>94</v>
      </c>
      <c r="M44" s="0" t="n">
        <f aca="false">[1]Планки!I44</f>
        <v>805</v>
      </c>
      <c r="N44" s="0" t="n">
        <f aca="false">[1]Планки!J44</f>
        <v>140</v>
      </c>
      <c r="O44" s="0" t="n">
        <f aca="false">[1]Планки!K44</f>
        <v>665</v>
      </c>
      <c r="P44" s="0" t="n">
        <f aca="false">[1]Планки!L44</f>
        <v>160</v>
      </c>
      <c r="Q44" s="0" t="n">
        <f aca="false">[1]Планки!M44</f>
        <v>180</v>
      </c>
      <c r="R44" s="0" t="n">
        <f aca="false">[1]Планки!N44</f>
        <v>200</v>
      </c>
      <c r="S44" s="0" t="n">
        <f aca="false">[1]Планки!O44</f>
        <v>28</v>
      </c>
      <c r="T44" s="0" t="n">
        <f aca="false">[1]Планки!P44</f>
        <v>41</v>
      </c>
      <c r="U44" s="0" t="n">
        <f aca="false">[1]Планки!Q44</f>
        <v>100</v>
      </c>
      <c r="V44" s="0" t="n">
        <f aca="false">[1]Планки!R44</f>
        <v>0</v>
      </c>
    </row>
    <row r="45" customFormat="false" ht="15" hidden="false" customHeight="false" outlineLevel="0" collapsed="false">
      <c r="A45" s="128" t="s">
        <v>194</v>
      </c>
      <c r="B45" s="125" t="s">
        <v>195</v>
      </c>
      <c r="C45" s="0" t="n">
        <v>50</v>
      </c>
      <c r="D45" s="129" t="n">
        <v>65</v>
      </c>
      <c r="E45" s="0" t="n">
        <v>65</v>
      </c>
      <c r="F45" s="129" t="n">
        <v>120</v>
      </c>
      <c r="G45" s="0" t="n">
        <v>130</v>
      </c>
      <c r="L45" s="0" t="n">
        <f aca="false">[1]Планки!H45</f>
        <v>65</v>
      </c>
      <c r="M45" s="0" t="n">
        <f aca="false">[1]Планки!I45</f>
        <v>825</v>
      </c>
      <c r="N45" s="0" t="n">
        <f aca="false">[1]Планки!J45</f>
        <v>160</v>
      </c>
      <c r="O45" s="0" t="n">
        <f aca="false">[1]Планки!K45</f>
        <v>665</v>
      </c>
      <c r="P45" s="0" t="n">
        <f aca="false">[1]Планки!L45</f>
        <v>265</v>
      </c>
      <c r="Q45" s="0" t="n">
        <f aca="false">[1]Планки!M45</f>
        <v>278</v>
      </c>
      <c r="R45" s="0" t="n">
        <f aca="false">[1]Планки!N45</f>
        <v>320</v>
      </c>
      <c r="S45" s="0" t="str">
        <f aca="false">[1]Планки!O45</f>
        <v>52 (40)</v>
      </c>
      <c r="T45" s="0" t="str">
        <f aca="false">[1]Планки!P45</f>
        <v>60 (48)</v>
      </c>
      <c r="U45" s="0" t="str">
        <f aca="false">[1]Планки!Q45</f>
        <v>135 (123)</v>
      </c>
      <c r="V45" s="0" t="n">
        <f aca="false">[1]Планки!R45</f>
        <v>0</v>
      </c>
    </row>
    <row r="46" customFormat="false" ht="15" hidden="false" customHeight="false" outlineLevel="0" collapsed="false">
      <c r="L46" s="0" t="n">
        <f aca="false">[1]Планки!H46</f>
        <v>100</v>
      </c>
      <c r="M46" s="0" t="n">
        <f aca="false">[1]Планки!I46</f>
        <v>835</v>
      </c>
      <c r="N46" s="0" t="n">
        <f aca="false">[1]Планки!J46</f>
        <v>170</v>
      </c>
      <c r="O46" s="0" t="n">
        <f aca="false">[1]Планки!K46</f>
        <v>665</v>
      </c>
      <c r="P46" s="0" t="n">
        <f aca="false">[1]Планки!L46</f>
        <v>353</v>
      </c>
      <c r="Q46" s="0" t="n">
        <f aca="false">[1]Планки!M46</f>
        <v>355</v>
      </c>
      <c r="R46" s="0" t="n">
        <f aca="false">[1]Планки!N46</f>
        <v>395</v>
      </c>
      <c r="S46" s="0" t="n">
        <f aca="false">[1]Планки!O46</f>
        <v>35</v>
      </c>
      <c r="T46" s="0" t="n">
        <f aca="false">[1]Планки!P46</f>
        <v>48</v>
      </c>
      <c r="U46" s="0" t="n">
        <f aca="false">[1]Планки!Q46</f>
        <v>110</v>
      </c>
      <c r="V46" s="0" t="n">
        <f aca="false">[1]Планки!R46</f>
        <v>0</v>
      </c>
    </row>
    <row r="47" customFormat="false" ht="15" hidden="false" customHeight="false" outlineLevel="0" collapsed="false">
      <c r="A47" s="131" t="s">
        <v>143</v>
      </c>
      <c r="B47" s="132" t="s">
        <v>196</v>
      </c>
      <c r="C47" s="133" t="s">
        <v>197</v>
      </c>
      <c r="D47" s="133"/>
      <c r="E47" s="133"/>
      <c r="F47" s="127"/>
      <c r="G47" s="127" t="s">
        <v>170</v>
      </c>
      <c r="H47" s="126"/>
      <c r="I47" s="126"/>
      <c r="L47" s="0" t="n">
        <f aca="false">[1]Планки!H47</f>
        <v>21</v>
      </c>
      <c r="M47" s="0" t="n">
        <f aca="false">[1]Планки!I47</f>
        <v>840</v>
      </c>
      <c r="N47" s="0" t="n">
        <f aca="false">[1]Планки!J47</f>
        <v>170</v>
      </c>
      <c r="O47" s="0" t="n">
        <f aca="false">[1]Планки!K47</f>
        <v>670</v>
      </c>
      <c r="P47" s="0" t="n">
        <f aca="false">[1]Планки!L47</f>
        <v>355</v>
      </c>
      <c r="Q47" s="0" t="n">
        <f aca="false">[1]Планки!M47</f>
        <v>365</v>
      </c>
      <c r="R47" s="0" t="n">
        <f aca="false">[1]Планки!N47</f>
        <v>400</v>
      </c>
      <c r="S47" s="0" t="n">
        <f aca="false">[1]Планки!O47</f>
        <v>40</v>
      </c>
      <c r="T47" s="0" t="n">
        <f aca="false">[1]Планки!P47</f>
        <v>48</v>
      </c>
      <c r="U47" s="0" t="n">
        <f aca="false">[1]Планки!Q47</f>
        <v>110</v>
      </c>
      <c r="V47" s="0" t="n">
        <f aca="false">[1]Планки!R47</f>
        <v>0</v>
      </c>
    </row>
    <row r="48" customFormat="false" ht="15" hidden="false" customHeight="false" outlineLevel="0" collapsed="false">
      <c r="A48" s="128"/>
      <c r="B48" s="132" t="s">
        <v>198</v>
      </c>
      <c r="C48" s="126" t="s">
        <v>171</v>
      </c>
      <c r="D48" s="126" t="s">
        <v>172</v>
      </c>
      <c r="E48" s="126" t="s">
        <v>173</v>
      </c>
      <c r="F48" s="127" t="s">
        <v>199</v>
      </c>
      <c r="G48" s="127" t="s">
        <v>200</v>
      </c>
      <c r="H48" s="133" t="s">
        <v>201</v>
      </c>
      <c r="I48" s="133" t="s">
        <v>202</v>
      </c>
      <c r="L48" s="0" t="n">
        <f aca="false">[1]Планки!H48</f>
        <v>16</v>
      </c>
      <c r="M48" s="0" t="n">
        <f aca="false">[1]Планки!I48</f>
        <v>835</v>
      </c>
      <c r="N48" s="0" t="n">
        <f aca="false">[1]Планки!J48</f>
        <v>165</v>
      </c>
      <c r="O48" s="0" t="n">
        <f aca="false">[1]Планки!K48</f>
        <v>670</v>
      </c>
      <c r="P48" s="0" t="n">
        <f aca="false">[1]Планки!L48</f>
        <v>520</v>
      </c>
      <c r="Q48" s="0" t="n">
        <f aca="false">[1]Планки!M48</f>
        <v>533</v>
      </c>
      <c r="R48" s="0" t="n">
        <f aca="false">[1]Планки!N48</f>
        <v>580</v>
      </c>
      <c r="S48" s="0" t="str">
        <f aca="false">[1]Планки!O48</f>
        <v>58 (43)</v>
      </c>
      <c r="T48" s="0" t="str">
        <f aca="false">[1]Планки!P48</f>
        <v>66 (51)</v>
      </c>
      <c r="U48" s="0" t="str">
        <f aca="false">[1]Планки!Q48</f>
        <v>135 (120)</v>
      </c>
      <c r="V48" s="0" t="n">
        <f aca="false">[1]Планки!R48</f>
        <v>0</v>
      </c>
    </row>
    <row r="49" customFormat="false" ht="15" hidden="false" customHeight="false" outlineLevel="0" collapsed="false">
      <c r="A49" s="131" t="s">
        <v>143</v>
      </c>
      <c r="B49" s="110" t="n">
        <v>4</v>
      </c>
      <c r="C49" s="0" t="n">
        <v>21</v>
      </c>
      <c r="D49" s="0" t="n">
        <v>18</v>
      </c>
      <c r="E49" s="0" t="n">
        <v>23</v>
      </c>
      <c r="F49" s="0" t="n">
        <v>60</v>
      </c>
      <c r="G49" s="0" t="n">
        <v>33</v>
      </c>
      <c r="H49" s="0" t="n">
        <v>27</v>
      </c>
      <c r="I49" s="0" t="n">
        <v>36</v>
      </c>
      <c r="L49" s="0" t="n">
        <f aca="false">[1]Планки!H49</f>
        <v>18</v>
      </c>
      <c r="M49" s="0" t="n">
        <f aca="false">[1]Планки!I49</f>
        <v>835</v>
      </c>
      <c r="N49" s="0" t="n">
        <f aca="false">[1]Планки!J49</f>
        <v>165</v>
      </c>
      <c r="O49" s="0" t="n">
        <f aca="false">[1]Планки!K49</f>
        <v>670</v>
      </c>
      <c r="P49" s="0" t="n">
        <f aca="false">[1]Планки!L49</f>
        <v>550</v>
      </c>
      <c r="Q49" s="0" t="n">
        <f aca="false">[1]Планки!M49</f>
        <v>560</v>
      </c>
      <c r="R49" s="0" t="n">
        <f aca="false">[1]Планки!N49</f>
        <v>605</v>
      </c>
      <c r="S49" s="0" t="n">
        <f aca="false">[1]Планки!O49</f>
        <v>37</v>
      </c>
      <c r="T49" s="0" t="n">
        <f aca="false">[1]Планки!P49</f>
        <v>50</v>
      </c>
      <c r="U49" s="0" t="n">
        <f aca="false">[1]Планки!Q49</f>
        <v>105</v>
      </c>
      <c r="V49" s="0" t="n">
        <f aca="false">[1]Планки!R49</f>
        <v>0</v>
      </c>
    </row>
    <row r="50" customFormat="false" ht="15" hidden="false" customHeight="false" outlineLevel="0" collapsed="false">
      <c r="A50" s="131" t="s">
        <v>203</v>
      </c>
      <c r="B50" s="110" t="n">
        <v>4</v>
      </c>
      <c r="C50" s="0" t="n">
        <v>21</v>
      </c>
      <c r="D50" s="0" t="n">
        <v>18</v>
      </c>
      <c r="E50" s="0" t="n">
        <v>23</v>
      </c>
      <c r="F50" s="0" t="n">
        <v>60</v>
      </c>
      <c r="G50" s="0" t="n">
        <v>33</v>
      </c>
      <c r="H50" s="0" t="n">
        <v>27</v>
      </c>
      <c r="I50" s="0" t="n">
        <v>36</v>
      </c>
      <c r="L50" s="0" t="n">
        <f aca="false">[1]Планки!H50</f>
        <v>6</v>
      </c>
      <c r="M50" s="0" t="n">
        <f aca="false">[1]Планки!I50</f>
        <v>780</v>
      </c>
      <c r="N50" s="0" t="n">
        <f aca="false">[1]Планки!J50</f>
        <v>105</v>
      </c>
      <c r="O50" s="0" t="n">
        <f aca="false">[1]Планки!K50</f>
        <v>675</v>
      </c>
      <c r="P50" s="0" t="n">
        <f aca="false">[1]Планки!L50</f>
        <v>127</v>
      </c>
      <c r="Q50" s="0" t="n">
        <f aca="false">[1]Планки!M50</f>
        <v>137</v>
      </c>
      <c r="R50" s="0" t="n">
        <f aca="false">[1]Планки!N50</f>
        <v>160</v>
      </c>
      <c r="S50" s="0" t="n">
        <f aca="false">[1]Планки!O50</f>
        <v>30</v>
      </c>
      <c r="T50" s="0" t="n">
        <f aca="false">[1]Планки!P50</f>
        <v>35</v>
      </c>
      <c r="U50" s="0" t="n">
        <f aca="false">[1]Планки!Q50</f>
        <v>77</v>
      </c>
      <c r="V50" s="0" t="n">
        <f aca="false">[1]Планки!R50</f>
        <v>0</v>
      </c>
    </row>
    <row r="51" customFormat="false" ht="15" hidden="false" customHeight="false" outlineLevel="0" collapsed="false">
      <c r="A51" s="131" t="s">
        <v>204</v>
      </c>
      <c r="B51" s="110" t="n">
        <v>4</v>
      </c>
      <c r="C51" s="0" t="n">
        <v>24</v>
      </c>
      <c r="D51" s="0" t="n">
        <v>18</v>
      </c>
      <c r="E51" s="0" t="n">
        <v>24</v>
      </c>
      <c r="F51" s="0" t="n">
        <v>65</v>
      </c>
      <c r="G51" s="0" t="n">
        <v>34</v>
      </c>
      <c r="H51" s="0" t="n">
        <v>28</v>
      </c>
      <c r="I51" s="0" t="n">
        <v>39</v>
      </c>
      <c r="L51" s="0" t="n">
        <f aca="false">[1]Планки!H51</f>
        <v>36</v>
      </c>
      <c r="M51" s="0" t="n">
        <f aca="false">[1]Планки!I51</f>
        <v>845</v>
      </c>
      <c r="N51" s="0" t="n">
        <f aca="false">[1]Планки!J51</f>
        <v>170</v>
      </c>
      <c r="O51" s="0" t="n">
        <f aca="false">[1]Планки!K51</f>
        <v>675</v>
      </c>
      <c r="P51" s="0" t="n">
        <f aca="false">[1]Планки!L51</f>
        <v>360</v>
      </c>
      <c r="Q51" s="0" t="n">
        <f aca="false">[1]Планки!M51</f>
        <v>370</v>
      </c>
      <c r="R51" s="0" t="n">
        <f aca="false">[1]Планки!N51</f>
        <v>405</v>
      </c>
      <c r="S51" s="0" t="n">
        <f aca="false">[1]Планки!O51</f>
        <v>40</v>
      </c>
      <c r="T51" s="0" t="n">
        <f aca="false">[1]Планки!P51</f>
        <v>51</v>
      </c>
      <c r="U51" s="0" t="n">
        <f aca="false">[1]Планки!Q51</f>
        <v>110</v>
      </c>
      <c r="V51" s="0" t="n">
        <f aca="false">[1]Планки!R51</f>
        <v>0</v>
      </c>
    </row>
    <row r="52" customFormat="false" ht="15" hidden="false" customHeight="false" outlineLevel="0" collapsed="false">
      <c r="A52" s="131" t="s">
        <v>205</v>
      </c>
      <c r="B52" s="110" t="n">
        <v>6</v>
      </c>
      <c r="C52" s="0" t="n">
        <v>21</v>
      </c>
      <c r="D52" s="0" t="n">
        <v>17</v>
      </c>
      <c r="E52" s="0" t="n">
        <v>21</v>
      </c>
      <c r="F52" s="0" t="n">
        <v>70</v>
      </c>
      <c r="G52" s="0" t="n">
        <v>36</v>
      </c>
      <c r="H52" s="0" t="n">
        <v>30</v>
      </c>
      <c r="I52" s="0" t="n">
        <v>44</v>
      </c>
      <c r="L52" s="0" t="n">
        <f aca="false">[1]Планки!H52</f>
        <v>20</v>
      </c>
      <c r="M52" s="0" t="n">
        <f aca="false">[1]Планки!I52</f>
        <v>840</v>
      </c>
      <c r="N52" s="0" t="n">
        <f aca="false">[1]Планки!J52</f>
        <v>165</v>
      </c>
      <c r="O52" s="0" t="n">
        <f aca="false">[1]Планки!K52</f>
        <v>675</v>
      </c>
      <c r="P52" s="0" t="n">
        <f aca="false">[1]Планки!L52</f>
        <v>525</v>
      </c>
      <c r="Q52" s="0" t="n">
        <f aca="false">[1]Планки!M52</f>
        <v>532</v>
      </c>
      <c r="R52" s="0" t="n">
        <f aca="false">[1]Планки!N52</f>
        <v>570</v>
      </c>
      <c r="S52" s="0" t="str">
        <f aca="false">[1]Планки!O52</f>
        <v>55 (43)</v>
      </c>
      <c r="T52" s="0" t="str">
        <f aca="false">[1]Планки!P52</f>
        <v>65 (53)</v>
      </c>
      <c r="U52" s="0" t="str">
        <f aca="false">[1]Планки!Q52</f>
        <v>130 (118)</v>
      </c>
      <c r="V52" s="0" t="n">
        <f aca="false">[1]Планки!R52</f>
        <v>0</v>
      </c>
    </row>
    <row r="53" customFormat="false" ht="15" hidden="false" customHeight="false" outlineLevel="0" collapsed="false">
      <c r="A53" s="131" t="s">
        <v>206</v>
      </c>
      <c r="B53" s="110" t="n">
        <v>6</v>
      </c>
      <c r="C53" s="0" t="n">
        <v>24</v>
      </c>
      <c r="D53" s="0" t="n">
        <v>18</v>
      </c>
      <c r="E53" s="0" t="n">
        <v>24</v>
      </c>
      <c r="F53" s="0" t="n">
        <v>75</v>
      </c>
      <c r="G53" s="0" t="n">
        <v>40</v>
      </c>
      <c r="H53" s="0" t="n">
        <v>32</v>
      </c>
      <c r="I53" s="0" t="n">
        <v>50</v>
      </c>
      <c r="L53" s="0" t="n">
        <f aca="false">[1]Планки!H53</f>
        <v>19</v>
      </c>
      <c r="M53" s="0" t="n">
        <f aca="false">[1]Планки!I53</f>
        <v>850</v>
      </c>
      <c r="N53" s="0" t="n">
        <f aca="false">[1]Планки!J53</f>
        <v>170</v>
      </c>
      <c r="O53" s="0" t="n">
        <f aca="false">[1]Планки!K53</f>
        <v>680</v>
      </c>
      <c r="P53" s="0" t="n">
        <f aca="false">[1]Планки!L53</f>
        <v>545</v>
      </c>
      <c r="Q53" s="0" t="n">
        <f aca="false">[1]Планки!M53</f>
        <v>560</v>
      </c>
      <c r="R53" s="0" t="n">
        <f aca="false">[1]Планки!N53</f>
        <v>600</v>
      </c>
      <c r="S53" s="0" t="n">
        <f aca="false">[1]Планки!O53</f>
        <v>37</v>
      </c>
      <c r="T53" s="0" t="n">
        <f aca="false">[1]Планки!P53</f>
        <v>45</v>
      </c>
      <c r="U53" s="0" t="n">
        <f aca="false">[1]Планки!Q53</f>
        <v>110</v>
      </c>
      <c r="V53" s="0" t="n">
        <f aca="false">[1]Планки!R53</f>
        <v>0</v>
      </c>
    </row>
    <row r="54" customFormat="false" ht="15" hidden="false" customHeight="false" outlineLevel="0" collapsed="false">
      <c r="A54" s="131" t="s">
        <v>207</v>
      </c>
      <c r="B54" s="110" t="n">
        <v>6</v>
      </c>
      <c r="C54" s="0" t="n">
        <v>25</v>
      </c>
      <c r="D54" s="0" t="n">
        <v>20</v>
      </c>
      <c r="E54" s="0" t="n">
        <v>25</v>
      </c>
      <c r="F54" s="0" t="n">
        <v>80</v>
      </c>
      <c r="G54" s="0" t="n">
        <v>42</v>
      </c>
      <c r="H54" s="0" t="n">
        <v>35</v>
      </c>
      <c r="I54" s="0" t="n">
        <v>55</v>
      </c>
      <c r="L54" s="0" t="n">
        <f aca="false">[1]Планки!H54</f>
        <v>87</v>
      </c>
      <c r="M54" s="0" t="n">
        <f aca="false">[1]Планки!I54</f>
        <v>835</v>
      </c>
      <c r="N54" s="0" t="n">
        <f aca="false">[1]Планки!J54</f>
        <v>150</v>
      </c>
      <c r="O54" s="0" t="n">
        <f aca="false">[1]Планки!K54</f>
        <v>685</v>
      </c>
      <c r="P54" s="0" t="n">
        <f aca="false">[1]Планки!L54</f>
        <v>250</v>
      </c>
      <c r="Q54" s="0" t="n">
        <f aca="false">[1]Планки!M54</f>
        <v>265</v>
      </c>
      <c r="R54" s="0" t="n">
        <f aca="false">[1]Планки!N54</f>
        <v>295</v>
      </c>
      <c r="S54" s="0" t="n">
        <f aca="false">[1]Планки!O54</f>
        <v>35</v>
      </c>
      <c r="T54" s="0" t="n">
        <f aca="false">[1]Планки!P54</f>
        <v>44</v>
      </c>
      <c r="U54" s="0" t="n">
        <f aca="false">[1]Планки!Q54</f>
        <v>105</v>
      </c>
      <c r="V54" s="0" t="n">
        <f aca="false">[1]Планки!R54</f>
        <v>0</v>
      </c>
    </row>
    <row r="55" customFormat="false" ht="15" hidden="false" customHeight="false" outlineLevel="0" collapsed="false">
      <c r="L55" s="0" t="n">
        <f aca="false">[1]Планки!H55</f>
        <v>28</v>
      </c>
      <c r="M55" s="0" t="n">
        <f aca="false">[1]Планки!I55</f>
        <v>845</v>
      </c>
      <c r="N55" s="0" t="n">
        <f aca="false">[1]Планки!J55</f>
        <v>150</v>
      </c>
      <c r="O55" s="0" t="n">
        <f aca="false">[1]Планки!K55</f>
        <v>695</v>
      </c>
      <c r="P55" s="0" t="n">
        <f aca="false">[1]Планки!L55</f>
        <v>405</v>
      </c>
      <c r="Q55" s="0" t="n">
        <f aca="false">[1]Планки!M55</f>
        <v>420</v>
      </c>
      <c r="R55" s="0" t="n">
        <f aca="false">[1]Планки!N55</f>
        <v>450</v>
      </c>
      <c r="S55" s="0" t="str">
        <f aca="false">[1]Планки!O55</f>
        <v>46 (34)</v>
      </c>
      <c r="T55" s="0" t="str">
        <f aca="false">[1]Планки!P55</f>
        <v>55 (43)</v>
      </c>
      <c r="U55" s="0" t="str">
        <f aca="false">[1]Планки!Q55</f>
        <v>105 (93)</v>
      </c>
      <c r="V55" s="0" t="n">
        <f aca="false">[1]Планки!R55</f>
        <v>0</v>
      </c>
    </row>
    <row r="56" customFormat="false" ht="15" hidden="false" customHeight="false" outlineLevel="0" collapsed="false">
      <c r="A56" s="128" t="s">
        <v>153</v>
      </c>
      <c r="B56" s="132" t="s">
        <v>196</v>
      </c>
      <c r="C56" s="133" t="s">
        <v>197</v>
      </c>
      <c r="D56" s="133"/>
      <c r="E56" s="133"/>
      <c r="F56" s="127"/>
      <c r="G56" s="127" t="s">
        <v>170</v>
      </c>
      <c r="H56" s="126"/>
      <c r="I56" s="126"/>
      <c r="J56" s="127" t="s">
        <v>208</v>
      </c>
      <c r="K56" s="127"/>
      <c r="L56" s="0" t="n">
        <f aca="false">[1]Планки!H56</f>
        <v>51</v>
      </c>
      <c r="M56" s="0" t="n">
        <f aca="false">[1]Планки!I56</f>
        <v>805</v>
      </c>
      <c r="N56" s="0" t="n">
        <f aca="false">[1]Планки!J56</f>
        <v>105</v>
      </c>
      <c r="O56" s="0" t="n">
        <f aca="false">[1]Планки!K56</f>
        <v>700</v>
      </c>
      <c r="P56" s="0" t="n">
        <f aca="false">[1]Планки!L56</f>
        <v>165</v>
      </c>
      <c r="Q56" s="0" t="n">
        <f aca="false">[1]Планки!M56</f>
        <v>180</v>
      </c>
      <c r="R56" s="0" t="n">
        <f aca="false">[1]Планки!N56</f>
        <v>200</v>
      </c>
      <c r="S56" s="0" t="n">
        <f aca="false">[1]Планки!O56</f>
        <v>29</v>
      </c>
      <c r="T56" s="0" t="n">
        <f aca="false">[1]Планки!P56</f>
        <v>35</v>
      </c>
      <c r="U56" s="0" t="n">
        <f aca="false">[1]Планки!Q56</f>
        <v>80</v>
      </c>
      <c r="V56" s="0" t="n">
        <f aca="false">[1]Планки!R56</f>
        <v>0</v>
      </c>
    </row>
    <row r="57" customFormat="false" ht="15" hidden="false" customHeight="false" outlineLevel="0" collapsed="false">
      <c r="A57" s="134"/>
      <c r="B57" s="132" t="s">
        <v>198</v>
      </c>
      <c r="C57" s="126" t="s">
        <v>171</v>
      </c>
      <c r="D57" s="126" t="s">
        <v>172</v>
      </c>
      <c r="E57" s="126" t="s">
        <v>173</v>
      </c>
      <c r="F57" s="127" t="s">
        <v>199</v>
      </c>
      <c r="G57" s="127" t="s">
        <v>200</v>
      </c>
      <c r="H57" s="133" t="s">
        <v>201</v>
      </c>
      <c r="I57" s="133" t="s">
        <v>202</v>
      </c>
      <c r="J57" s="127" t="s">
        <v>209</v>
      </c>
      <c r="K57" s="133" t="s">
        <v>210</v>
      </c>
      <c r="L57" s="0" t="n">
        <f aca="false">[1]Планки!H57</f>
        <v>43</v>
      </c>
      <c r="M57" s="0" t="n">
        <f aca="false">[1]Планки!I57</f>
        <v>850</v>
      </c>
      <c r="N57" s="0" t="n">
        <f aca="false">[1]Планки!J57</f>
        <v>150</v>
      </c>
      <c r="O57" s="0" t="n">
        <f aca="false">[1]Планки!K57</f>
        <v>700</v>
      </c>
      <c r="P57" s="0" t="n">
        <f aca="false">[1]Планки!L57</f>
        <v>363</v>
      </c>
      <c r="Q57" s="0" t="n">
        <f aca="false">[1]Планки!M57</f>
        <v>385</v>
      </c>
      <c r="R57" s="0" t="n">
        <f aca="false">[1]Планки!N57</f>
        <v>410</v>
      </c>
      <c r="S57" s="0" t="n">
        <f aca="false">[1]Планки!O57</f>
        <v>32</v>
      </c>
      <c r="T57" s="0" t="n">
        <f aca="false">[1]Планки!P57</f>
        <v>45</v>
      </c>
      <c r="U57" s="0" t="n">
        <f aca="false">[1]Планки!Q57</f>
        <v>100</v>
      </c>
      <c r="V57" s="0" t="n">
        <f aca="false">[1]Планки!R57</f>
        <v>0</v>
      </c>
    </row>
    <row r="58" customFormat="false" ht="15" hidden="false" customHeight="false" outlineLevel="0" collapsed="false">
      <c r="A58" s="134" t="s">
        <v>153</v>
      </c>
      <c r="B58" s="110" t="n">
        <v>4</v>
      </c>
      <c r="C58" s="0" t="n">
        <v>20</v>
      </c>
      <c r="D58" s="0" t="n">
        <v>17</v>
      </c>
      <c r="E58" s="0" t="n">
        <v>23</v>
      </c>
      <c r="F58" s="0" t="n">
        <v>55</v>
      </c>
      <c r="G58" s="0" t="n">
        <v>35</v>
      </c>
      <c r="H58" s="0" t="n">
        <v>28</v>
      </c>
      <c r="I58" s="0" t="n">
        <v>40</v>
      </c>
      <c r="J58" s="0" t="n">
        <v>110</v>
      </c>
      <c r="K58" s="0" t="n">
        <v>90</v>
      </c>
      <c r="L58" s="0" t="n">
        <f aca="false">[1]Планки!H58</f>
        <v>31</v>
      </c>
      <c r="M58" s="0" t="n">
        <f aca="false">[1]Планки!I58</f>
        <v>880</v>
      </c>
      <c r="N58" s="0" t="n">
        <f aca="false">[1]Планки!J58</f>
        <v>165</v>
      </c>
      <c r="O58" s="0" t="n">
        <f aca="false">[1]Планки!K58</f>
        <v>715</v>
      </c>
      <c r="P58" s="0" t="n">
        <f aca="false">[1]Планки!L58</f>
        <v>295</v>
      </c>
      <c r="Q58" s="0" t="n">
        <f aca="false">[1]Планки!M58</f>
        <v>315</v>
      </c>
      <c r="R58" s="0" t="n">
        <f aca="false">[1]Планки!N58</f>
        <v>355</v>
      </c>
      <c r="S58" s="0" t="str">
        <f aca="false">[1]Планки!O58</f>
        <v>55 (38)</v>
      </c>
      <c r="T58" s="0" t="str">
        <f aca="false">[1]Планки!P58</f>
        <v>70 (53)</v>
      </c>
      <c r="U58" s="0" t="str">
        <f aca="false">[1]Планки!Q58</f>
        <v>135 (118)</v>
      </c>
      <c r="V58" s="0" t="n">
        <f aca="false">[1]Планки!R58</f>
        <v>0</v>
      </c>
    </row>
    <row r="59" customFormat="false" ht="15" hidden="false" customHeight="false" outlineLevel="0" collapsed="false">
      <c r="A59" s="134" t="s">
        <v>211</v>
      </c>
      <c r="B59" s="110" t="n">
        <v>4</v>
      </c>
      <c r="C59" s="0" t="n">
        <v>20</v>
      </c>
      <c r="D59" s="0" t="n">
        <v>17</v>
      </c>
      <c r="E59" s="0" t="n">
        <v>23</v>
      </c>
      <c r="F59" s="0" t="n">
        <v>55</v>
      </c>
      <c r="G59" s="0" t="n">
        <v>35</v>
      </c>
      <c r="H59" s="0" t="n">
        <v>28</v>
      </c>
      <c r="I59" s="0" t="n">
        <v>40</v>
      </c>
      <c r="J59" s="0" t="n">
        <v>110</v>
      </c>
      <c r="K59" s="0" t="n">
        <v>90</v>
      </c>
      <c r="L59" s="0" t="n">
        <f aca="false">[1]Планки!H59</f>
        <v>91</v>
      </c>
      <c r="M59" s="0" t="n">
        <f aca="false">[1]Планки!I59</f>
        <v>895</v>
      </c>
      <c r="N59" s="0" t="n">
        <f aca="false">[1]Планки!J59</f>
        <v>175</v>
      </c>
      <c r="O59" s="0" t="n">
        <f aca="false">[1]Планки!K59</f>
        <v>720</v>
      </c>
      <c r="P59" s="0" t="n">
        <f aca="false">[1]Планки!L59</f>
        <v>180</v>
      </c>
      <c r="Q59" s="0" t="n">
        <f aca="false">[1]Планки!M59</f>
        <v>234</v>
      </c>
      <c r="R59" s="0" t="n">
        <f aca="false">[1]Планки!N59</f>
        <v>270</v>
      </c>
      <c r="S59" s="0" t="str">
        <f aca="false">[1]Планки!O59</f>
        <v>45 (40)</v>
      </c>
      <c r="T59" s="0" t="str">
        <f aca="false">[1]Планки!P59</f>
        <v>60 (55)</v>
      </c>
      <c r="U59" s="0" t="str">
        <f aca="false">[1]Планки!Q59</f>
        <v>125 (120)</v>
      </c>
      <c r="V59" s="0" t="n">
        <f aca="false">[1]Планки!R59</f>
        <v>0</v>
      </c>
    </row>
    <row r="60" customFormat="false" ht="15" hidden="false" customHeight="false" outlineLevel="0" collapsed="false">
      <c r="A60" s="134" t="s">
        <v>212</v>
      </c>
      <c r="B60" s="110" t="n">
        <v>6</v>
      </c>
      <c r="C60" s="0" t="n">
        <v>19</v>
      </c>
      <c r="D60" s="0" t="n">
        <v>14</v>
      </c>
      <c r="E60" s="0" t="n">
        <v>20</v>
      </c>
      <c r="F60" s="0" t="n">
        <v>60</v>
      </c>
      <c r="G60" s="0" t="n">
        <v>35</v>
      </c>
      <c r="H60" s="0" t="n">
        <v>29</v>
      </c>
      <c r="I60" s="0" t="n">
        <v>44</v>
      </c>
      <c r="J60" s="0" t="n">
        <v>110</v>
      </c>
      <c r="K60" s="0" t="n">
        <v>90</v>
      </c>
      <c r="L60" s="0" t="n">
        <f aca="false">[1]Планки!H60</f>
        <v>107</v>
      </c>
      <c r="M60" s="0" t="n">
        <f aca="false">[1]Планки!I60</f>
        <v>880</v>
      </c>
      <c r="N60" s="0" t="n">
        <f aca="false">[1]Планки!J60</f>
        <v>150</v>
      </c>
      <c r="O60" s="0" t="n">
        <f aca="false">[1]Планки!K60</f>
        <v>730</v>
      </c>
      <c r="P60" s="0" t="n">
        <f aca="false">[1]Планки!L60</f>
        <v>210</v>
      </c>
      <c r="Q60" s="0" t="n">
        <f aca="false">[1]Планки!M60</f>
        <v>225</v>
      </c>
      <c r="R60" s="0" t="n">
        <f aca="false">[1]Планки!N60</f>
        <v>260</v>
      </c>
      <c r="S60" s="0" t="n">
        <f aca="false">[1]Планки!O60</f>
        <v>31</v>
      </c>
      <c r="T60" s="0" t="n">
        <f aca="false">[1]Планки!P60</f>
        <v>44</v>
      </c>
      <c r="U60" s="0" t="n">
        <f aca="false">[1]Планки!Q60</f>
        <v>110</v>
      </c>
      <c r="V60" s="0" t="n">
        <f aca="false">[1]Планки!R60</f>
        <v>0</v>
      </c>
    </row>
    <row r="61" customFormat="false" ht="15" hidden="false" customHeight="false" outlineLevel="0" collapsed="false">
      <c r="A61" s="134" t="s">
        <v>213</v>
      </c>
      <c r="B61" s="110" t="n">
        <v>6</v>
      </c>
      <c r="C61" s="0" t="n">
        <v>22</v>
      </c>
      <c r="D61" s="0" t="n">
        <v>16</v>
      </c>
      <c r="E61" s="0" t="n">
        <v>21</v>
      </c>
      <c r="F61" s="0" t="n">
        <v>65</v>
      </c>
      <c r="G61" s="0" t="n">
        <v>38</v>
      </c>
      <c r="H61" s="0" t="n">
        <v>32</v>
      </c>
      <c r="I61" s="0" t="n">
        <v>48</v>
      </c>
      <c r="J61" s="0" t="n">
        <v>120</v>
      </c>
      <c r="K61" s="0" t="n">
        <v>100</v>
      </c>
      <c r="L61" s="0" t="n">
        <f aca="false">[1]Планки!H61</f>
        <v>54</v>
      </c>
      <c r="M61" s="0" t="n">
        <f aca="false">[1]Планки!I61</f>
        <v>900</v>
      </c>
      <c r="N61" s="0" t="n">
        <f aca="false">[1]Планки!J61</f>
        <v>165</v>
      </c>
      <c r="O61" s="0" t="n">
        <f aca="false">[1]Планки!K61</f>
        <v>735</v>
      </c>
      <c r="P61" s="0" t="n">
        <f aca="false">[1]Планки!L61</f>
        <v>235</v>
      </c>
      <c r="Q61" s="0" t="n">
        <f aca="false">[1]Планки!M61</f>
        <v>250</v>
      </c>
      <c r="R61" s="0" t="n">
        <f aca="false">[1]Планки!N61</f>
        <v>305</v>
      </c>
      <c r="S61" s="0" t="str">
        <f aca="false">[1]Планки!O61</f>
        <v>130 (40)</v>
      </c>
      <c r="T61" s="0" t="str">
        <f aca="false">[1]Планки!P61</f>
        <v>140 (52)</v>
      </c>
      <c r="U61" s="0" t="str">
        <f aca="false">[1]Планки!Q61</f>
        <v>215 (120)</v>
      </c>
      <c r="V61" s="0" t="n">
        <f aca="false">[1]Планки!R61</f>
        <v>0</v>
      </c>
    </row>
    <row r="62" customFormat="false" ht="15" hidden="false" customHeight="false" outlineLevel="0" collapsed="false">
      <c r="A62" s="134" t="s">
        <v>214</v>
      </c>
      <c r="B62" s="110" t="n">
        <v>6</v>
      </c>
      <c r="C62" s="0" t="n">
        <v>24</v>
      </c>
      <c r="D62" s="0" t="n">
        <v>18</v>
      </c>
      <c r="E62" s="0" t="n">
        <v>24</v>
      </c>
      <c r="F62" s="0" t="n">
        <v>70</v>
      </c>
      <c r="G62" s="0" t="n">
        <v>42</v>
      </c>
      <c r="H62" s="0" t="n">
        <v>36</v>
      </c>
      <c r="I62" s="0" t="n">
        <v>54</v>
      </c>
      <c r="J62" s="0" t="n">
        <v>120</v>
      </c>
      <c r="K62" s="0" t="n">
        <v>100</v>
      </c>
      <c r="L62" s="0" t="n">
        <f aca="false">[1]Планки!H62</f>
        <v>47</v>
      </c>
      <c r="M62" s="0" t="n">
        <f aca="false">[1]Планки!I62</f>
        <v>940</v>
      </c>
      <c r="N62" s="0" t="n">
        <f aca="false">[1]Планки!J62</f>
        <v>200</v>
      </c>
      <c r="O62" s="0" t="n">
        <f aca="false">[1]Планки!K62</f>
        <v>740</v>
      </c>
      <c r="P62" s="0" t="n">
        <f aca="false">[1]Планки!L62</f>
        <v>200</v>
      </c>
      <c r="Q62" s="0" t="n">
        <f aca="false">[1]Планки!M62</f>
        <v>215</v>
      </c>
      <c r="R62" s="0" t="n">
        <f aca="false">[1]Планки!N62</f>
        <v>267</v>
      </c>
      <c r="S62" s="0" t="n">
        <f aca="false">[1]Планки!O62</f>
        <v>46</v>
      </c>
      <c r="T62" s="0" t="n">
        <f aca="false">[1]Планки!P62</f>
        <v>55</v>
      </c>
      <c r="U62" s="0" t="n">
        <f aca="false">[1]Планки!Q62</f>
        <v>140</v>
      </c>
      <c r="V62" s="0" t="n">
        <f aca="false">[1]Планки!R62</f>
        <v>0</v>
      </c>
    </row>
    <row r="63" customFormat="false" ht="15" hidden="false" customHeight="false" outlineLevel="0" collapsed="false">
      <c r="A63" s="134" t="s">
        <v>215</v>
      </c>
      <c r="B63" s="110" t="n">
        <v>6</v>
      </c>
      <c r="C63" s="0" t="n">
        <v>25</v>
      </c>
      <c r="D63" s="0" t="n">
        <v>19</v>
      </c>
      <c r="E63" s="0" t="n">
        <v>26</v>
      </c>
      <c r="F63" s="0" t="n">
        <v>75</v>
      </c>
      <c r="G63" s="0" t="n">
        <v>46</v>
      </c>
      <c r="H63" s="0" t="n">
        <v>35</v>
      </c>
      <c r="I63" s="0" t="n">
        <v>52</v>
      </c>
      <c r="J63" s="0" t="n">
        <v>120</v>
      </c>
      <c r="K63" s="0" t="n">
        <v>100</v>
      </c>
      <c r="L63" s="0" t="n">
        <f aca="false">[1]Планки!H63</f>
        <v>62</v>
      </c>
      <c r="M63" s="0" t="n">
        <f aca="false">[1]Планки!I63</f>
        <v>910</v>
      </c>
      <c r="N63" s="0" t="n">
        <f aca="false">[1]Планки!J63</f>
        <v>170</v>
      </c>
      <c r="O63" s="0" t="n">
        <f aca="false">[1]Планки!K63</f>
        <v>740</v>
      </c>
      <c r="P63" s="0" t="n">
        <f aca="false">[1]Планки!L63</f>
        <v>237</v>
      </c>
      <c r="Q63" s="0" t="n">
        <f aca="false">[1]Планки!M63</f>
        <v>245</v>
      </c>
      <c r="R63" s="0" t="n">
        <f aca="false">[1]Планки!N63</f>
        <v>295</v>
      </c>
      <c r="S63" s="0" t="str">
        <f aca="false">[1]Планки!O63</f>
        <v>47 (37)</v>
      </c>
      <c r="T63" s="0" t="str">
        <f aca="false">[1]Планки!P63</f>
        <v>52 (42)</v>
      </c>
      <c r="U63" s="0" t="str">
        <f aca="false">[1]Планки!Q63</f>
        <v>120 (110)</v>
      </c>
      <c r="V63" s="0" t="n">
        <f aca="false">[1]Планки!R63</f>
        <v>0</v>
      </c>
    </row>
    <row r="64" customFormat="false" ht="15" hidden="false" customHeight="false" outlineLevel="0" collapsed="false">
      <c r="L64" s="0" t="n">
        <f aca="false">[1]Планки!H64</f>
        <v>120</v>
      </c>
      <c r="M64" s="0" t="n">
        <f aca="false">[1]Планки!I64</f>
        <v>940</v>
      </c>
      <c r="N64" s="0" t="n">
        <f aca="false">[1]Планки!J64</f>
        <v>200</v>
      </c>
      <c r="O64" s="0" t="n">
        <f aca="false">[1]Планки!K64</f>
        <v>740</v>
      </c>
      <c r="P64" s="0" t="n">
        <f aca="false">[1]Планки!L64</f>
        <v>340</v>
      </c>
      <c r="Q64" s="0" t="n">
        <f aca="false">[1]Планки!M64</f>
        <v>355</v>
      </c>
      <c r="R64" s="0" t="n">
        <f aca="false">[1]Планки!N64</f>
        <v>395</v>
      </c>
      <c r="S64" s="0" t="n">
        <f aca="false">[1]Планки!O64</f>
        <v>50</v>
      </c>
      <c r="T64" s="0" t="n">
        <f aca="false">[1]Планки!P64</f>
        <v>60</v>
      </c>
      <c r="U64" s="0" t="n">
        <f aca="false">[1]Планки!Q64</f>
        <v>135</v>
      </c>
      <c r="V64" s="0" t="n">
        <f aca="false">[1]Планки!R64</f>
        <v>0</v>
      </c>
    </row>
    <row r="65" customFormat="false" ht="15" hidden="false" customHeight="false" outlineLevel="0" collapsed="false">
      <c r="A65" s="128" t="s">
        <v>167</v>
      </c>
      <c r="B65" s="132" t="s">
        <v>196</v>
      </c>
      <c r="C65" s="133" t="s">
        <v>197</v>
      </c>
      <c r="D65" s="133"/>
      <c r="E65" s="133"/>
      <c r="F65" s="127"/>
      <c r="G65" s="127" t="s">
        <v>170</v>
      </c>
      <c r="H65" s="126"/>
      <c r="I65" s="126"/>
      <c r="J65" s="127" t="s">
        <v>208</v>
      </c>
      <c r="K65" s="127"/>
      <c r="L65" s="0" t="n">
        <f aca="false">[1]Планки!H65</f>
        <v>15</v>
      </c>
      <c r="M65" s="0" t="n">
        <f aca="false">[1]Планки!I65</f>
        <v>925</v>
      </c>
      <c r="N65" s="0" t="n">
        <f aca="false">[1]Планки!J65</f>
        <v>180</v>
      </c>
      <c r="O65" s="0" t="n">
        <f aca="false">[1]Планки!K65</f>
        <v>745</v>
      </c>
      <c r="P65" s="0" t="n">
        <f aca="false">[1]Планки!L65</f>
        <v>360</v>
      </c>
      <c r="Q65" s="0" t="n">
        <f aca="false">[1]Планки!M65</f>
        <v>380</v>
      </c>
      <c r="R65" s="0" t="n">
        <f aca="false">[1]Планки!N65</f>
        <v>405</v>
      </c>
      <c r="S65" s="0" t="str">
        <f aca="false">[1]Планки!O65</f>
        <v>85 (37)</v>
      </c>
      <c r="T65" s="0" t="str">
        <f aca="false">[1]Планки!P65</f>
        <v>98 (47)</v>
      </c>
      <c r="U65" s="0" t="str">
        <f aca="false">[1]Планки!Q65</f>
        <v>160 (115)</v>
      </c>
      <c r="V65" s="0" t="n">
        <f aca="false">[1]Планки!R65</f>
        <v>0</v>
      </c>
    </row>
    <row r="66" customFormat="false" ht="15" hidden="false" customHeight="false" outlineLevel="0" collapsed="false">
      <c r="A66" s="134"/>
      <c r="B66" s="132" t="s">
        <v>198</v>
      </c>
      <c r="C66" s="126" t="s">
        <v>171</v>
      </c>
      <c r="D66" s="126" t="s">
        <v>172</v>
      </c>
      <c r="E66" s="126" t="s">
        <v>173</v>
      </c>
      <c r="F66" s="127" t="s">
        <v>199</v>
      </c>
      <c r="G66" s="127" t="s">
        <v>200</v>
      </c>
      <c r="H66" s="133" t="s">
        <v>201</v>
      </c>
      <c r="I66" s="133" t="s">
        <v>202</v>
      </c>
      <c r="J66" s="127" t="s">
        <v>209</v>
      </c>
      <c r="K66" s="133" t="s">
        <v>210</v>
      </c>
      <c r="L66" s="0" t="n">
        <f aca="false">[1]Планки!H66</f>
        <v>17</v>
      </c>
      <c r="M66" s="0" t="n">
        <f aca="false">[1]Планки!I66</f>
        <v>925</v>
      </c>
      <c r="N66" s="0" t="n">
        <f aca="false">[1]Планки!J66</f>
        <v>180</v>
      </c>
      <c r="O66" s="0" t="n">
        <f aca="false">[1]Планки!K66</f>
        <v>745</v>
      </c>
      <c r="P66" s="0" t="n">
        <f aca="false">[1]Планки!L66</f>
        <v>540</v>
      </c>
      <c r="Q66" s="0" t="n">
        <f aca="false">[1]Планки!M66</f>
        <v>555</v>
      </c>
      <c r="R66" s="0" t="n">
        <f aca="false">[1]Планки!N66</f>
        <v>595</v>
      </c>
      <c r="S66" s="0" t="n">
        <f aca="false">[1]Планки!O66</f>
        <v>37</v>
      </c>
      <c r="T66" s="0" t="n">
        <f aca="false">[1]Планки!P66</f>
        <v>48</v>
      </c>
      <c r="U66" s="0" t="n">
        <f aca="false">[1]Планки!Q66</f>
        <v>110</v>
      </c>
      <c r="V66" s="0" t="n">
        <f aca="false">[1]Планки!R66</f>
        <v>0</v>
      </c>
    </row>
    <row r="67" customFormat="false" ht="15" hidden="false" customHeight="false" outlineLevel="0" collapsed="false">
      <c r="A67" s="134" t="s">
        <v>167</v>
      </c>
      <c r="B67" s="110" t="n">
        <v>4</v>
      </c>
      <c r="C67" s="0" t="n">
        <v>50</v>
      </c>
      <c r="D67" s="0" t="n">
        <v>45</v>
      </c>
      <c r="E67" s="0" t="n">
        <v>40</v>
      </c>
      <c r="F67" s="0" t="n">
        <v>55</v>
      </c>
      <c r="G67" s="0" t="n">
        <v>55</v>
      </c>
      <c r="H67" s="0" t="n">
        <v>45</v>
      </c>
      <c r="I67" s="0" t="n">
        <v>50</v>
      </c>
      <c r="J67" s="0" t="n">
        <v>110</v>
      </c>
      <c r="K67" s="0" t="n">
        <v>90</v>
      </c>
      <c r="L67" s="0" t="n">
        <f aca="false">[1]Планки!H67</f>
        <v>103</v>
      </c>
      <c r="M67" s="0" t="n">
        <f aca="false">[1]Планки!I67</f>
        <v>880</v>
      </c>
      <c r="N67" s="0" t="n">
        <f aca="false">[1]Планки!J67</f>
        <v>130</v>
      </c>
      <c r="O67" s="0" t="n">
        <f aca="false">[1]Планки!K67</f>
        <v>750</v>
      </c>
      <c r="P67" s="0" t="n">
        <f aca="false">[1]Планки!L67</f>
        <v>315</v>
      </c>
      <c r="Q67" s="0" t="n">
        <f aca="false">[1]Планки!M67</f>
        <v>330</v>
      </c>
      <c r="R67" s="0" t="n">
        <f aca="false">[1]Планки!N67</f>
        <v>365</v>
      </c>
      <c r="S67" s="0" t="str">
        <f aca="false">[1]Планки!O67</f>
        <v>57 (29)</v>
      </c>
      <c r="T67" s="0" t="str">
        <f aca="false">[1]Планки!P67</f>
        <v>68 (37)</v>
      </c>
      <c r="U67" s="0" t="str">
        <f aca="false">[1]Планки!Q67</f>
        <v>115 (85)</v>
      </c>
      <c r="V67" s="0" t="n">
        <f aca="false">[1]Планки!R67</f>
        <v>0</v>
      </c>
    </row>
    <row r="68" customFormat="false" ht="15" hidden="false" customHeight="false" outlineLevel="0" collapsed="false">
      <c r="A68" s="134" t="s">
        <v>216</v>
      </c>
      <c r="B68" s="110" t="n">
        <v>4</v>
      </c>
      <c r="C68" s="0" t="n">
        <v>50</v>
      </c>
      <c r="D68" s="0" t="n">
        <v>45</v>
      </c>
      <c r="E68" s="0" t="n">
        <v>40</v>
      </c>
      <c r="F68" s="0" t="n">
        <v>55</v>
      </c>
      <c r="G68" s="0" t="n">
        <v>55</v>
      </c>
      <c r="H68" s="0" t="n">
        <v>45</v>
      </c>
      <c r="I68" s="0" t="n">
        <v>50</v>
      </c>
      <c r="J68" s="0" t="n">
        <v>110</v>
      </c>
      <c r="K68" s="0" t="n">
        <v>90</v>
      </c>
      <c r="L68" s="0" t="n">
        <f aca="false">[1]Планки!H68</f>
        <v>38</v>
      </c>
      <c r="M68" s="0" t="n">
        <f aca="false">[1]Планки!I68</f>
        <v>950</v>
      </c>
      <c r="N68" s="0" t="n">
        <f aca="false">[1]Планки!J68</f>
        <v>195</v>
      </c>
      <c r="O68" s="0" t="n">
        <f aca="false">[1]Планки!K68</f>
        <v>755</v>
      </c>
      <c r="P68" s="0" t="n">
        <f aca="false">[1]Планки!L68</f>
        <v>345</v>
      </c>
      <c r="Q68" s="0" t="n">
        <f aca="false">[1]Планки!M68</f>
        <v>355</v>
      </c>
      <c r="R68" s="0" t="n">
        <f aca="false">[1]Планки!N68</f>
        <v>440</v>
      </c>
      <c r="S68" s="0" t="n">
        <f aca="false">[1]Планки!O68</f>
        <v>50</v>
      </c>
      <c r="T68" s="0" t="n">
        <f aca="false">[1]Планки!P68</f>
        <v>60</v>
      </c>
      <c r="U68" s="0" t="n">
        <f aca="false">[1]Планки!Q68</f>
        <v>100</v>
      </c>
      <c r="V68" s="0" t="n">
        <f aca="false">[1]Планки!R68</f>
        <v>0</v>
      </c>
    </row>
    <row r="69" customFormat="false" ht="15" hidden="false" customHeight="false" outlineLevel="0" collapsed="false">
      <c r="A69" s="134" t="s">
        <v>217</v>
      </c>
      <c r="B69" s="110" t="n">
        <v>4</v>
      </c>
      <c r="C69" s="0" t="n">
        <v>55</v>
      </c>
      <c r="D69" s="0" t="n">
        <v>45</v>
      </c>
      <c r="E69" s="0" t="n">
        <v>45</v>
      </c>
      <c r="F69" s="0" t="n">
        <v>60</v>
      </c>
      <c r="G69" s="0" t="n">
        <v>55</v>
      </c>
      <c r="H69" s="0" t="n">
        <v>50</v>
      </c>
      <c r="I69" s="0" t="n">
        <v>55</v>
      </c>
      <c r="J69" s="0" t="n">
        <v>110</v>
      </c>
      <c r="K69" s="0" t="n">
        <v>90</v>
      </c>
      <c r="L69" s="0" t="n">
        <f aca="false">[1]Планки!H69</f>
        <v>72</v>
      </c>
      <c r="M69" s="0" t="n">
        <f aca="false">[1]Планки!I69</f>
        <v>920</v>
      </c>
      <c r="N69" s="0" t="n">
        <f aca="false">[1]Планки!J69</f>
        <v>160</v>
      </c>
      <c r="O69" s="0" t="n">
        <f aca="false">[1]Планки!K69</f>
        <v>760</v>
      </c>
      <c r="P69" s="0" t="n">
        <f aca="false">[1]Планки!L69</f>
        <v>467</v>
      </c>
      <c r="Q69" s="0" t="n">
        <f aca="false">[1]Планки!M69</f>
        <v>488</v>
      </c>
      <c r="R69" s="0" t="n">
        <f aca="false">[1]Планки!N69</f>
        <v>525</v>
      </c>
      <c r="S69" s="0" t="str">
        <f aca="false">[1]Планки!O69</f>
        <v>46 (34)</v>
      </c>
      <c r="T69" s="0" t="str">
        <f aca="false">[1]Планки!P69</f>
        <v>60 (48)</v>
      </c>
      <c r="U69" s="0" t="str">
        <f aca="false">[1]Планки!Q69</f>
        <v>130 (118)</v>
      </c>
      <c r="V69" s="0" t="n">
        <f aca="false">[1]Планки!R69</f>
        <v>0</v>
      </c>
    </row>
    <row r="70" customFormat="false" ht="15" hidden="false" customHeight="false" outlineLevel="0" collapsed="false">
      <c r="A70" s="134" t="s">
        <v>218</v>
      </c>
      <c r="B70" s="110" t="n">
        <v>4</v>
      </c>
      <c r="C70" s="0" t="n">
        <v>55</v>
      </c>
      <c r="D70" s="0" t="n">
        <v>50</v>
      </c>
      <c r="E70" s="0" t="n">
        <v>50</v>
      </c>
      <c r="F70" s="0" t="n">
        <v>65</v>
      </c>
      <c r="G70" s="0" t="n">
        <v>65</v>
      </c>
      <c r="H70" s="0" t="n">
        <v>50</v>
      </c>
      <c r="I70" s="0" t="n">
        <v>60</v>
      </c>
      <c r="J70" s="0" t="n">
        <v>120</v>
      </c>
      <c r="K70" s="0" t="n">
        <v>100</v>
      </c>
      <c r="L70" s="0" t="n">
        <f aca="false">[1]Планки!H70</f>
        <v>33</v>
      </c>
      <c r="M70" s="0" t="n">
        <f aca="false">[1]Планки!I70</f>
        <v>980</v>
      </c>
      <c r="N70" s="0" t="n">
        <f aca="false">[1]Планки!J70</f>
        <v>215</v>
      </c>
      <c r="O70" s="0" t="n">
        <f aca="false">[1]Планки!K70</f>
        <v>765</v>
      </c>
      <c r="P70" s="0" t="n">
        <f aca="false">[1]Планки!L70</f>
        <v>300</v>
      </c>
      <c r="Q70" s="0" t="n">
        <f aca="false">[1]Планки!M70</f>
        <v>325</v>
      </c>
      <c r="R70" s="0" t="n">
        <f aca="false">[1]Планки!N70</f>
        <v>375</v>
      </c>
      <c r="S70" s="0" t="n">
        <f aca="false">[1]Планки!O70</f>
        <v>55</v>
      </c>
      <c r="T70" s="0" t="n">
        <f aca="false">[1]Планки!P70</f>
        <v>66</v>
      </c>
      <c r="U70" s="0" t="n">
        <f aca="false">[1]Планки!Q70</f>
        <v>165</v>
      </c>
      <c r="V70" s="0" t="n">
        <f aca="false">[1]Планки!R70</f>
        <v>0</v>
      </c>
    </row>
    <row r="71" customFormat="false" ht="15" hidden="false" customHeight="false" outlineLevel="0" collapsed="false">
      <c r="A71" s="134" t="s">
        <v>219</v>
      </c>
      <c r="B71" s="110" t="n">
        <v>4</v>
      </c>
      <c r="C71" s="0" t="n">
        <v>60</v>
      </c>
      <c r="D71" s="0" t="n">
        <v>50</v>
      </c>
      <c r="E71" s="0" t="n">
        <v>55</v>
      </c>
      <c r="F71" s="0" t="n">
        <v>70</v>
      </c>
      <c r="G71" s="0" t="n">
        <v>65</v>
      </c>
      <c r="H71" s="0" t="n">
        <v>55</v>
      </c>
      <c r="I71" s="0" t="n">
        <v>65</v>
      </c>
      <c r="J71" s="0" t="n">
        <v>120</v>
      </c>
      <c r="K71" s="0" t="n">
        <v>100</v>
      </c>
      <c r="L71" s="0" t="n">
        <f aca="false">[1]Планки!H71</f>
        <v>34</v>
      </c>
      <c r="M71" s="0" t="n">
        <f aca="false">[1]Планки!I71</f>
        <v>950</v>
      </c>
      <c r="N71" s="0" t="n">
        <f aca="false">[1]Планки!J71</f>
        <v>185</v>
      </c>
      <c r="O71" s="0" t="n">
        <f aca="false">[1]Планки!K71</f>
        <v>765</v>
      </c>
      <c r="P71" s="0" t="n">
        <f aca="false">[1]Планки!L71</f>
        <v>355</v>
      </c>
      <c r="Q71" s="0" t="n">
        <f aca="false">[1]Планки!M71</f>
        <v>365</v>
      </c>
      <c r="R71" s="0" t="n">
        <f aca="false">[1]Планки!N71</f>
        <v>405</v>
      </c>
      <c r="S71" s="0" t="n">
        <f aca="false">[1]Планки!O71</f>
        <v>45</v>
      </c>
      <c r="T71" s="0" t="n">
        <f aca="false">[1]Планки!P71</f>
        <v>54</v>
      </c>
      <c r="U71" s="0" t="n">
        <f aca="false">[1]Планки!Q71</f>
        <v>135</v>
      </c>
      <c r="V71" s="0" t="n">
        <f aca="false">[1]Планки!R71</f>
        <v>0</v>
      </c>
    </row>
    <row r="72" customFormat="false" ht="15" hidden="false" customHeight="false" outlineLevel="0" collapsed="false">
      <c r="A72" s="134" t="s">
        <v>220</v>
      </c>
      <c r="B72" s="110" t="n">
        <v>4</v>
      </c>
      <c r="C72" s="0" t="n">
        <v>60</v>
      </c>
      <c r="D72" s="0" t="n">
        <v>55</v>
      </c>
      <c r="E72" s="0" t="n">
        <v>60</v>
      </c>
      <c r="F72" s="0" t="n">
        <v>75</v>
      </c>
      <c r="G72" s="0" t="n">
        <v>70</v>
      </c>
      <c r="H72" s="0" t="n">
        <v>60</v>
      </c>
      <c r="I72" s="0" t="n">
        <v>70</v>
      </c>
      <c r="J72" s="0" t="n">
        <v>120</v>
      </c>
      <c r="K72" s="0" t="n">
        <v>100</v>
      </c>
      <c r="L72" s="0" t="n">
        <f aca="false">[1]Планки!H72</f>
        <v>114</v>
      </c>
      <c r="M72" s="0" t="n">
        <f aca="false">[1]Планки!I72</f>
        <v>930</v>
      </c>
      <c r="N72" s="0" t="n">
        <f aca="false">[1]Планки!J72</f>
        <v>150</v>
      </c>
      <c r="O72" s="0" t="n">
        <f aca="false">[1]Планки!K72</f>
        <v>780</v>
      </c>
      <c r="P72" s="0" t="n">
        <f aca="false">[1]Планки!L72</f>
        <v>160</v>
      </c>
      <c r="Q72" s="0" t="n">
        <f aca="false">[1]Планки!M72</f>
        <v>175</v>
      </c>
      <c r="R72" s="0" t="n">
        <f aca="false">[1]Планки!N72</f>
        <v>240</v>
      </c>
      <c r="S72" s="0" t="str">
        <f aca="false">[1]Планки!O72</f>
        <v>85 (35)</v>
      </c>
      <c r="T72" s="0" t="str">
        <f aca="false">[1]Планки!P72</f>
        <v>95 (42)</v>
      </c>
      <c r="U72" s="0" t="str">
        <f aca="false">[1]Планки!Q72</f>
        <v>150 (110)</v>
      </c>
      <c r="V72" s="0" t="n">
        <f aca="false">[1]Планки!R72</f>
        <v>0</v>
      </c>
    </row>
    <row r="73" customFormat="false" ht="15" hidden="false" customHeight="false" outlineLevel="0" collapsed="false">
      <c r="L73" s="0" t="n">
        <f aca="false">[1]Планки!H73</f>
        <v>90</v>
      </c>
      <c r="M73" s="0" t="n">
        <f aca="false">[1]Планки!I73</f>
        <v>915</v>
      </c>
      <c r="N73" s="0" t="n">
        <f aca="false">[1]Планки!J73</f>
        <v>130</v>
      </c>
      <c r="O73" s="0" t="n">
        <f aca="false">[1]Планки!K73</f>
        <v>785</v>
      </c>
      <c r="P73" s="0" t="n">
        <f aca="false">[1]Планки!L73</f>
        <v>210</v>
      </c>
      <c r="Q73" s="0" t="n">
        <f aca="false">[1]Планки!M73</f>
        <v>230</v>
      </c>
      <c r="R73" s="0" t="n">
        <f aca="false">[1]Планки!N73</f>
        <v>260</v>
      </c>
      <c r="S73" s="0" t="n">
        <f aca="false">[1]Планки!O73</f>
        <v>30</v>
      </c>
      <c r="T73" s="0" t="n">
        <f aca="false">[1]Планки!P73</f>
        <v>40</v>
      </c>
      <c r="U73" s="0" t="n">
        <f aca="false">[1]Планки!Q73</f>
        <v>100</v>
      </c>
      <c r="V73" s="0" t="n">
        <f aca="false">[1]Планки!R73</f>
        <v>0</v>
      </c>
    </row>
    <row r="74" customFormat="false" ht="15" hidden="false" customHeight="false" outlineLevel="0" collapsed="false">
      <c r="A74" s="120" t="s">
        <v>221</v>
      </c>
      <c r="B74" s="97"/>
      <c r="C74" s="97"/>
      <c r="D74" s="97"/>
      <c r="E74" s="135"/>
      <c r="L74" s="0" t="n">
        <f aca="false">[1]Планки!H74</f>
        <v>10</v>
      </c>
      <c r="M74" s="0" t="n">
        <f aca="false">[1]Планки!I74</f>
        <v>1115</v>
      </c>
      <c r="N74" s="0" t="n">
        <f aca="false">[1]Планки!J74</f>
        <v>130</v>
      </c>
      <c r="O74" s="0" t="n">
        <f aca="false">[1]Планки!K74</f>
        <v>785</v>
      </c>
      <c r="P74" s="0" t="n">
        <f aca="false">[1]Планки!L74</f>
        <v>345</v>
      </c>
      <c r="Q74" s="0" t="n">
        <f aca="false">[1]Планки!M74</f>
        <v>380</v>
      </c>
      <c r="R74" s="0" t="n">
        <f aca="false">[1]Планки!N74</f>
        <v>430</v>
      </c>
      <c r="S74" s="0" t="str">
        <f aca="false">[1]Планки!O74</f>
        <v>50 (25)</v>
      </c>
      <c r="T74" s="0" t="str">
        <f aca="false">[1]Планки!P74</f>
        <v>60 (48)</v>
      </c>
      <c r="U74" s="0" t="str">
        <f aca="false">[1]Планки!Q74</f>
        <v>130 (115)</v>
      </c>
      <c r="V74" s="0" t="n">
        <f aca="false">[1]Планки!R74</f>
        <v>0</v>
      </c>
    </row>
    <row r="75" customFormat="false" ht="15" hidden="false" customHeight="false" outlineLevel="0" collapsed="false">
      <c r="A75" s="136" t="s">
        <v>222</v>
      </c>
      <c r="B75" s="137"/>
      <c r="C75" s="138" t="s">
        <v>223</v>
      </c>
      <c r="D75" s="137"/>
      <c r="E75" s="138" t="s">
        <v>170</v>
      </c>
      <c r="F75" s="139"/>
      <c r="G75" s="137"/>
      <c r="H75" s="140" t="s">
        <v>224</v>
      </c>
      <c r="I75" s="86"/>
      <c r="L75" s="0" t="n">
        <f aca="false">[1]Планки!H75</f>
        <v>14</v>
      </c>
      <c r="M75" s="0" t="n">
        <f aca="false">[1]Планки!I75</f>
        <v>948</v>
      </c>
      <c r="N75" s="0" t="n">
        <f aca="false">[1]Планки!J75</f>
        <v>160</v>
      </c>
      <c r="O75" s="0" t="n">
        <f aca="false">[1]Планки!K75</f>
        <v>788</v>
      </c>
      <c r="P75" s="0" t="n">
        <f aca="false">[1]Планки!L75</f>
        <v>200</v>
      </c>
      <c r="Q75" s="0" t="n">
        <f aca="false">[1]Планки!M75</f>
        <v>215</v>
      </c>
      <c r="R75" s="0" t="n">
        <f aca="false">[1]Планки!N75</f>
        <v>255</v>
      </c>
      <c r="S75" s="0" t="str">
        <f aca="false">[1]Планки!O75</f>
        <v>50 (43)</v>
      </c>
      <c r="T75" s="0" t="str">
        <f aca="false">[1]Планки!P75</f>
        <v>58 (51)</v>
      </c>
      <c r="U75" s="0" t="str">
        <f aca="false">[1]Планки!Q75</f>
        <v>120 (113)</v>
      </c>
      <c r="V75" s="0" t="n">
        <f aca="false">[1]Планки!R75</f>
        <v>0</v>
      </c>
    </row>
    <row r="76" customFormat="false" ht="15" hidden="false" customHeight="false" outlineLevel="0" collapsed="false">
      <c r="A76" s="141" t="s">
        <v>225</v>
      </c>
      <c r="B76" s="142" t="n">
        <v>2</v>
      </c>
      <c r="C76" s="143" t="s">
        <v>171</v>
      </c>
      <c r="D76" s="143"/>
      <c r="E76" s="143" t="s">
        <v>200</v>
      </c>
      <c r="F76" s="102"/>
      <c r="G76" s="143"/>
      <c r="H76" s="144"/>
      <c r="I76" s="86"/>
      <c r="L76" s="0" t="n">
        <f aca="false">[1]Планки!H76</f>
        <v>71</v>
      </c>
      <c r="M76" s="0" t="n">
        <f aca="false">[1]Планки!I76</f>
        <v>920</v>
      </c>
      <c r="N76" s="0" t="n">
        <f aca="false">[1]Планки!J76</f>
        <v>130</v>
      </c>
      <c r="O76" s="0" t="n">
        <f aca="false">[1]Планки!K76</f>
        <v>790</v>
      </c>
      <c r="P76" s="0" t="n">
        <f aca="false">[1]Планки!L76</f>
        <v>200</v>
      </c>
      <c r="Q76" s="0" t="n">
        <f aca="false">[1]Планки!M76</f>
        <v>210</v>
      </c>
      <c r="R76" s="0" t="n">
        <f aca="false">[1]Планки!N76</f>
        <v>240</v>
      </c>
      <c r="S76" s="0" t="n">
        <f aca="false">[1]Планки!O76</f>
        <v>30</v>
      </c>
      <c r="T76" s="0" t="n">
        <f aca="false">[1]Планки!P76</f>
        <v>40</v>
      </c>
      <c r="U76" s="0" t="n">
        <f aca="false">[1]Планки!Q76</f>
        <v>95</v>
      </c>
      <c r="V76" s="0" t="n">
        <f aca="false">[1]Планки!R76</f>
        <v>0</v>
      </c>
    </row>
    <row r="77" customFormat="false" ht="15" hidden="false" customHeight="false" outlineLevel="0" collapsed="false">
      <c r="A77" s="145" t="n">
        <f aca="false">Втулка!M20</f>
        <v>75</v>
      </c>
      <c r="B77" s="146" t="n">
        <f aca="false">A77</f>
        <v>75</v>
      </c>
      <c r="C77" s="147" t="n">
        <v>30</v>
      </c>
      <c r="D77" s="102"/>
      <c r="E77" s="147" t="n">
        <v>50</v>
      </c>
      <c r="F77" s="102"/>
      <c r="G77" s="143"/>
      <c r="H77" s="144"/>
      <c r="I77" s="86"/>
      <c r="L77" s="0" t="n">
        <f aca="false">[1]Планки!H77</f>
        <v>44</v>
      </c>
      <c r="M77" s="0" t="n">
        <f aca="false">[1]Планки!I77</f>
        <v>980</v>
      </c>
      <c r="N77" s="0" t="n">
        <f aca="false">[1]Планки!J77</f>
        <v>190</v>
      </c>
      <c r="O77" s="0" t="n">
        <f aca="false">[1]Планки!K77</f>
        <v>790</v>
      </c>
      <c r="P77" s="0" t="n">
        <f aca="false">[1]Планки!L77</f>
        <v>320</v>
      </c>
      <c r="Q77" s="0" t="n">
        <f aca="false">[1]Планки!M77</f>
        <v>330</v>
      </c>
      <c r="R77" s="0" t="n">
        <f aca="false">[1]Планки!N77</f>
        <v>375</v>
      </c>
      <c r="S77" s="0" t="n">
        <f aca="false">[1]Планки!O77</f>
        <v>45</v>
      </c>
      <c r="T77" s="0" t="n">
        <f aca="false">[1]Планки!P77</f>
        <v>55</v>
      </c>
      <c r="U77" s="0" t="n">
        <f aca="false">[1]Планки!Q77</f>
        <v>135</v>
      </c>
      <c r="V77" s="0" t="n">
        <f aca="false">[1]Планки!R77</f>
        <v>0</v>
      </c>
    </row>
    <row r="78" customFormat="false" ht="15" hidden="false" customHeight="false" outlineLevel="0" collapsed="false">
      <c r="A78" s="148"/>
      <c r="B78" s="142" t="n">
        <v>0</v>
      </c>
      <c r="C78" s="143" t="s">
        <v>172</v>
      </c>
      <c r="D78" s="143"/>
      <c r="E78" s="143" t="s">
        <v>201</v>
      </c>
      <c r="F78" s="102"/>
      <c r="G78" s="143"/>
      <c r="H78" s="144"/>
      <c r="I78" s="149"/>
      <c r="L78" s="0" t="n">
        <f aca="false">[1]Планки!H78</f>
        <v>104</v>
      </c>
      <c r="M78" s="0" t="n">
        <f aca="false">[1]Планки!I78</f>
        <v>955</v>
      </c>
      <c r="N78" s="0" t="n">
        <f aca="false">[1]Планки!J78</f>
        <v>150</v>
      </c>
      <c r="O78" s="0" t="n">
        <f aca="false">[1]Планки!K78</f>
        <v>805</v>
      </c>
      <c r="P78" s="0" t="n">
        <f aca="false">[1]Планки!L78</f>
        <v>265</v>
      </c>
      <c r="Q78" s="0" t="n">
        <f aca="false">[1]Планки!M78</f>
        <v>283</v>
      </c>
      <c r="R78" s="0" t="n">
        <f aca="false">[1]Планки!N78</f>
        <v>315</v>
      </c>
      <c r="S78" s="0" t="n">
        <f aca="false">[1]Планки!O78</f>
        <v>33</v>
      </c>
      <c r="T78" s="0" t="n">
        <f aca="false">[1]Планки!P78</f>
        <v>40</v>
      </c>
      <c r="U78" s="0" t="n">
        <f aca="false">[1]Планки!Q78</f>
        <v>105</v>
      </c>
      <c r="V78" s="0" t="n">
        <f aca="false">[1]Планки!R78</f>
        <v>0</v>
      </c>
    </row>
    <row r="79" customFormat="false" ht="15" hidden="false" customHeight="false" outlineLevel="0" collapsed="false">
      <c r="A79" s="141" t="s">
        <v>107</v>
      </c>
      <c r="B79" s="142" t="n">
        <v>0</v>
      </c>
      <c r="C79" s="147" t="n">
        <v>30</v>
      </c>
      <c r="D79" s="150" t="n">
        <f aca="false">(C77+C79)/2</f>
        <v>30</v>
      </c>
      <c r="E79" s="147" t="n">
        <v>50</v>
      </c>
      <c r="F79" s="143" t="n">
        <f aca="false">(E77+E79)/2</f>
        <v>50</v>
      </c>
      <c r="G79" s="102"/>
      <c r="H79" s="144"/>
      <c r="I79" s="149"/>
      <c r="L79" s="0" t="n">
        <f aca="false">[1]Планки!H79</f>
        <v>32</v>
      </c>
      <c r="M79" s="0" t="n">
        <f aca="false">[1]Планки!I79</f>
        <v>1000</v>
      </c>
      <c r="N79" s="0" t="n">
        <f aca="false">[1]Планки!J79</f>
        <v>185</v>
      </c>
      <c r="O79" s="0" t="n">
        <f aca="false">[1]Планки!K79</f>
        <v>815</v>
      </c>
      <c r="P79" s="0" t="n">
        <f aca="false">[1]Планки!L79</f>
        <v>275</v>
      </c>
      <c r="Q79" s="0" t="n">
        <f aca="false">[1]Планки!M79</f>
        <v>290</v>
      </c>
      <c r="R79" s="0" t="n">
        <f aca="false">[1]Планки!N79</f>
        <v>330</v>
      </c>
      <c r="S79" s="0" t="n">
        <f aca="false">[1]Планки!O79</f>
        <v>37</v>
      </c>
      <c r="T79" s="0" t="n">
        <f aca="false">[1]Планки!P79</f>
        <v>45</v>
      </c>
      <c r="U79" s="0" t="n">
        <f aca="false">[1]Планки!Q79</f>
        <v>140</v>
      </c>
      <c r="V79" s="0" t="n">
        <f aca="false">[1]Планки!R79</f>
        <v>0</v>
      </c>
    </row>
    <row r="80" customFormat="false" ht="15" hidden="false" customHeight="false" outlineLevel="0" collapsed="false">
      <c r="A80" s="145" t="n">
        <f aca="false">Втулка!M5+Втулка!M7</f>
        <v>385</v>
      </c>
      <c r="B80" s="146" t="n">
        <f aca="false">A80</f>
        <v>385</v>
      </c>
      <c r="C80" s="143" t="s">
        <v>173</v>
      </c>
      <c r="D80" s="143"/>
      <c r="E80" s="143" t="s">
        <v>226</v>
      </c>
      <c r="F80" s="143"/>
      <c r="G80" s="102"/>
      <c r="H80" s="144"/>
      <c r="I80" s="149"/>
      <c r="L80" s="0" t="n">
        <f aca="false">[1]Планки!H80</f>
        <v>86</v>
      </c>
      <c r="M80" s="0" t="n">
        <f aca="false">[1]Планки!I80</f>
        <v>995</v>
      </c>
      <c r="N80" s="0" t="n">
        <f aca="false">[1]Планки!J80</f>
        <v>160</v>
      </c>
      <c r="O80" s="0" t="n">
        <f aca="false">[1]Планки!K80</f>
        <v>835</v>
      </c>
      <c r="P80" s="0" t="n">
        <f aca="false">[1]Планки!L80</f>
        <v>200</v>
      </c>
      <c r="Q80" s="0" t="n">
        <f aca="false">[1]Планки!M80</f>
        <v>215</v>
      </c>
      <c r="R80" s="0" t="n">
        <f aca="false">[1]Планки!N80</f>
        <v>250</v>
      </c>
      <c r="S80" s="0" t="str">
        <f aca="false">[1]Планки!O80</f>
        <v>85 (32)</v>
      </c>
      <c r="T80" s="0" t="str">
        <f aca="false">[1]Планки!P80</f>
        <v>97 (42)</v>
      </c>
      <c r="U80" s="0" t="str">
        <f aca="false">[1]Планки!Q80</f>
        <v>155 (100)</v>
      </c>
      <c r="V80" s="0" t="n">
        <f aca="false">[1]Планки!R80</f>
        <v>0</v>
      </c>
    </row>
    <row r="81" customFormat="false" ht="15" hidden="false" customHeight="false" outlineLevel="0" collapsed="false">
      <c r="A81" s="151"/>
      <c r="B81" s="152" t="n">
        <f aca="false">Втулка!M6</f>
        <v>8.88</v>
      </c>
      <c r="C81" s="147" t="n">
        <v>30</v>
      </c>
      <c r="D81" s="150" t="n">
        <f aca="false">C81</f>
        <v>30</v>
      </c>
      <c r="E81" s="147" t="n">
        <v>50</v>
      </c>
      <c r="F81" s="143" t="n">
        <f aca="false">E81</f>
        <v>50</v>
      </c>
      <c r="G81" s="102"/>
      <c r="H81" s="144"/>
      <c r="I81" s="149"/>
      <c r="L81" s="0" t="n">
        <f aca="false">[1]Планки!H81</f>
        <v>92</v>
      </c>
      <c r="M81" s="0" t="n">
        <f aca="false">[1]Планки!I81</f>
        <v>1015</v>
      </c>
      <c r="N81" s="0" t="n">
        <f aca="false">[1]Планки!J81</f>
        <v>175</v>
      </c>
      <c r="O81" s="0" t="n">
        <f aca="false">[1]Планки!K81</f>
        <v>840</v>
      </c>
      <c r="P81" s="0" t="n">
        <f aca="false">[1]Планки!L81</f>
        <v>250</v>
      </c>
      <c r="Q81" s="0" t="n">
        <f aca="false">[1]Планки!M81</f>
        <v>260</v>
      </c>
      <c r="R81" s="0" t="n">
        <f aca="false">[1]Планки!N81</f>
        <v>310</v>
      </c>
      <c r="S81" s="0" t="str">
        <f aca="false">[1]Планки!O81</f>
        <v>41 (36)</v>
      </c>
      <c r="T81" s="0" t="str">
        <f aca="false">[1]Планки!P81</f>
        <v>50 (40)</v>
      </c>
      <c r="U81" s="0" t="str">
        <f aca="false">[1]Планки!Q81</f>
        <v>120 (110)</v>
      </c>
      <c r="V81" s="0" t="n">
        <f aca="false">[1]Планки!R81</f>
        <v>0</v>
      </c>
    </row>
    <row r="82" customFormat="false" ht="15" hidden="false" customHeight="false" outlineLevel="0" collapsed="false">
      <c r="A82" s="151"/>
      <c r="B82" s="153" t="n">
        <f aca="false">((B77*B77-B78*B78)*3.1415926*B80*B81+(B76*B76-B77*B77)*B79*B81*3.1415926)/4000000*Втулка!M21</f>
        <v>15.1037954731125</v>
      </c>
      <c r="C82" s="154" t="s">
        <v>107</v>
      </c>
      <c r="D82" s="143"/>
      <c r="E82" s="154" t="s">
        <v>227</v>
      </c>
      <c r="F82" s="143"/>
      <c r="G82" s="102"/>
      <c r="H82" s="144"/>
      <c r="I82" s="149"/>
      <c r="L82" s="0" t="n">
        <f aca="false">[1]Планки!H82</f>
        <v>105</v>
      </c>
      <c r="M82" s="0" t="n">
        <f aca="false">[1]Планки!I82</f>
        <v>990</v>
      </c>
      <c r="N82" s="0" t="n">
        <f aca="false">[1]Планки!J82</f>
        <v>150</v>
      </c>
      <c r="O82" s="0" t="n">
        <f aca="false">[1]Планки!K82</f>
        <v>840</v>
      </c>
      <c r="P82" s="0" t="n">
        <f aca="false">[1]Планки!L82</f>
        <v>270</v>
      </c>
      <c r="Q82" s="0" t="n">
        <f aca="false">[1]Планки!M82</f>
        <v>290</v>
      </c>
      <c r="R82" s="0" t="n">
        <f aca="false">[1]Планки!N82</f>
        <v>320</v>
      </c>
      <c r="S82" s="0" t="n">
        <f aca="false">[1]Планки!O82</f>
        <v>32</v>
      </c>
      <c r="T82" s="0" t="n">
        <f aca="false">[1]Планки!P82</f>
        <v>40</v>
      </c>
      <c r="U82" s="0" t="n">
        <f aca="false">[1]Планки!Q82</f>
        <v>100</v>
      </c>
      <c r="V82" s="0" t="n">
        <f aca="false">[1]Планки!R82</f>
        <v>0</v>
      </c>
    </row>
    <row r="83" customFormat="false" ht="15" hidden="false" customHeight="false" outlineLevel="0" collapsed="false">
      <c r="A83" s="151"/>
      <c r="B83" s="143"/>
      <c r="C83" s="147" t="n">
        <v>50</v>
      </c>
      <c r="D83" s="150" t="n">
        <f aca="false">C83</f>
        <v>50</v>
      </c>
      <c r="E83" s="147" t="n">
        <f aca="false">Втулка!M3</f>
        <v>1360</v>
      </c>
      <c r="F83" s="155" t="n">
        <f aca="false">2*3.1415926*E86/2</f>
        <v>4586.725196</v>
      </c>
      <c r="G83" s="102"/>
      <c r="H83" s="144"/>
      <c r="I83" s="149"/>
      <c r="L83" s="0" t="n">
        <f aca="false">[1]Планки!H83</f>
        <v>45</v>
      </c>
      <c r="M83" s="0" t="n">
        <f aca="false">[1]Планки!I83</f>
        <v>1015</v>
      </c>
      <c r="N83" s="0" t="n">
        <f aca="false">[1]Планки!J83</f>
        <v>170</v>
      </c>
      <c r="O83" s="0" t="n">
        <f aca="false">[1]Планки!K83</f>
        <v>845</v>
      </c>
      <c r="P83" s="0" t="n">
        <f aca="false">[1]Планки!L83</f>
        <v>170</v>
      </c>
      <c r="Q83" s="0" t="n">
        <f aca="false">[1]Планки!M83</f>
        <v>190</v>
      </c>
      <c r="R83" s="0" t="n">
        <f aca="false">[1]Планки!N83</f>
        <v>210</v>
      </c>
      <c r="S83" s="0" t="str">
        <f aca="false">[1]Планки!O83</f>
        <v>41 (36)</v>
      </c>
      <c r="T83" s="0" t="str">
        <f aca="false">[1]Планки!P83</f>
        <v>56 (51)</v>
      </c>
      <c r="U83" s="0" t="str">
        <f aca="false">[1]Планки!Q83</f>
        <v>125 (120)</v>
      </c>
      <c r="V83" s="0" t="n">
        <f aca="false">[1]Планки!R83</f>
        <v>0</v>
      </c>
    </row>
    <row r="84" customFormat="false" ht="15" hidden="false" customHeight="false" outlineLevel="0" collapsed="false">
      <c r="A84" s="151"/>
      <c r="B84" s="102"/>
      <c r="C84" s="154" t="s">
        <v>196</v>
      </c>
      <c r="D84" s="143"/>
      <c r="E84" s="154" t="s">
        <v>228</v>
      </c>
      <c r="F84" s="143"/>
      <c r="G84" s="154" t="s">
        <v>229</v>
      </c>
      <c r="H84" s="144"/>
      <c r="I84" s="149"/>
      <c r="L84" s="0" t="n">
        <f aca="false">[1]Планки!H84</f>
        <v>111</v>
      </c>
      <c r="M84" s="0" t="n">
        <f aca="false">[1]Планки!I84</f>
        <v>1030</v>
      </c>
      <c r="N84" s="0" t="n">
        <f aca="false">[1]Планки!J84</f>
        <v>180</v>
      </c>
      <c r="O84" s="0" t="n">
        <f aca="false">[1]Планки!K84</f>
        <v>850</v>
      </c>
      <c r="P84" s="0" t="n">
        <f aca="false">[1]Планки!L84</f>
        <v>145</v>
      </c>
      <c r="Q84" s="0" t="n">
        <f aca="false">[1]Планки!M84</f>
        <v>165</v>
      </c>
      <c r="R84" s="0" t="n">
        <f aca="false">[1]Планки!N84</f>
        <v>200</v>
      </c>
      <c r="S84" s="0" t="str">
        <f aca="false">[1]Планки!O84</f>
        <v>50 (40)</v>
      </c>
      <c r="T84" s="0" t="str">
        <f aca="false">[1]Планки!P84</f>
        <v>70 (55)</v>
      </c>
      <c r="U84" s="0" t="str">
        <f aca="false">[1]Планки!Q84</f>
        <v>140 (130)</v>
      </c>
      <c r="V84" s="0" t="n">
        <f aca="false">[1]Планки!R84</f>
        <v>0</v>
      </c>
    </row>
    <row r="85" customFormat="false" ht="15" hidden="false" customHeight="false" outlineLevel="0" collapsed="false">
      <c r="A85" s="151"/>
      <c r="B85" s="102"/>
      <c r="C85" s="147" t="n">
        <f aca="false">Втулка!M22</f>
        <v>6</v>
      </c>
      <c r="D85" s="150" t="n">
        <f aca="false">C85</f>
        <v>6</v>
      </c>
      <c r="E85" s="154" t="s">
        <v>230</v>
      </c>
      <c r="F85" s="143"/>
      <c r="G85" s="147" t="n">
        <v>250</v>
      </c>
      <c r="H85" s="144"/>
      <c r="L85" s="0" t="n">
        <f aca="false">[1]Планки!H85</f>
        <v>58</v>
      </c>
      <c r="M85" s="0" t="n">
        <f aca="false">[1]Планки!I85</f>
        <v>1030</v>
      </c>
      <c r="N85" s="0" t="n">
        <f aca="false">[1]Планки!J85</f>
        <v>180</v>
      </c>
      <c r="O85" s="0" t="n">
        <f aca="false">[1]Планки!K85</f>
        <v>850</v>
      </c>
      <c r="P85" s="0" t="n">
        <f aca="false">[1]Планки!L85</f>
        <v>145</v>
      </c>
      <c r="Q85" s="0" t="n">
        <f aca="false">[1]Планки!M85</f>
        <v>162</v>
      </c>
      <c r="R85" s="0" t="n">
        <f aca="false">[1]Планки!N85</f>
        <v>200</v>
      </c>
      <c r="S85" s="0" t="str">
        <f aca="false">[1]Планки!O85</f>
        <v>90 (40)</v>
      </c>
      <c r="T85" s="0" t="str">
        <f aca="false">[1]Планки!P85</f>
        <v>105 (60)</v>
      </c>
      <c r="U85" s="0" t="str">
        <f aca="false">[1]Планки!Q85</f>
        <v>180 (120)</v>
      </c>
      <c r="V85" s="0" t="n">
        <f aca="false">[1]Планки!R85</f>
        <v>0</v>
      </c>
    </row>
    <row r="86" customFormat="false" ht="15" hidden="false" customHeight="false" outlineLevel="0" collapsed="false">
      <c r="A86" s="151"/>
      <c r="B86" s="102"/>
      <c r="C86" s="102"/>
      <c r="D86" s="152" t="n">
        <f aca="false">Втулка!M6</f>
        <v>8.88</v>
      </c>
      <c r="E86" s="143" t="n">
        <f aca="false">E83+C83+E81</f>
        <v>1460</v>
      </c>
      <c r="F86" s="152" t="n">
        <f aca="false">Втулка!M6</f>
        <v>8.88</v>
      </c>
      <c r="G86" s="143" t="s">
        <v>231</v>
      </c>
      <c r="H86" s="144"/>
      <c r="L86" s="0" t="n">
        <f aca="false">[1]Планки!H86</f>
        <v>70</v>
      </c>
      <c r="M86" s="0" t="n">
        <f aca="false">[1]Планки!I86</f>
        <v>980</v>
      </c>
      <c r="N86" s="0" t="n">
        <f aca="false">[1]Планки!J86</f>
        <v>130</v>
      </c>
      <c r="O86" s="0" t="n">
        <f aca="false">[1]Планки!K86</f>
        <v>850</v>
      </c>
      <c r="P86" s="0" t="n">
        <f aca="false">[1]Планки!L86</f>
        <v>180</v>
      </c>
      <c r="Q86" s="0" t="n">
        <f aca="false">[1]Планки!M86</f>
        <v>196</v>
      </c>
      <c r="R86" s="0" t="n">
        <f aca="false">[1]Планки!N86</f>
        <v>230</v>
      </c>
      <c r="S86" s="0" t="n">
        <f aca="false">[1]Планки!O86</f>
        <v>30</v>
      </c>
      <c r="T86" s="0" t="n">
        <f aca="false">[1]Планки!P86</f>
        <v>35</v>
      </c>
      <c r="U86" s="0" t="n">
        <f aca="false">[1]Планки!Q86</f>
        <v>85</v>
      </c>
      <c r="V86" s="0" t="n">
        <f aca="false">[1]Планки!R86</f>
        <v>0</v>
      </c>
    </row>
    <row r="87" customFormat="false" ht="15" hidden="false" customHeight="false" outlineLevel="0" collapsed="false">
      <c r="A87" s="156"/>
      <c r="B87" s="157"/>
      <c r="C87" s="157"/>
      <c r="D87" s="158" t="n">
        <f aca="false">D79*D81*D83*D85*D86/1000000</f>
        <v>2.3976</v>
      </c>
      <c r="E87" s="157"/>
      <c r="F87" s="159" t="n">
        <f aca="false">F79*F81*F83*F86/1000000</f>
        <v>101.8252993512</v>
      </c>
      <c r="G87" s="158" t="n">
        <f aca="false">F87/360*G85</f>
        <v>70.7120134383333</v>
      </c>
      <c r="H87" s="160" t="n">
        <f aca="false">B82+D87+G87</f>
        <v>88.2134089114458</v>
      </c>
      <c r="L87" s="0" t="n">
        <f aca="false">[1]Планки!H87</f>
        <v>99</v>
      </c>
      <c r="M87" s="0" t="n">
        <f aca="false">[1]Планки!I87</f>
        <v>1150</v>
      </c>
      <c r="N87" s="0" t="n">
        <f aca="false">[1]Планки!J87</f>
        <v>300</v>
      </c>
      <c r="O87" s="0" t="n">
        <f aca="false">[1]Планки!K87</f>
        <v>850</v>
      </c>
      <c r="P87" s="0" t="n">
        <f aca="false">[1]Планки!L87</f>
        <v>185</v>
      </c>
      <c r="Q87" s="0" t="n">
        <f aca="false">[1]Планки!M87</f>
        <v>195</v>
      </c>
      <c r="R87" s="0" t="n">
        <f aca="false">[1]Планки!N87</f>
        <v>250</v>
      </c>
      <c r="S87" s="0" t="str">
        <f aca="false">[1]Планки!O87</f>
        <v>110 (72)</v>
      </c>
      <c r="T87" s="0" t="str">
        <f aca="false">[1]Планки!P87</f>
        <v>120 (88)</v>
      </c>
      <c r="U87" s="0" t="str">
        <f aca="false">[1]Планки!Q87</f>
        <v>220 (110)</v>
      </c>
      <c r="V87" s="0" t="n">
        <f aca="false">[1]Планки!R87</f>
        <v>0</v>
      </c>
    </row>
    <row r="88" customFormat="false" ht="15" hidden="false" customHeight="false" outlineLevel="0" collapsed="false">
      <c r="L88" s="0" t="n">
        <f aca="false">[1]Планки!H88</f>
        <v>106</v>
      </c>
      <c r="M88" s="0" t="n">
        <f aca="false">[1]Планки!I88</f>
        <v>1005</v>
      </c>
      <c r="N88" s="0" t="n">
        <f aca="false">[1]Планки!J88</f>
        <v>150</v>
      </c>
      <c r="O88" s="0" t="n">
        <f aca="false">[1]Планки!K88</f>
        <v>855</v>
      </c>
      <c r="P88" s="0" t="n">
        <f aca="false">[1]Планки!L88</f>
        <v>280</v>
      </c>
      <c r="Q88" s="0" t="n">
        <f aca="false">[1]Планки!M88</f>
        <v>290</v>
      </c>
      <c r="R88" s="0" t="n">
        <f aca="false">[1]Планки!N88</f>
        <v>330</v>
      </c>
      <c r="S88" s="0" t="n">
        <f aca="false">[1]Планки!O88</f>
        <v>33</v>
      </c>
      <c r="T88" s="0" t="n">
        <f aca="false">[1]Планки!P88</f>
        <v>45</v>
      </c>
      <c r="U88" s="0" t="n">
        <f aca="false">[1]Планки!Q88</f>
        <v>110</v>
      </c>
      <c r="V88" s="0" t="n">
        <f aca="false">[1]Планки!R88</f>
        <v>0</v>
      </c>
    </row>
    <row r="89" customFormat="false" ht="15" hidden="false" customHeight="false" outlineLevel="0" collapsed="false">
      <c r="L89" s="0" t="n">
        <f aca="false">[1]Планки!H89</f>
        <v>110</v>
      </c>
      <c r="M89" s="0" t="n">
        <f aca="false">[1]Планки!I89</f>
        <v>1030</v>
      </c>
      <c r="N89" s="0" t="n">
        <f aca="false">[1]Планки!J89</f>
        <v>170</v>
      </c>
      <c r="O89" s="0" t="n">
        <f aca="false">[1]Планки!K89</f>
        <v>860</v>
      </c>
      <c r="P89" s="0" t="n">
        <f aca="false">[1]Планки!L89</f>
        <v>143</v>
      </c>
      <c r="Q89" s="0" t="n">
        <f aca="false">[1]Планки!M89</f>
        <v>163</v>
      </c>
      <c r="R89" s="0" t="n">
        <f aca="false">[1]Планки!N89</f>
        <v>200</v>
      </c>
      <c r="S89" s="0" t="n">
        <f aca="false">[1]Планки!O89</f>
        <v>37</v>
      </c>
      <c r="T89" s="0" t="n">
        <f aca="false">[1]Планки!P89</f>
        <v>57</v>
      </c>
      <c r="U89" s="0" t="n">
        <f aca="false">[1]Планки!Q89</f>
        <v>130</v>
      </c>
      <c r="V89" s="0" t="n">
        <f aca="false">[1]Планки!R89</f>
        <v>0</v>
      </c>
    </row>
    <row r="90" customFormat="false" ht="15" hidden="false" customHeight="false" outlineLevel="0" collapsed="false">
      <c r="L90" s="0" t="n">
        <f aca="false">[1]Планки!H90</f>
        <v>82</v>
      </c>
      <c r="M90" s="0" t="n">
        <f aca="false">[1]Планки!I90</f>
        <v>1020</v>
      </c>
      <c r="N90" s="0" t="n">
        <f aca="false">[1]Планки!J90</f>
        <v>160</v>
      </c>
      <c r="O90" s="0" t="n">
        <f aca="false">[1]Планки!K90</f>
        <v>860</v>
      </c>
      <c r="P90" s="0" t="n">
        <f aca="false">[1]Планки!L90</f>
        <v>330</v>
      </c>
      <c r="Q90" s="0" t="n">
        <f aca="false">[1]Планки!M90</f>
        <v>345</v>
      </c>
      <c r="R90" s="0" t="n">
        <f aca="false">[1]Планки!N90</f>
        <v>375</v>
      </c>
      <c r="S90" s="0" t="n">
        <f aca="false">[1]Планки!O90</f>
        <v>34</v>
      </c>
      <c r="T90" s="0" t="n">
        <f aca="false">[1]Планки!P90</f>
        <v>45</v>
      </c>
      <c r="U90" s="0" t="n">
        <f aca="false">[1]Планки!Q90</f>
        <v>105</v>
      </c>
      <c r="V90" s="0" t="n">
        <f aca="false">[1]Планки!R90</f>
        <v>0</v>
      </c>
    </row>
    <row r="91" customFormat="false" ht="15" hidden="false" customHeight="false" outlineLevel="0" collapsed="false">
      <c r="L91" s="0" t="n">
        <f aca="false">[1]Планки!H91</f>
        <v>137</v>
      </c>
      <c r="M91" s="0" t="n">
        <f aca="false">[1]Планки!I91</f>
        <v>1035</v>
      </c>
      <c r="N91" s="0" t="n">
        <f aca="false">[1]Планки!J91</f>
        <v>175</v>
      </c>
      <c r="O91" s="0" t="n">
        <f aca="false">[1]Планки!K91</f>
        <v>860</v>
      </c>
      <c r="P91" s="0" t="n">
        <f aca="false">[1]Планки!L91</f>
        <v>395</v>
      </c>
      <c r="Q91" s="0" t="n">
        <f aca="false">[1]Планки!M91</f>
        <v>405</v>
      </c>
      <c r="R91" s="0" t="n">
        <f aca="false">[1]Планки!N91</f>
        <v>445</v>
      </c>
      <c r="S91" s="0" t="str">
        <f aca="false">[1]Планки!O91</f>
        <v>70(35)</v>
      </c>
      <c r="T91" s="0" t="str">
        <f aca="false">[1]Планки!P91</f>
        <v>80(45)</v>
      </c>
      <c r="U91" s="0" t="str">
        <f aca="false">[1]Планки!Q91</f>
        <v>150(120)</v>
      </c>
      <c r="V91" s="0" t="n">
        <f aca="false">[1]Планки!R91</f>
        <v>0</v>
      </c>
    </row>
    <row r="92" customFormat="false" ht="15" hidden="false" customHeight="false" outlineLevel="0" collapsed="false">
      <c r="L92" s="0" t="n">
        <f aca="false">[1]Планки!H92</f>
        <v>93</v>
      </c>
      <c r="M92" s="0" t="n">
        <f aca="false">[1]Планки!I92</f>
        <v>1030</v>
      </c>
      <c r="N92" s="0" t="n">
        <f aca="false">[1]Планки!J92</f>
        <v>165</v>
      </c>
      <c r="O92" s="0" t="n">
        <f aca="false">[1]Планки!K92</f>
        <v>865</v>
      </c>
      <c r="P92" s="0" t="n">
        <f aca="false">[1]Планки!L92</f>
        <v>240</v>
      </c>
      <c r="Q92" s="0" t="n">
        <f aca="false">[1]Планки!M92</f>
        <v>256</v>
      </c>
      <c r="R92" s="0" t="n">
        <f aca="false">[1]Планки!N92</f>
        <v>295</v>
      </c>
      <c r="S92" s="0" t="n">
        <f aca="false">[1]Планки!O92</f>
        <v>38</v>
      </c>
      <c r="T92" s="0" t="n">
        <f aca="false">[1]Планки!P92</f>
        <v>48</v>
      </c>
      <c r="U92" s="0" t="n">
        <f aca="false">[1]Планки!Q92</f>
        <v>120</v>
      </c>
      <c r="V92" s="0" t="n">
        <f aca="false">[1]Планки!R92</f>
        <v>0</v>
      </c>
    </row>
    <row r="93" customFormat="false" ht="15" hidden="false" customHeight="false" outlineLevel="0" collapsed="false">
      <c r="L93" s="0" t="n">
        <f aca="false">[1]Планки!H93</f>
        <v>73</v>
      </c>
      <c r="M93" s="0" t="n">
        <f aca="false">[1]Планки!I93</f>
        <v>1065</v>
      </c>
      <c r="N93" s="0" t="n">
        <f aca="false">[1]Планки!J93</f>
        <v>200</v>
      </c>
      <c r="O93" s="0" t="n">
        <f aca="false">[1]Планки!K93</f>
        <v>865</v>
      </c>
      <c r="P93" s="0" t="n">
        <f aca="false">[1]Планки!L93</f>
        <v>425</v>
      </c>
      <c r="Q93" s="0" t="n">
        <f aca="false">[1]Планки!M93</f>
        <v>435</v>
      </c>
      <c r="R93" s="0" t="n">
        <f aca="false">[1]Планки!N93</f>
        <v>490</v>
      </c>
      <c r="S93" s="0" t="n">
        <f aca="false">[1]Планки!O93</f>
        <v>49</v>
      </c>
      <c r="T93" s="0" t="n">
        <f aca="false">[1]Планки!P93</f>
        <v>54</v>
      </c>
      <c r="U93" s="0" t="n">
        <f aca="false">[1]Планки!Q93</f>
        <v>130</v>
      </c>
      <c r="V93" s="0" t="n">
        <f aca="false">[1]Планки!R93</f>
        <v>0</v>
      </c>
    </row>
    <row r="94" customFormat="false" ht="15" hidden="false" customHeight="false" outlineLevel="0" collapsed="false">
      <c r="L94" s="0" t="n">
        <f aca="false">[1]Планки!H94</f>
        <v>69</v>
      </c>
      <c r="M94" s="0" t="n">
        <f aca="false">[1]Планки!I94</f>
        <v>1000</v>
      </c>
      <c r="N94" s="0" t="n">
        <f aca="false">[1]Планки!J94</f>
        <v>130</v>
      </c>
      <c r="O94" s="0" t="n">
        <f aca="false">[1]Планки!K94</f>
        <v>870</v>
      </c>
      <c r="P94" s="0" t="n">
        <f aca="false">[1]Планки!L94</f>
        <v>283</v>
      </c>
      <c r="Q94" s="0" t="n">
        <f aca="false">[1]Планки!M94</f>
        <v>305</v>
      </c>
      <c r="R94" s="0" t="n">
        <f aca="false">[1]Планки!N94</f>
        <v>330</v>
      </c>
      <c r="S94" s="0" t="n">
        <f aca="false">[1]Планки!O94</f>
        <v>27</v>
      </c>
      <c r="T94" s="0" t="n">
        <f aca="false">[1]Планки!P94</f>
        <v>40</v>
      </c>
      <c r="U94" s="0" t="n">
        <f aca="false">[1]Планки!Q94</f>
        <v>100</v>
      </c>
      <c r="V94" s="0" t="n">
        <f aca="false">[1]Планки!R94</f>
        <v>0</v>
      </c>
    </row>
    <row r="95" customFormat="false" ht="15" hidden="false" customHeight="false" outlineLevel="0" collapsed="false">
      <c r="L95" s="0" t="n">
        <f aca="false">[1]Планки!H95</f>
        <v>42</v>
      </c>
      <c r="M95" s="0" t="n">
        <f aca="false">[1]Планки!I95</f>
        <v>995</v>
      </c>
      <c r="N95" s="0" t="n">
        <f aca="false">[1]Планки!J95</f>
        <v>120</v>
      </c>
      <c r="O95" s="0" t="n">
        <f aca="false">[1]Планки!K95</f>
        <v>875</v>
      </c>
      <c r="P95" s="0" t="n">
        <f aca="false">[1]Планки!L95</f>
        <v>310</v>
      </c>
      <c r="Q95" s="0" t="n">
        <f aca="false">[1]Планки!M95</f>
        <v>330</v>
      </c>
      <c r="R95" s="0" t="n">
        <f aca="false">[1]Планки!N95</f>
        <v>380</v>
      </c>
      <c r="S95" s="0" t="n">
        <f aca="false">[1]Планки!O95</f>
        <v>30</v>
      </c>
      <c r="T95" s="0" t="n">
        <f aca="false">[1]Планки!P95</f>
        <v>42</v>
      </c>
      <c r="U95" s="0" t="n">
        <f aca="false">[1]Планки!Q95</f>
        <v>90</v>
      </c>
      <c r="V95" s="0" t="n">
        <f aca="false">[1]Планки!R95</f>
        <v>0</v>
      </c>
    </row>
    <row r="96" customFormat="false" ht="15" hidden="false" customHeight="false" outlineLevel="0" collapsed="false">
      <c r="L96" s="0" t="n">
        <f aca="false">[1]Планки!H96</f>
        <v>57</v>
      </c>
      <c r="M96" s="0" t="n">
        <f aca="false">[1]Планки!I96</f>
        <v>1050</v>
      </c>
      <c r="N96" s="0" t="n">
        <f aca="false">[1]Планки!J96</f>
        <v>155</v>
      </c>
      <c r="O96" s="0" t="n">
        <f aca="false">[1]Планки!K96</f>
        <v>895</v>
      </c>
      <c r="P96" s="0" t="n">
        <f aca="false">[1]Планки!L96</f>
        <v>190</v>
      </c>
      <c r="Q96" s="0" t="n">
        <f aca="false">[1]Планки!M96</f>
        <v>200</v>
      </c>
      <c r="R96" s="0" t="n">
        <f aca="false">[1]Планки!N96</f>
        <v>240</v>
      </c>
      <c r="S96" s="0" t="n">
        <f aca="false">[1]Планки!O96</f>
        <v>32</v>
      </c>
      <c r="T96" s="0" t="n">
        <f aca="false">[1]Планки!P96</f>
        <v>45</v>
      </c>
      <c r="U96" s="0" t="n">
        <f aca="false">[1]Планки!Q96</f>
        <v>100</v>
      </c>
      <c r="V96" s="0" t="n">
        <f aca="false">[1]Планки!R96</f>
        <v>0</v>
      </c>
    </row>
    <row r="97" customFormat="false" ht="15" hidden="false" customHeight="false" outlineLevel="0" collapsed="false">
      <c r="L97" s="0" t="n">
        <f aca="false">[1]Планки!H97</f>
        <v>60</v>
      </c>
      <c r="M97" s="0" t="n">
        <f aca="false">[1]Планки!I97</f>
        <v>1105</v>
      </c>
      <c r="N97" s="0" t="n">
        <f aca="false">[1]Планки!J97</f>
        <v>200</v>
      </c>
      <c r="O97" s="0" t="n">
        <f aca="false">[1]Планки!K97</f>
        <v>905</v>
      </c>
      <c r="P97" s="0" t="n">
        <f aca="false">[1]Планки!L97</f>
        <v>145</v>
      </c>
      <c r="Q97" s="0" t="n">
        <f aca="false">[1]Планки!M97</f>
        <v>157</v>
      </c>
      <c r="R97" s="0" t="n">
        <f aca="false">[1]Планки!N97</f>
        <v>200</v>
      </c>
      <c r="S97" s="0" t="n">
        <f aca="false">[1]Планки!O97</f>
        <v>40</v>
      </c>
      <c r="T97" s="0" t="n">
        <f aca="false">[1]Планки!P97</f>
        <v>50</v>
      </c>
      <c r="U97" s="0" t="n">
        <f aca="false">[1]Планки!Q97</f>
        <v>120</v>
      </c>
      <c r="V97" s="0" t="n">
        <f aca="false">[1]Планки!R97</f>
        <v>0</v>
      </c>
    </row>
    <row r="98" customFormat="false" ht="15" hidden="false" customHeight="false" outlineLevel="0" collapsed="false">
      <c r="L98" s="0" t="n">
        <f aca="false">[1]Планки!H98</f>
        <v>27</v>
      </c>
      <c r="M98" s="0" t="n">
        <f aca="false">[1]Планки!I98</f>
        <v>1110</v>
      </c>
      <c r="N98" s="0" t="n">
        <f aca="false">[1]Планки!J98</f>
        <v>205</v>
      </c>
      <c r="O98" s="0" t="n">
        <f aca="false">[1]Планки!K98</f>
        <v>905</v>
      </c>
      <c r="P98" s="0" t="n">
        <f aca="false">[1]Планки!L98</f>
        <v>147</v>
      </c>
      <c r="Q98" s="0" t="n">
        <f aca="false">[1]Планки!M98</f>
        <v>167</v>
      </c>
      <c r="R98" s="0" t="n">
        <f aca="false">[1]Планки!N98</f>
        <v>215</v>
      </c>
      <c r="S98" s="0" t="n">
        <f aca="false">[1]Планки!O98</f>
        <v>45</v>
      </c>
      <c r="T98" s="0" t="n">
        <f aca="false">[1]Планки!P98</f>
        <v>60</v>
      </c>
      <c r="U98" s="0" t="n">
        <f aca="false">[1]Планки!Q98</f>
        <v>135</v>
      </c>
      <c r="V98" s="0" t="n">
        <f aca="false">[1]Планки!R98</f>
        <v>0</v>
      </c>
    </row>
    <row r="99" customFormat="false" ht="15" hidden="false" customHeight="false" outlineLevel="0" collapsed="false">
      <c r="L99" s="0" t="n">
        <f aca="false">[1]Планки!H99</f>
        <v>56</v>
      </c>
      <c r="M99" s="0" t="n">
        <f aca="false">[1]Планки!I99</f>
        <v>1060</v>
      </c>
      <c r="N99" s="0" t="n">
        <f aca="false">[1]Планки!J99</f>
        <v>155</v>
      </c>
      <c r="O99" s="0" t="n">
        <f aca="false">[1]Планки!K99</f>
        <v>905</v>
      </c>
      <c r="P99" s="0" t="n">
        <f aca="false">[1]Планки!L99</f>
        <v>180</v>
      </c>
      <c r="Q99" s="0" t="n">
        <f aca="false">[1]Планки!M99</f>
        <v>190</v>
      </c>
      <c r="R99" s="0" t="n">
        <f aca="false">[1]Планки!N99</f>
        <v>230</v>
      </c>
      <c r="S99" s="0" t="n">
        <f aca="false">[1]Планки!O99</f>
        <v>34</v>
      </c>
      <c r="T99" s="0" t="n">
        <f aca="false">[1]Планки!P99</f>
        <v>45</v>
      </c>
      <c r="U99" s="0" t="n">
        <f aca="false">[1]Планки!Q99</f>
        <v>105</v>
      </c>
      <c r="V99" s="0" t="n">
        <f aca="false">[1]Планки!R99</f>
        <v>0</v>
      </c>
    </row>
    <row r="100" customFormat="false" ht="15" hidden="false" customHeight="false" outlineLevel="0" collapsed="false">
      <c r="L100" s="0" t="n">
        <f aca="false">[1]Планки!H100</f>
        <v>46</v>
      </c>
      <c r="M100" s="0" t="n">
        <f aca="false">[1]Планки!I100</f>
        <v>1060</v>
      </c>
      <c r="N100" s="0" t="n">
        <f aca="false">[1]Планки!J100</f>
        <v>155</v>
      </c>
      <c r="O100" s="0" t="n">
        <f aca="false">[1]Планки!K100</f>
        <v>905</v>
      </c>
      <c r="P100" s="0" t="n">
        <f aca="false">[1]Планки!L100</f>
        <v>210</v>
      </c>
      <c r="Q100" s="0" t="n">
        <f aca="false">[1]Планки!M100</f>
        <v>227</v>
      </c>
      <c r="R100" s="0" t="n">
        <f aca="false">[1]Планки!N100</f>
        <v>260</v>
      </c>
      <c r="S100" s="0" t="str">
        <f aca="false">[1]Планки!O100</f>
        <v>86 (35)</v>
      </c>
      <c r="T100" s="0" t="str">
        <f aca="false">[1]Планки!P100</f>
        <v>98 (45)</v>
      </c>
      <c r="U100" s="0" t="str">
        <f aca="false">[1]Планки!Q100</f>
        <v>160 (100)</v>
      </c>
      <c r="V100" s="0" t="n">
        <f aca="false">[1]Планки!R100</f>
        <v>0</v>
      </c>
    </row>
    <row r="101" customFormat="false" ht="15" hidden="false" customHeight="false" outlineLevel="0" collapsed="false">
      <c r="L101" s="0" t="n">
        <f aca="false">[1]Планки!H101</f>
        <v>12</v>
      </c>
      <c r="M101" s="0" t="n">
        <f aca="false">[1]Планки!I101</f>
        <v>1055</v>
      </c>
      <c r="N101" s="0" t="n">
        <f aca="false">[1]Планки!J101</f>
        <v>140</v>
      </c>
      <c r="O101" s="0" t="n">
        <f aca="false">[1]Планки!K101</f>
        <v>915</v>
      </c>
      <c r="P101" s="0" t="n">
        <f aca="false">[1]Планки!L101</f>
        <v>220</v>
      </c>
      <c r="Q101" s="0" t="n">
        <f aca="false">[1]Планки!M101</f>
        <v>235</v>
      </c>
      <c r="R101" s="0" t="n">
        <f aca="false">[1]Планки!N101</f>
        <v>275</v>
      </c>
      <c r="S101" s="0" t="n">
        <f aca="false">[1]Планки!O101</f>
        <v>35</v>
      </c>
      <c r="T101" s="0" t="n">
        <f aca="false">[1]Планки!P101</f>
        <v>40</v>
      </c>
      <c r="U101" s="0" t="n">
        <f aca="false">[1]Планки!Q101</f>
        <v>100</v>
      </c>
      <c r="V101" s="0" t="n">
        <f aca="false">[1]Планки!R101</f>
        <v>0</v>
      </c>
    </row>
    <row r="102" customFormat="false" ht="15" hidden="false" customHeight="false" outlineLevel="0" collapsed="false">
      <c r="L102" s="0" t="n">
        <f aca="false">[1]Планки!H102</f>
        <v>115</v>
      </c>
      <c r="M102" s="0" t="n">
        <f aca="false">[1]Планки!I102</f>
        <v>1080</v>
      </c>
      <c r="N102" s="0" t="n">
        <f aca="false">[1]Планки!J102</f>
        <v>160</v>
      </c>
      <c r="O102" s="0" t="n">
        <f aca="false">[1]Планки!K102</f>
        <v>920</v>
      </c>
      <c r="P102" s="0" t="n">
        <f aca="false">[1]Планки!L102</f>
        <v>520</v>
      </c>
      <c r="Q102" s="0" t="n">
        <f aca="false">[1]Планки!M102</f>
        <v>527</v>
      </c>
      <c r="R102" s="0" t="n">
        <f aca="false">[1]Планки!N102</f>
        <v>590</v>
      </c>
      <c r="S102" s="0" t="str">
        <f aca="false">[1]Планки!O102</f>
        <v>75 (30)</v>
      </c>
      <c r="T102" s="0" t="str">
        <f aca="false">[1]Планки!P102</f>
        <v>85 (38)</v>
      </c>
      <c r="U102" s="0" t="str">
        <f aca="false">[1]Планки!Q102</f>
        <v>120 (80)</v>
      </c>
      <c r="V102" s="0" t="n">
        <f aca="false">[1]Планки!R102</f>
        <v>0</v>
      </c>
    </row>
    <row r="103" customFormat="false" ht="15" hidden="false" customHeight="false" outlineLevel="0" collapsed="false">
      <c r="L103" s="0" t="n">
        <f aca="false">[1]Планки!H103</f>
        <v>116</v>
      </c>
      <c r="M103" s="0" t="n">
        <f aca="false">[1]Планки!I103</f>
        <v>1090</v>
      </c>
      <c r="N103" s="0" t="n">
        <f aca="false">[1]Планки!J103</f>
        <v>165</v>
      </c>
      <c r="O103" s="0" t="n">
        <f aca="false">[1]Планки!K103</f>
        <v>925</v>
      </c>
      <c r="P103" s="0" t="n">
        <f aca="false">[1]Планки!L103</f>
        <v>457</v>
      </c>
      <c r="Q103" s="0" t="n">
        <f aca="false">[1]Планки!M103</f>
        <v>480</v>
      </c>
      <c r="R103" s="0" t="n">
        <f aca="false">[1]Планки!N103</f>
        <v>510</v>
      </c>
      <c r="S103" s="0" t="n">
        <f aca="false">[1]Планки!O103</f>
        <v>37</v>
      </c>
      <c r="T103" s="0" t="n">
        <f aca="false">[1]Планки!P103</f>
        <v>50</v>
      </c>
      <c r="U103" s="0" t="n">
        <f aca="false">[1]Планки!Q103</f>
        <v>115</v>
      </c>
      <c r="V103" s="0" t="n">
        <f aca="false">[1]Планки!R103</f>
        <v>0</v>
      </c>
    </row>
    <row r="104" customFormat="false" ht="15" hidden="false" customHeight="false" outlineLevel="0" collapsed="false">
      <c r="L104" s="0" t="n">
        <f aca="false">[1]Планки!H104</f>
        <v>81</v>
      </c>
      <c r="M104" s="0" t="n">
        <f aca="false">[1]Планки!I104</f>
        <v>1060</v>
      </c>
      <c r="N104" s="0" t="n">
        <f aca="false">[1]Планки!J104</f>
        <v>130</v>
      </c>
      <c r="O104" s="0" t="n">
        <f aca="false">[1]Планки!K104</f>
        <v>930</v>
      </c>
      <c r="P104" s="0" t="n">
        <f aca="false">[1]Планки!L104</f>
        <v>215</v>
      </c>
      <c r="Q104" s="0" t="n">
        <f aca="false">[1]Планки!M104</f>
        <v>230</v>
      </c>
      <c r="R104" s="0" t="n">
        <f aca="false">[1]Планки!N104</f>
        <v>260</v>
      </c>
      <c r="S104" s="0" t="n">
        <f aca="false">[1]Планки!O104</f>
        <v>30</v>
      </c>
      <c r="T104" s="0" t="n">
        <f aca="false">[1]Планки!P104</f>
        <v>42</v>
      </c>
      <c r="U104" s="0" t="n">
        <f aca="false">[1]Планки!Q104</f>
        <v>90</v>
      </c>
      <c r="V104" s="0" t="n">
        <f aca="false">[1]Планки!R104</f>
        <v>0</v>
      </c>
    </row>
    <row r="105" customFormat="false" ht="15" hidden="false" customHeight="false" outlineLevel="0" collapsed="false">
      <c r="L105" s="0" t="n">
        <f aca="false">[1]Планки!H105</f>
        <v>8</v>
      </c>
      <c r="M105" s="0" t="n">
        <f aca="false">[1]Планки!I105</f>
        <v>1210</v>
      </c>
      <c r="N105" s="0" t="n">
        <f aca="false">[1]Планки!J105</f>
        <v>270</v>
      </c>
      <c r="O105" s="0" t="n">
        <f aca="false">[1]Планки!K105</f>
        <v>940</v>
      </c>
      <c r="P105" s="0" t="n">
        <f aca="false">[1]Планки!L105</f>
        <v>1250</v>
      </c>
      <c r="Q105" s="0" t="n">
        <f aca="false">[1]Планки!M105</f>
        <v>1270</v>
      </c>
      <c r="R105" s="0" t="n">
        <f aca="false">[1]Планки!N105</f>
        <v>1335</v>
      </c>
      <c r="S105" s="0" t="str">
        <f aca="false">[1]Планки!O105</f>
        <v>95(65)</v>
      </c>
      <c r="T105" s="0" t="n">
        <f aca="false">[1]Планки!P105</f>
        <v>105</v>
      </c>
      <c r="U105" s="0" t="n">
        <f aca="false">[1]Планки!Q105</f>
        <v>185</v>
      </c>
      <c r="V105" s="0" t="str">
        <f aca="false">[1]Планки!R105</f>
        <v>не расшивать - модель развалится</v>
      </c>
    </row>
    <row r="106" customFormat="false" ht="15" hidden="false" customHeight="false" outlineLevel="0" collapsed="false">
      <c r="L106" s="0" t="n">
        <f aca="false">[1]Планки!H106</f>
        <v>35</v>
      </c>
      <c r="M106" s="0" t="n">
        <f aca="false">[1]Планки!I106</f>
        <v>1200</v>
      </c>
      <c r="N106" s="0" t="n">
        <f aca="false">[1]Планки!J106</f>
        <v>245</v>
      </c>
      <c r="O106" s="0" t="n">
        <f aca="false">[1]Планки!K106</f>
        <v>955</v>
      </c>
      <c r="P106" s="0" t="n">
        <f aca="false">[1]Планки!L106</f>
        <v>305</v>
      </c>
      <c r="Q106" s="0" t="n">
        <f aca="false">[1]Планки!M106</f>
        <v>317</v>
      </c>
      <c r="R106" s="0" t="n">
        <f aca="false">[1]Планки!N106</f>
        <v>380</v>
      </c>
      <c r="S106" s="0" t="n">
        <f aca="false">[1]Планки!O106</f>
        <v>63</v>
      </c>
      <c r="T106" s="0" t="n">
        <f aca="false">[1]Планки!P106</f>
        <v>75</v>
      </c>
      <c r="U106" s="0" t="n">
        <f aca="false">[1]Планки!Q106</f>
        <v>170</v>
      </c>
      <c r="V106" s="0" t="n">
        <f aca="false">[1]Планки!R106</f>
        <v>0</v>
      </c>
    </row>
    <row r="107" customFormat="false" ht="15" hidden="false" customHeight="false" outlineLevel="0" collapsed="false">
      <c r="L107" s="0" t="n">
        <f aca="false">[1]Планки!H107</f>
        <v>138</v>
      </c>
      <c r="M107" s="0" t="n">
        <f aca="false">[1]Планки!I107</f>
        <v>1220</v>
      </c>
      <c r="N107" s="0" t="n">
        <f aca="false">[1]Планки!J107</f>
        <v>260</v>
      </c>
      <c r="O107" s="0" t="n">
        <f aca="false">[1]Планки!K107</f>
        <v>960</v>
      </c>
      <c r="P107" s="0" t="n">
        <f aca="false">[1]Планки!L107</f>
        <v>275</v>
      </c>
      <c r="Q107" s="0" t="n">
        <f aca="false">[1]Планки!M107</f>
        <v>295</v>
      </c>
      <c r="R107" s="0" t="n">
        <f aca="false">[1]Планки!N107</f>
        <v>350</v>
      </c>
      <c r="S107" s="0" t="str">
        <f aca="false">[1]Планки!O107</f>
        <v>120 (60)</v>
      </c>
      <c r="T107" s="0" t="str">
        <f aca="false">[1]Планки!P107</f>
        <v>130 (65)</v>
      </c>
      <c r="U107" s="0" t="str">
        <f aca="false">[1]Планки!Q107</f>
        <v>220 (170)</v>
      </c>
      <c r="V107" s="0" t="n">
        <f aca="false">[1]Планки!R107</f>
        <v>0</v>
      </c>
    </row>
    <row r="108" customFormat="false" ht="15" hidden="false" customHeight="false" outlineLevel="0" collapsed="false">
      <c r="L108" s="0" t="n">
        <f aca="false">[1]Планки!H108</f>
        <v>26</v>
      </c>
      <c r="M108" s="0" t="n">
        <f aca="false">[1]Планки!I108</f>
        <v>1200</v>
      </c>
      <c r="N108" s="0" t="n">
        <f aca="false">[1]Планки!J108</f>
        <v>240</v>
      </c>
      <c r="O108" s="0" t="n">
        <f aca="false">[1]Планки!K108</f>
        <v>960</v>
      </c>
      <c r="P108" s="0" t="n">
        <f aca="false">[1]Планки!L108</f>
        <v>305</v>
      </c>
      <c r="Q108" s="0" t="n">
        <f aca="false">[1]Планки!M108</f>
        <v>325</v>
      </c>
      <c r="R108" s="0" t="n">
        <f aca="false">[1]Планки!N108</f>
        <v>360</v>
      </c>
      <c r="S108" s="0" t="str">
        <f aca="false">[1]Планки!O108</f>
        <v>105 (63)</v>
      </c>
      <c r="T108" s="0" t="str">
        <f aca="false">[1]Планки!P108</f>
        <v>118 (70)</v>
      </c>
      <c r="U108" s="0" t="str">
        <f aca="false">[1]Планки!Q108</f>
        <v>215 (150)</v>
      </c>
      <c r="V108" s="0" t="n">
        <f aca="false">[1]Планки!R108</f>
        <v>0</v>
      </c>
    </row>
    <row r="109" customFormat="false" ht="15" hidden="false" customHeight="false" outlineLevel="0" collapsed="false">
      <c r="L109" s="0" t="n">
        <f aca="false">[1]Планки!H109</f>
        <v>40</v>
      </c>
      <c r="M109" s="0" t="n">
        <f aca="false">[1]Планки!I109</f>
        <v>1160</v>
      </c>
      <c r="N109" s="0" t="n">
        <f aca="false">[1]Планки!J109</f>
        <v>170</v>
      </c>
      <c r="O109" s="0" t="n">
        <f aca="false">[1]Планки!K109</f>
        <v>990</v>
      </c>
      <c r="P109" s="0" t="n">
        <f aca="false">[1]Планки!L109</f>
        <v>410</v>
      </c>
      <c r="Q109" s="0" t="n">
        <f aca="false">[1]Планки!M109</f>
        <v>433</v>
      </c>
      <c r="R109" s="0" t="n">
        <f aca="false">[1]Планки!N109</f>
        <v>470</v>
      </c>
      <c r="S109" s="0" t="n">
        <f aca="false">[1]Планки!O109</f>
        <v>35</v>
      </c>
      <c r="T109" s="0" t="n">
        <f aca="false">[1]Планки!P109</f>
        <v>47</v>
      </c>
      <c r="U109" s="0" t="n">
        <f aca="false">[1]Планки!Q109</f>
        <v>125</v>
      </c>
      <c r="V109" s="0" t="n">
        <f aca="false">[1]Планки!R109</f>
        <v>0</v>
      </c>
    </row>
    <row r="110" customFormat="false" ht="15" hidden="false" customHeight="false" outlineLevel="0" collapsed="false">
      <c r="L110" s="0" t="n">
        <f aca="false">[1]Планки!H110</f>
        <v>109</v>
      </c>
      <c r="M110" s="0" t="n">
        <f aca="false">[1]Планки!I110</f>
        <v>1115</v>
      </c>
      <c r="N110" s="0" t="n">
        <f aca="false">[1]Планки!J110</f>
        <v>120</v>
      </c>
      <c r="O110" s="0" t="n">
        <f aca="false">[1]Планки!K110</f>
        <v>995</v>
      </c>
      <c r="P110" s="0" t="n">
        <f aca="false">[1]Планки!L110</f>
        <v>100</v>
      </c>
      <c r="Q110" s="0" t="n">
        <f aca="false">[1]Планки!M110</f>
        <v>110</v>
      </c>
      <c r="R110" s="0" t="n">
        <f aca="false">[1]Планки!N110</f>
        <v>150</v>
      </c>
      <c r="S110" s="0" t="n">
        <f aca="false">[1]Планки!O110</f>
        <v>35</v>
      </c>
      <c r="T110" s="0" t="n">
        <f aca="false">[1]Планки!P110</f>
        <v>45</v>
      </c>
      <c r="U110" s="0" t="n">
        <f aca="false">[1]Планки!Q110</f>
        <v>105</v>
      </c>
      <c r="V110" s="0" t="n">
        <f aca="false">[1]Планки!R110</f>
        <v>0</v>
      </c>
    </row>
    <row r="111" customFormat="false" ht="15" hidden="false" customHeight="false" outlineLevel="0" collapsed="false">
      <c r="L111" s="0" t="n">
        <f aca="false">[1]Планки!H111</f>
        <v>1</v>
      </c>
      <c r="M111" s="0" t="n">
        <f aca="false">[1]Планки!I111</f>
        <v>1160</v>
      </c>
      <c r="N111" s="0" t="n">
        <f aca="false">[1]Планки!J111</f>
        <v>145</v>
      </c>
      <c r="O111" s="0" t="n">
        <f aca="false">[1]Планки!K111</f>
        <v>1015</v>
      </c>
      <c r="P111" s="0" t="n">
        <f aca="false">[1]Планки!L111</f>
        <v>280</v>
      </c>
      <c r="Q111" s="0" t="n">
        <f aca="false">[1]Планки!M111</f>
        <v>290</v>
      </c>
      <c r="R111" s="0" t="n">
        <f aca="false">[1]Планки!N111</f>
        <v>330</v>
      </c>
      <c r="S111" s="0" t="str">
        <f aca="false">[1]Планки!O111</f>
        <v>45 (35)</v>
      </c>
      <c r="T111" s="0" t="str">
        <f aca="false">[1]Планки!P111</f>
        <v>55 (45)</v>
      </c>
      <c r="U111" s="0" t="str">
        <f aca="false">[1]Планки!Q111</f>
        <v>115 (105)</v>
      </c>
      <c r="V111" s="0" t="n">
        <f aca="false">[1]Планки!R111</f>
        <v>0</v>
      </c>
    </row>
    <row r="112" customFormat="false" ht="15" hidden="false" customHeight="false" outlineLevel="0" collapsed="false">
      <c r="L112" s="0" t="n">
        <f aca="false">[1]Планки!H112</f>
        <v>39</v>
      </c>
      <c r="M112" s="0" t="n">
        <f aca="false">[1]Планки!I112</f>
        <v>1220</v>
      </c>
      <c r="N112" s="0" t="n">
        <f aca="false">[1]Планки!J112</f>
        <v>180</v>
      </c>
      <c r="O112" s="0" t="n">
        <f aca="false">[1]Планки!K112</f>
        <v>1040</v>
      </c>
      <c r="P112" s="0" t="n">
        <f aca="false">[1]Планки!L112</f>
        <v>405</v>
      </c>
      <c r="Q112" s="0" t="n">
        <f aca="false">[1]Планки!M112</f>
        <v>420</v>
      </c>
      <c r="R112" s="0" t="n">
        <f aca="false">[1]Планки!N112</f>
        <v>460</v>
      </c>
      <c r="S112" s="0" t="str">
        <f aca="false">[1]Планки!O112</f>
        <v>70 (32)</v>
      </c>
      <c r="T112" s="0" t="str">
        <f aca="false">[1]Планки!P112</f>
        <v>80 (40)</v>
      </c>
      <c r="U112" s="0" t="str">
        <f aca="false">[1]Планки!Q112</f>
        <v>150 (115)</v>
      </c>
      <c r="V112" s="0" t="n">
        <f aca="false">[1]Планки!R112</f>
        <v>0</v>
      </c>
    </row>
    <row r="113" customFormat="false" ht="15" hidden="false" customHeight="false" outlineLevel="0" collapsed="false">
      <c r="L113" s="0" t="n">
        <f aca="false">[1]Планки!H113</f>
        <v>2</v>
      </c>
      <c r="M113" s="0" t="n">
        <f aca="false">[1]Планки!I113</f>
        <v>1235</v>
      </c>
      <c r="N113" s="0" t="n">
        <f aca="false">[1]Планки!J113</f>
        <v>180</v>
      </c>
      <c r="O113" s="0" t="n">
        <f aca="false">[1]Планки!K113</f>
        <v>1055</v>
      </c>
      <c r="P113" s="0" t="n">
        <f aca="false">[1]Планки!L113</f>
        <v>300</v>
      </c>
      <c r="Q113" s="0" t="n">
        <f aca="false">[1]Планки!M113</f>
        <v>320</v>
      </c>
      <c r="R113" s="0" t="n">
        <f aca="false">[1]Планки!N113</f>
        <v>360</v>
      </c>
      <c r="S113" s="0" t="str">
        <f aca="false">[1]Планки!O113</f>
        <v>47 (42)</v>
      </c>
      <c r="T113" s="0" t="str">
        <f aca="false">[1]Планки!P113</f>
        <v>60 (55)</v>
      </c>
      <c r="U113" s="0" t="str">
        <f aca="false">[1]Планки!Q113</f>
        <v>130 (125)</v>
      </c>
      <c r="V113" s="0" t="n">
        <f aca="false">[1]Планки!R113</f>
        <v>0</v>
      </c>
    </row>
    <row r="114" customFormat="false" ht="15" hidden="false" customHeight="false" outlineLevel="0" collapsed="false">
      <c r="L114" s="0" t="n">
        <f aca="false">[1]Планки!H114</f>
        <v>48</v>
      </c>
      <c r="M114" s="0" t="n">
        <f aca="false">[1]Планки!I114</f>
        <v>1210</v>
      </c>
      <c r="N114" s="0" t="n">
        <f aca="false">[1]Планки!J114</f>
        <v>150</v>
      </c>
      <c r="O114" s="0" t="n">
        <f aca="false">[1]Планки!K114</f>
        <v>1060</v>
      </c>
      <c r="P114" s="0" t="n">
        <f aca="false">[1]Планки!L114</f>
        <v>140</v>
      </c>
      <c r="Q114" s="0" t="n">
        <f aca="false">[1]Планки!M114</f>
        <v>157</v>
      </c>
      <c r="R114" s="0" t="n">
        <f aca="false">[1]Планки!N114</f>
        <v>185</v>
      </c>
      <c r="S114" s="0" t="str">
        <f aca="false">[1]Планки!O114</f>
        <v>35 (25)</v>
      </c>
      <c r="T114" s="0" t="str">
        <f aca="false">[1]Планки!P114</f>
        <v>50 (40)</v>
      </c>
      <c r="U114" s="0" t="str">
        <f aca="false">[1]Планки!Q114</f>
        <v>110 (100)</v>
      </c>
      <c r="V114" s="0" t="n">
        <f aca="false">[1]Планки!R114</f>
        <v>0</v>
      </c>
    </row>
    <row r="115" customFormat="false" ht="15" hidden="false" customHeight="false" outlineLevel="0" collapsed="false">
      <c r="L115" s="0" t="n">
        <f aca="false">[1]Планки!H115</f>
        <v>37</v>
      </c>
      <c r="M115" s="0" t="n">
        <f aca="false">[1]Планки!I115</f>
        <v>1230</v>
      </c>
      <c r="N115" s="0" t="n">
        <f aca="false">[1]Планки!J115</f>
        <v>165</v>
      </c>
      <c r="O115" s="0" t="n">
        <f aca="false">[1]Планки!K115</f>
        <v>1065</v>
      </c>
      <c r="P115" s="0" t="n">
        <f aca="false">[1]Планки!L115</f>
        <v>338</v>
      </c>
      <c r="Q115" s="0" t="n">
        <f aca="false">[1]Планки!M115</f>
        <v>360</v>
      </c>
      <c r="R115" s="0" t="n">
        <f aca="false">[1]Планки!N115</f>
        <v>410</v>
      </c>
      <c r="S115" s="0" t="n">
        <f aca="false">[1]Планки!O115</f>
        <v>65</v>
      </c>
      <c r="T115" s="0" t="n">
        <f aca="false">[1]Планки!P115</f>
        <v>76</v>
      </c>
      <c r="U115" s="0" t="n">
        <f aca="false">[1]Планки!Q115</f>
        <v>200</v>
      </c>
      <c r="V115" s="0" t="str">
        <f aca="false">[1]Планки!R115</f>
        <v>Уточнить наличие, Котов, 08.06.23</v>
      </c>
    </row>
    <row r="116" customFormat="false" ht="15" hidden="false" customHeight="false" outlineLevel="0" collapsed="false">
      <c r="L116" s="0" t="n">
        <f aca="false">[1]Планки!H116</f>
        <v>29</v>
      </c>
      <c r="M116" s="0" t="n">
        <f aca="false">[1]Планки!I116</f>
        <v>1215</v>
      </c>
      <c r="N116" s="0" t="n">
        <f aca="false">[1]Планки!J116</f>
        <v>140</v>
      </c>
      <c r="O116" s="0" t="n">
        <f aca="false">[1]Планки!K116</f>
        <v>1075</v>
      </c>
      <c r="P116" s="0" t="n">
        <f aca="false">[1]Планки!L116</f>
        <v>235</v>
      </c>
      <c r="Q116" s="0" t="n">
        <f aca="false">[1]Планки!M116</f>
        <v>250</v>
      </c>
      <c r="R116" s="0" t="n">
        <f aca="false">[1]Планки!N116</f>
        <v>285</v>
      </c>
      <c r="S116" s="0" t="str">
        <f aca="false">[1]Планки!O116</f>
        <v>45 (24)</v>
      </c>
      <c r="T116" s="0" t="str">
        <f aca="false">[1]Планки!P116</f>
        <v>58 (35)</v>
      </c>
      <c r="U116" s="0" t="str">
        <f aca="false">[1]Планки!Q116</f>
        <v>110 (90)</v>
      </c>
      <c r="V116" s="0" t="n">
        <f aca="false">[1]Планки!R116</f>
        <v>0</v>
      </c>
    </row>
    <row r="117" customFormat="false" ht="15" hidden="false" customHeight="false" outlineLevel="0" collapsed="false">
      <c r="L117" s="0" t="n">
        <f aca="false">[1]Планки!H117</f>
        <v>112</v>
      </c>
      <c r="M117" s="0" t="n">
        <f aca="false">[1]Планки!I117</f>
        <v>1280</v>
      </c>
      <c r="N117" s="0" t="n">
        <f aca="false">[1]Планки!J117</f>
        <v>200</v>
      </c>
      <c r="O117" s="0" t="n">
        <f aca="false">[1]Планки!K117</f>
        <v>1095</v>
      </c>
      <c r="P117" s="0" t="n">
        <f aca="false">[1]Планки!L117</f>
        <v>335</v>
      </c>
      <c r="Q117" s="0" t="n">
        <f aca="false">[1]Планки!M117</f>
        <v>360</v>
      </c>
      <c r="R117" s="0" t="n">
        <f aca="false">[1]Планки!N117</f>
        <v>400</v>
      </c>
      <c r="S117" s="0" t="str">
        <f aca="false">[1]Планки!O117</f>
        <v>55 (30)</v>
      </c>
      <c r="T117" s="0" t="str">
        <f aca="false">[1]Планки!P117</f>
        <v>80 (55)</v>
      </c>
      <c r="U117" s="0" t="str">
        <f aca="false">[1]Планки!Q117</f>
        <v>155 (130)</v>
      </c>
      <c r="V117" s="0" t="n">
        <f aca="false">[1]Планки!R117</f>
        <v>0</v>
      </c>
    </row>
    <row r="118" customFormat="false" ht="15" hidden="false" customHeight="false" outlineLevel="0" collapsed="false">
      <c r="L118" s="0" t="n">
        <f aca="false">[1]Планки!H118</f>
        <v>108</v>
      </c>
      <c r="M118" s="0" t="n">
        <f aca="false">[1]Планки!I118</f>
        <v>1305</v>
      </c>
      <c r="N118" s="0" t="n">
        <f aca="false">[1]Планки!J118</f>
        <v>185</v>
      </c>
      <c r="O118" s="0" t="n">
        <f aca="false">[1]Планки!K118</f>
        <v>1120</v>
      </c>
      <c r="P118" s="0" t="n">
        <f aca="false">[1]Планки!L118</f>
        <v>240</v>
      </c>
      <c r="Q118" s="0" t="n">
        <f aca="false">[1]Планки!M118</f>
        <v>260</v>
      </c>
      <c r="R118" s="0" t="n">
        <f aca="false">[1]Планки!N118</f>
        <v>295</v>
      </c>
      <c r="S118" s="0" t="n">
        <f aca="false">[1]Планки!O118</f>
        <v>32</v>
      </c>
      <c r="T118" s="0" t="n">
        <f aca="false">[1]Планки!P118</f>
        <v>41</v>
      </c>
      <c r="U118" s="0" t="n">
        <f aca="false">[1]Планки!Q118</f>
        <v>110</v>
      </c>
      <c r="V118" s="0" t="n">
        <f aca="false">[1]Планки!R118</f>
        <v>0</v>
      </c>
    </row>
    <row r="119" customFormat="false" ht="15" hidden="false" customHeight="false" outlineLevel="0" collapsed="false">
      <c r="L119" s="0" t="n">
        <f aca="false">[1]Планки!H119</f>
        <v>24</v>
      </c>
      <c r="M119" s="0" t="n">
        <f aca="false">[1]Планки!I119</f>
        <v>1305</v>
      </c>
      <c r="N119" s="0" t="n">
        <f aca="false">[1]Планки!J119</f>
        <v>165</v>
      </c>
      <c r="O119" s="0" t="n">
        <f aca="false">[1]Планки!K119</f>
        <v>1140</v>
      </c>
      <c r="P119" s="0" t="n">
        <f aca="false">[1]Планки!L119</f>
        <v>195</v>
      </c>
      <c r="Q119" s="0" t="n">
        <f aca="false">[1]Планки!M119</f>
        <v>200</v>
      </c>
      <c r="R119" s="0" t="n">
        <f aca="false">[1]Планки!N119</f>
        <v>240</v>
      </c>
      <c r="S119" s="0" t="str">
        <f aca="false">[1]Планки!O119</f>
        <v>30 (25)</v>
      </c>
      <c r="T119" s="0" t="str">
        <f aca="false">[1]Планки!P119</f>
        <v>42 (37)</v>
      </c>
      <c r="U119" s="0" t="str">
        <f aca="false">[1]Планки!Q119</f>
        <v>75 (70)</v>
      </c>
      <c r="V119" s="0" t="n">
        <f aca="false">[1]Планки!R119</f>
        <v>0</v>
      </c>
    </row>
    <row r="120" customFormat="false" ht="15" hidden="false" customHeight="false" outlineLevel="0" collapsed="false">
      <c r="L120" s="0" t="n">
        <f aca="false">[1]Планки!H120</f>
        <v>119</v>
      </c>
      <c r="M120" s="0" t="n">
        <f aca="false">[1]Планки!I120</f>
        <v>1470</v>
      </c>
      <c r="N120" s="0" t="n">
        <f aca="false">[1]Планки!J120</f>
        <v>280</v>
      </c>
      <c r="O120" s="0" t="n">
        <f aca="false">[1]Планки!K120</f>
        <v>1190</v>
      </c>
      <c r="P120" s="0" t="n">
        <f aca="false">[1]Планки!L120</f>
        <v>220</v>
      </c>
      <c r="Q120" s="0" t="n">
        <f aca="false">[1]Планки!M120</f>
        <v>235</v>
      </c>
      <c r="R120" s="0" t="n">
        <f aca="false">[1]Планки!N120</f>
        <v>285</v>
      </c>
      <c r="S120" s="0" t="n">
        <f aca="false">[1]Планки!O120</f>
        <v>51</v>
      </c>
      <c r="T120" s="0" t="n">
        <f aca="false">[1]Планки!P120</f>
        <v>60</v>
      </c>
      <c r="U120" s="0" t="n">
        <f aca="false">[1]Планки!Q120</f>
        <v>150</v>
      </c>
      <c r="V120" s="0" t="n">
        <f aca="false">[1]Планки!R120</f>
        <v>0</v>
      </c>
    </row>
    <row r="121" customFormat="false" ht="15" hidden="false" customHeight="false" outlineLevel="0" collapsed="false">
      <c r="L121" s="0" t="n">
        <f aca="false">[1]Планки!H121</f>
        <v>41</v>
      </c>
      <c r="M121" s="0" t="n">
        <f aca="false">[1]Планки!I121</f>
        <v>1470</v>
      </c>
      <c r="N121" s="0" t="n">
        <f aca="false">[1]Планки!J121</f>
        <v>280</v>
      </c>
      <c r="O121" s="0" t="n">
        <f aca="false">[1]Планки!K121</f>
        <v>1190</v>
      </c>
      <c r="P121" s="0" t="n">
        <f aca="false">[1]Планки!L121</f>
        <v>223</v>
      </c>
      <c r="Q121" s="0" t="n">
        <f aca="false">[1]Планки!M121</f>
        <v>237</v>
      </c>
      <c r="R121" s="0" t="n">
        <f aca="false">[1]Планки!N121</f>
        <v>290</v>
      </c>
      <c r="S121" s="0" t="str">
        <f aca="false">[1]Планки!O121</f>
        <v>60 (55)</v>
      </c>
      <c r="T121" s="0" t="str">
        <f aca="false">[1]Планки!P121</f>
        <v>73 (68)</v>
      </c>
      <c r="U121" s="0" t="str">
        <f aca="false">[1]Планки!Q121</f>
        <v>185 (180)</v>
      </c>
      <c r="V121" s="0" t="n">
        <f aca="false">[1]Планки!R121</f>
        <v>0</v>
      </c>
    </row>
    <row r="122" customFormat="false" ht="15" hidden="false" customHeight="false" outlineLevel="0" collapsed="false">
      <c r="L122" s="0" t="n">
        <f aca="false">[1]Планки!H122</f>
        <v>66</v>
      </c>
      <c r="M122" s="0" t="n">
        <f aca="false">[1]Планки!I122</f>
        <v>1470</v>
      </c>
      <c r="N122" s="0" t="n">
        <f aca="false">[1]Планки!J122</f>
        <v>240</v>
      </c>
      <c r="O122" s="0" t="n">
        <f aca="false">[1]Планки!K122</f>
        <v>1230</v>
      </c>
      <c r="P122" s="0" t="n">
        <f aca="false">[1]Планки!L122</f>
        <v>245</v>
      </c>
      <c r="Q122" s="0" t="n">
        <f aca="false">[1]Планки!M122</f>
        <v>270</v>
      </c>
      <c r="R122" s="0" t="n">
        <f aca="false">[1]Планки!N122</f>
        <v>320</v>
      </c>
      <c r="S122" s="0" t="n">
        <f aca="false">[1]Планки!O122</f>
        <v>42</v>
      </c>
      <c r="T122" s="0" t="n">
        <f aca="false">[1]Планки!P122</f>
        <v>55</v>
      </c>
      <c r="U122" s="0" t="n">
        <f aca="false">[1]Планки!Q122</f>
        <v>140</v>
      </c>
      <c r="V122" s="0" t="n">
        <f aca="false">[1]Планки!R122</f>
        <v>0</v>
      </c>
    </row>
    <row r="123" customFormat="false" ht="15" hidden="false" customHeight="false" outlineLevel="0" collapsed="false">
      <c r="L123" s="0" t="n">
        <f aca="false">[1]Планки!H123</f>
        <v>140</v>
      </c>
      <c r="M123" s="0" t="n">
        <f aca="false">[1]Планки!I123</f>
        <v>1460</v>
      </c>
      <c r="N123" s="0" t="n">
        <f aca="false">[1]Планки!J123</f>
        <v>230</v>
      </c>
      <c r="O123" s="0" t="n">
        <f aca="false">[1]Планки!K123</f>
        <v>1230</v>
      </c>
      <c r="P123" s="0" t="n">
        <f aca="false">[1]Планки!L123</f>
        <v>300</v>
      </c>
      <c r="Q123" s="0" t="n">
        <f aca="false">[1]Планки!M123</f>
        <v>320</v>
      </c>
      <c r="R123" s="0" t="n">
        <f aca="false">[1]Планки!N123</f>
        <v>370</v>
      </c>
      <c r="S123" s="0" t="str">
        <f aca="false">[1]Планки!O123</f>
        <v>75 (35)</v>
      </c>
      <c r="T123" s="0" t="str">
        <f aca="false">[1]Планки!P123</f>
        <v>90 (50)</v>
      </c>
      <c r="U123" s="0" t="str">
        <f aca="false">[1]Планки!Q123</f>
        <v>170 (130)</v>
      </c>
      <c r="V123" s="0" t="n">
        <f aca="false">[1]Планки!R123</f>
        <v>0</v>
      </c>
    </row>
    <row r="124" customFormat="false" ht="15" hidden="false" customHeight="false" outlineLevel="0" collapsed="false">
      <c r="L124" s="0" t="n">
        <f aca="false">[1]Планки!H124</f>
        <v>7</v>
      </c>
      <c r="M124" s="0" t="n">
        <f aca="false">[1]Планки!I124</f>
        <v>1480</v>
      </c>
      <c r="N124" s="0" t="n">
        <f aca="false">[1]Планки!J124</f>
        <v>245</v>
      </c>
      <c r="O124" s="0" t="n">
        <f aca="false">[1]Планки!K124</f>
        <v>1235</v>
      </c>
      <c r="P124" s="0" t="n">
        <f aca="false">[1]Планки!L124</f>
        <v>465</v>
      </c>
      <c r="Q124" s="0" t="n">
        <f aca="false">[1]Планки!M124</f>
        <v>488</v>
      </c>
      <c r="R124" s="0" t="n">
        <f aca="false">[1]Планки!N124</f>
        <v>540</v>
      </c>
      <c r="S124" s="0" t="n">
        <f aca="false">[1]Планки!O124</f>
        <v>42</v>
      </c>
      <c r="T124" s="0" t="n">
        <f aca="false">[1]Планки!P124</f>
        <v>57</v>
      </c>
      <c r="U124" s="0" t="n">
        <f aca="false">[1]Планки!Q124</f>
        <v>153</v>
      </c>
      <c r="V124" s="0" t="str">
        <f aca="false">[1]Планки!R124</f>
        <v>не найдена</v>
      </c>
    </row>
    <row r="125" customFormat="false" ht="15" hidden="false" customHeight="false" outlineLevel="0" collapsed="false">
      <c r="L125" s="0" t="n">
        <f aca="false">[1]Планки!H125</f>
        <v>9</v>
      </c>
      <c r="M125" s="0" t="n">
        <f aca="false">[1]Планки!I125</f>
        <v>1410</v>
      </c>
      <c r="N125" s="0" t="n">
        <f aca="false">[1]Планки!J125</f>
        <v>160</v>
      </c>
      <c r="O125" s="0" t="n">
        <f aca="false">[1]Планки!K125</f>
        <v>1250</v>
      </c>
      <c r="P125" s="0" t="n">
        <f aca="false">[1]Планки!L125</f>
        <v>360</v>
      </c>
      <c r="Q125" s="0" t="n">
        <f aca="false">[1]Планки!M125</f>
        <v>377</v>
      </c>
      <c r="R125" s="0" t="n">
        <f aca="false">[1]Планки!N125</f>
        <v>420</v>
      </c>
      <c r="S125" s="0" t="str">
        <f aca="false">[1]Планки!O125</f>
        <v>53 (28)</v>
      </c>
      <c r="T125" s="0" t="str">
        <f aca="false">[1]Планки!P125</f>
        <v>63 (40)</v>
      </c>
      <c r="U125" s="0" t="str">
        <f aca="false">[1]Планки!Q125</f>
        <v>125 (100)</v>
      </c>
      <c r="V125" s="0" t="n">
        <f aca="false">[1]Планки!R125</f>
        <v>0</v>
      </c>
    </row>
    <row r="126" customFormat="false" ht="15" hidden="false" customHeight="false" outlineLevel="0" collapsed="false">
      <c r="L126" s="0" t="n">
        <f aca="false">[1]Планки!H126</f>
        <v>118</v>
      </c>
      <c r="M126" s="0" t="n">
        <f aca="false">[1]Планки!I126</f>
        <v>1520</v>
      </c>
      <c r="N126" s="0" t="n">
        <f aca="false">[1]Планки!J126</f>
        <v>245</v>
      </c>
      <c r="O126" s="0" t="n">
        <f aca="false">[1]Планки!K126</f>
        <v>1275</v>
      </c>
      <c r="P126" s="0" t="n">
        <f aca="false">[1]Планки!L126</f>
        <v>183</v>
      </c>
      <c r="Q126" s="0" t="n">
        <f aca="false">[1]Планки!M126</f>
        <v>207</v>
      </c>
      <c r="R126" s="0" t="n">
        <f aca="false">[1]Планки!N126</f>
        <v>250</v>
      </c>
      <c r="S126" s="0" t="n">
        <f aca="false">[1]Планки!O126</f>
        <v>40</v>
      </c>
      <c r="T126" s="0" t="n">
        <f aca="false">[1]Планки!P126</f>
        <v>56</v>
      </c>
      <c r="U126" s="0" t="n">
        <f aca="false">[1]Планки!Q126</f>
        <v>155</v>
      </c>
      <c r="V126" s="0" t="n">
        <f aca="false">[1]Планки!R126</f>
        <v>0</v>
      </c>
    </row>
    <row r="127" customFormat="false" ht="15" hidden="false" customHeight="false" outlineLevel="0" collapsed="false">
      <c r="L127" s="0" t="n">
        <f aca="false">[1]Планки!H127</f>
        <v>74</v>
      </c>
      <c r="M127" s="0" t="n">
        <f aca="false">[1]Планки!I127</f>
        <v>1530</v>
      </c>
      <c r="N127" s="0" t="n">
        <f aca="false">[1]Планки!J127</f>
        <v>250</v>
      </c>
      <c r="O127" s="0" t="n">
        <f aca="false">[1]Планки!K127</f>
        <v>1280</v>
      </c>
      <c r="P127" s="0" t="n">
        <f aca="false">[1]Планки!L127</f>
        <v>160</v>
      </c>
      <c r="Q127" s="0" t="n">
        <f aca="false">[1]Планки!M127</f>
        <v>178</v>
      </c>
      <c r="R127" s="0" t="n">
        <f aca="false">[1]Планки!N127</f>
        <v>240</v>
      </c>
      <c r="S127" s="0" t="n">
        <f aca="false">[1]Планки!O127</f>
        <v>40</v>
      </c>
      <c r="T127" s="0" t="n">
        <f aca="false">[1]Планки!P127</f>
        <v>54</v>
      </c>
      <c r="U127" s="0" t="n">
        <f aca="false">[1]Планки!Q127</f>
        <v>160</v>
      </c>
      <c r="V127" s="0" t="n">
        <f aca="false">[1]Планки!R127</f>
        <v>0</v>
      </c>
    </row>
    <row r="128" customFormat="false" ht="15" hidden="false" customHeight="false" outlineLevel="0" collapsed="false">
      <c r="L128" s="0" t="n">
        <f aca="false">[1]Планки!H128</f>
        <v>117</v>
      </c>
      <c r="M128" s="0" t="n">
        <f aca="false">[1]Планки!I128</f>
        <v>1670</v>
      </c>
      <c r="N128" s="0" t="n">
        <f aca="false">[1]Планки!J128</f>
        <v>330</v>
      </c>
      <c r="O128" s="0" t="n">
        <f aca="false">[1]Планки!K128</f>
        <v>1340</v>
      </c>
      <c r="P128" s="0" t="n">
        <f aca="false">[1]Планки!L128</f>
        <v>443</v>
      </c>
      <c r="Q128" s="0" t="n">
        <f aca="false">[1]Планки!M128</f>
        <v>470</v>
      </c>
      <c r="R128" s="0" t="n">
        <f aca="false">[1]Планки!N128</f>
        <v>530</v>
      </c>
      <c r="S128" s="0" t="str">
        <f aca="false">[1]Планки!O128</f>
        <v>80 (62)</v>
      </c>
      <c r="T128" s="0" t="str">
        <f aca="false">[1]Планки!P128</f>
        <v>90 (75)</v>
      </c>
      <c r="U128" s="0" t="str">
        <f aca="false">[1]Планки!Q128</f>
        <v>220 (205)</v>
      </c>
      <c r="V128" s="0" t="n">
        <f aca="false">[1]Планки!R128</f>
        <v>0</v>
      </c>
    </row>
    <row r="129" customFormat="false" ht="15" hidden="false" customHeight="false" outlineLevel="0" collapsed="false">
      <c r="L129" s="0" t="n">
        <f aca="false">[1]Планки!H129</f>
        <v>68</v>
      </c>
      <c r="M129" s="0" t="n">
        <f aca="false">[1]Планки!I129</f>
        <v>1695</v>
      </c>
      <c r="N129" s="0" t="n">
        <f aca="false">[1]Планки!J129</f>
        <v>250</v>
      </c>
      <c r="O129" s="0" t="n">
        <f aca="false">[1]Планки!K129</f>
        <v>1445</v>
      </c>
      <c r="P129" s="0" t="n">
        <f aca="false">[1]Планки!L129</f>
        <v>215</v>
      </c>
      <c r="Q129" s="0" t="n">
        <f aca="false">[1]Планки!M129</f>
        <v>244</v>
      </c>
      <c r="R129" s="0" t="n">
        <f aca="false">[1]Планки!N129</f>
        <v>305</v>
      </c>
      <c r="S129" s="0" t="n">
        <f aca="false">[1]Планки!O129</f>
        <v>38</v>
      </c>
      <c r="T129" s="0" t="n">
        <f aca="false">[1]Планки!P129</f>
        <v>57</v>
      </c>
      <c r="U129" s="0" t="n">
        <f aca="false">[1]Планки!Q129</f>
        <v>160</v>
      </c>
      <c r="V129" s="0" t="n">
        <f aca="false">[1]Планки!R129</f>
        <v>0</v>
      </c>
    </row>
    <row r="130" customFormat="false" ht="15" hidden="false" customHeight="false" outlineLevel="0" collapsed="false">
      <c r="L130" s="0" t="n">
        <f aca="false">[1]Планки!H130</f>
        <v>67</v>
      </c>
      <c r="M130" s="0" t="n">
        <f aca="false">[1]Планки!I130</f>
        <v>1695</v>
      </c>
      <c r="N130" s="0" t="n">
        <f aca="false">[1]Планки!J130</f>
        <v>240</v>
      </c>
      <c r="O130" s="0" t="n">
        <f aca="false">[1]Планки!K130</f>
        <v>1455</v>
      </c>
      <c r="P130" s="0" t="n">
        <f aca="false">[1]Планки!L130</f>
        <v>220</v>
      </c>
      <c r="Q130" s="0" t="n">
        <f aca="false">[1]Планки!M130</f>
        <v>240</v>
      </c>
      <c r="R130" s="0" t="n">
        <f aca="false">[1]Планки!N130</f>
        <v>310</v>
      </c>
      <c r="S130" s="0" t="n">
        <f aca="false">[1]Планки!O130</f>
        <v>38</v>
      </c>
      <c r="T130" s="0" t="n">
        <f aca="false">[1]Планки!P130</f>
        <v>55</v>
      </c>
      <c r="U130" s="0" t="n">
        <f aca="false">[1]Планки!Q130</f>
        <v>150</v>
      </c>
      <c r="V130" s="0" t="n">
        <f aca="false">[1]Планки!R130</f>
        <v>0</v>
      </c>
    </row>
    <row r="131" customFormat="false" ht="15" hidden="false" customHeight="false" outlineLevel="0" collapsed="false">
      <c r="L131" s="0" t="n">
        <f aca="false">[1]Планки!H131</f>
        <v>139</v>
      </c>
      <c r="M131" s="0" t="str">
        <f aca="false">[1]Планки!I131</f>
        <v>1655 (1480)</v>
      </c>
      <c r="N131" s="0" t="n">
        <f aca="false">[1]Планки!J131</f>
        <v>260</v>
      </c>
      <c r="O131" s="0" t="str">
        <f aca="false">[1]Планки!K131</f>
        <v>1395 (1220)</v>
      </c>
      <c r="P131" s="0" t="n">
        <f aca="false">[1]Планки!L131</f>
        <v>275</v>
      </c>
      <c r="Q131" s="0" t="n">
        <f aca="false">[1]Планки!M131</f>
        <v>305</v>
      </c>
      <c r="R131" s="0" t="n">
        <f aca="false">[1]Планки!N131</f>
        <v>355</v>
      </c>
      <c r="S131" s="0" t="str">
        <f aca="false">[1]Планки!O131</f>
        <v>70 (40)</v>
      </c>
      <c r="T131" s="0" t="str">
        <f aca="false">[1]Планки!P131</f>
        <v>85 (55)</v>
      </c>
      <c r="U131" s="0" t="str">
        <f aca="false">[1]Планки!Q131</f>
        <v>200 (170)</v>
      </c>
      <c r="V131" s="0" t="n">
        <f aca="false">[1]Планки!R131</f>
        <v>0</v>
      </c>
    </row>
  </sheetData>
  <mergeCells count="7">
    <mergeCell ref="A1:B1"/>
    <mergeCell ref="C34:E34"/>
    <mergeCell ref="C47:E47"/>
    <mergeCell ref="C56:E56"/>
    <mergeCell ref="J56:K56"/>
    <mergeCell ref="C65:E65"/>
    <mergeCell ref="J65:K6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2023-09-25T19:39:29Z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