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updateLinks="always" defaultThemeVersion="124226"/>
  <xr:revisionPtr revIDLastSave="0" documentId="13_ncr:1_{69592189-1AA0-4A03-9565-3C5FF0C26BD6}" xr6:coauthVersionLast="37" xr6:coauthVersionMax="37" xr10:uidLastSave="{00000000-0000-0000-0000-000000000000}"/>
  <bookViews>
    <workbookView xWindow="240" yWindow="105" windowWidth="14805" windowHeight="8010" activeTab="2" xr2:uid="{00000000-000D-0000-FFFF-FFFF00000000}"/>
  </bookViews>
  <sheets>
    <sheet name="Втулка" sheetId="1" r:id="rId1"/>
    <sheet name="Планка" sheetId="3" r:id="rId2"/>
    <sheet name="Данные" sheetId="2" r:id="rId3"/>
  </sheets>
  <externalReferences>
    <externalReference r:id="rId4"/>
  </externalReferences>
  <definedNames>
    <definedName name="Марка_мет">Данные!$A$3:$R$16</definedName>
  </definedNames>
  <calcPr calcId="179021"/>
</workbook>
</file>

<file path=xl/calcChain.xml><?xml version="1.0" encoding="utf-8"?>
<calcChain xmlns="http://schemas.openxmlformats.org/spreadsheetml/2006/main">
  <c r="F19" i="2" l="1"/>
  <c r="G19" i="2"/>
  <c r="D19" i="2" l="1"/>
  <c r="M19" i="1"/>
  <c r="C31" i="2"/>
  <c r="D31" i="2" s="1"/>
  <c r="A23" i="2"/>
  <c r="B23" i="2" s="1"/>
  <c r="A26" i="2"/>
  <c r="B26" i="2" s="1"/>
  <c r="E29" i="2"/>
  <c r="E32" i="2" s="1"/>
  <c r="F29" i="2" s="1"/>
  <c r="D29" i="2"/>
  <c r="F27" i="2"/>
  <c r="D27" i="2"/>
  <c r="F25" i="2"/>
  <c r="D25" i="2"/>
  <c r="E21" i="1" l="1"/>
  <c r="H27" i="1"/>
  <c r="I27" i="1"/>
  <c r="E20" i="1"/>
  <c r="H26" i="1"/>
  <c r="I26" i="1"/>
  <c r="I37" i="3"/>
  <c r="E33" i="3"/>
  <c r="I24" i="3"/>
  <c r="M17" i="3" l="1"/>
  <c r="L3" i="2"/>
  <c r="M3" i="2"/>
  <c r="N3" i="2"/>
  <c r="O3" i="2"/>
  <c r="P3" i="2"/>
  <c r="Q3" i="2"/>
  <c r="R3" i="2"/>
  <c r="S3" i="2"/>
  <c r="T3" i="2"/>
  <c r="U3" i="2"/>
  <c r="V3" i="2"/>
  <c r="L4" i="2"/>
  <c r="M4" i="2"/>
  <c r="N4" i="2"/>
  <c r="O4" i="2"/>
  <c r="P4" i="2"/>
  <c r="Q4" i="2"/>
  <c r="R4" i="2"/>
  <c r="S4" i="2"/>
  <c r="T4" i="2"/>
  <c r="U4" i="2"/>
  <c r="V4" i="2"/>
  <c r="L5" i="2"/>
  <c r="M5" i="2"/>
  <c r="N5" i="2"/>
  <c r="O5" i="2"/>
  <c r="P5" i="2"/>
  <c r="Q5" i="2"/>
  <c r="R5" i="2"/>
  <c r="S5" i="2"/>
  <c r="T5" i="2"/>
  <c r="U5" i="2"/>
  <c r="V5" i="2"/>
  <c r="L6" i="2"/>
  <c r="M6" i="2"/>
  <c r="N6" i="2"/>
  <c r="O6" i="2"/>
  <c r="P6" i="2"/>
  <c r="Q6" i="2"/>
  <c r="R6" i="2"/>
  <c r="S6" i="2"/>
  <c r="T6" i="2"/>
  <c r="U6" i="2"/>
  <c r="V6" i="2"/>
  <c r="L7" i="2"/>
  <c r="M7" i="2"/>
  <c r="N7" i="2"/>
  <c r="O7" i="2"/>
  <c r="P7" i="2"/>
  <c r="Q7" i="2"/>
  <c r="R7" i="2"/>
  <c r="S7" i="2"/>
  <c r="T7" i="2"/>
  <c r="U7" i="2"/>
  <c r="V7" i="2"/>
  <c r="L8" i="2"/>
  <c r="M8" i="2"/>
  <c r="N8" i="2"/>
  <c r="O8" i="2"/>
  <c r="P8" i="2"/>
  <c r="Q8" i="2"/>
  <c r="R8" i="2"/>
  <c r="S8" i="2"/>
  <c r="T8" i="2"/>
  <c r="U8" i="2"/>
  <c r="V8" i="2"/>
  <c r="L9" i="2"/>
  <c r="M9" i="2"/>
  <c r="N9" i="2"/>
  <c r="O9" i="2"/>
  <c r="P9" i="2"/>
  <c r="Q9" i="2"/>
  <c r="R9" i="2"/>
  <c r="S9" i="2"/>
  <c r="T9" i="2"/>
  <c r="U9" i="2"/>
  <c r="V9" i="2"/>
  <c r="L10" i="2"/>
  <c r="M10" i="2"/>
  <c r="N10" i="2"/>
  <c r="O10" i="2"/>
  <c r="P10" i="2"/>
  <c r="Q10" i="2"/>
  <c r="R10" i="2"/>
  <c r="S10" i="2"/>
  <c r="T10" i="2"/>
  <c r="U10" i="2"/>
  <c r="V10" i="2"/>
  <c r="L11" i="2"/>
  <c r="M11" i="2"/>
  <c r="N11" i="2"/>
  <c r="O11" i="2"/>
  <c r="P11" i="2"/>
  <c r="Q11" i="2"/>
  <c r="R11" i="2"/>
  <c r="S11" i="2"/>
  <c r="T11" i="2"/>
  <c r="U11" i="2"/>
  <c r="V11" i="2"/>
  <c r="L12" i="2"/>
  <c r="M12" i="2"/>
  <c r="N12" i="2"/>
  <c r="O12" i="2"/>
  <c r="P12" i="2"/>
  <c r="Q12" i="2"/>
  <c r="R12" i="2"/>
  <c r="S12" i="2"/>
  <c r="T12" i="2"/>
  <c r="U12" i="2"/>
  <c r="V12" i="2"/>
  <c r="L13" i="2"/>
  <c r="M13" i="2"/>
  <c r="N13" i="2"/>
  <c r="O13" i="2"/>
  <c r="P13" i="2"/>
  <c r="Q13" i="2"/>
  <c r="R13" i="2"/>
  <c r="S13" i="2"/>
  <c r="T13" i="2"/>
  <c r="U13" i="2"/>
  <c r="V13" i="2"/>
  <c r="L14" i="2"/>
  <c r="M14" i="2"/>
  <c r="N14" i="2"/>
  <c r="O14" i="2"/>
  <c r="P14" i="2"/>
  <c r="Q14" i="2"/>
  <c r="R14" i="2"/>
  <c r="S14" i="2"/>
  <c r="T14" i="2"/>
  <c r="U14" i="2"/>
  <c r="V14" i="2"/>
  <c r="L15" i="2"/>
  <c r="M15" i="2"/>
  <c r="N15" i="2"/>
  <c r="O15" i="2"/>
  <c r="P15" i="2"/>
  <c r="Q15" i="2"/>
  <c r="R15" i="2"/>
  <c r="S15" i="2"/>
  <c r="T15" i="2"/>
  <c r="U15" i="2"/>
  <c r="V15" i="2"/>
  <c r="L16" i="2"/>
  <c r="M16" i="2"/>
  <c r="N16" i="2"/>
  <c r="O16" i="2"/>
  <c r="P16" i="2"/>
  <c r="Q16" i="2"/>
  <c r="R16" i="2"/>
  <c r="S16" i="2"/>
  <c r="T16" i="2"/>
  <c r="U16" i="2"/>
  <c r="V16" i="2"/>
  <c r="L17" i="2"/>
  <c r="M17" i="2"/>
  <c r="N17" i="2"/>
  <c r="O17" i="2"/>
  <c r="P17" i="2"/>
  <c r="Q17" i="2"/>
  <c r="R17" i="2"/>
  <c r="S17" i="2"/>
  <c r="T17" i="2"/>
  <c r="U17" i="2"/>
  <c r="V17" i="2"/>
  <c r="L18" i="2"/>
  <c r="M18" i="2"/>
  <c r="N18" i="2"/>
  <c r="O18" i="2"/>
  <c r="P18" i="2"/>
  <c r="Q18" i="2"/>
  <c r="R18" i="2"/>
  <c r="S18" i="2"/>
  <c r="T18" i="2"/>
  <c r="U18" i="2"/>
  <c r="V18" i="2"/>
  <c r="L19" i="2"/>
  <c r="M19" i="2"/>
  <c r="N19" i="2"/>
  <c r="O19" i="2"/>
  <c r="P19" i="2"/>
  <c r="Q19" i="2"/>
  <c r="R19" i="2"/>
  <c r="S19" i="2"/>
  <c r="T19" i="2"/>
  <c r="U19" i="2"/>
  <c r="V19" i="2"/>
  <c r="L20" i="2"/>
  <c r="M20" i="2"/>
  <c r="N20" i="2"/>
  <c r="O20" i="2"/>
  <c r="P20" i="2"/>
  <c r="Q20" i="2"/>
  <c r="R20" i="2"/>
  <c r="S20" i="2"/>
  <c r="T20" i="2"/>
  <c r="U20" i="2"/>
  <c r="V20" i="2"/>
  <c r="L21" i="2"/>
  <c r="M21" i="2"/>
  <c r="N21" i="2"/>
  <c r="O21" i="2"/>
  <c r="P21" i="2"/>
  <c r="Q21" i="2"/>
  <c r="R21" i="2"/>
  <c r="S21" i="2"/>
  <c r="T21" i="2"/>
  <c r="U21" i="2"/>
  <c r="V21" i="2"/>
  <c r="L22" i="2"/>
  <c r="M22" i="2"/>
  <c r="N22" i="2"/>
  <c r="O22" i="2"/>
  <c r="P22" i="2"/>
  <c r="Q22" i="2"/>
  <c r="R22" i="2"/>
  <c r="S22" i="2"/>
  <c r="T22" i="2"/>
  <c r="U22" i="2"/>
  <c r="V22" i="2"/>
  <c r="L23" i="2"/>
  <c r="M23" i="2"/>
  <c r="N23" i="2"/>
  <c r="O23" i="2"/>
  <c r="P23" i="2"/>
  <c r="Q23" i="2"/>
  <c r="R23" i="2"/>
  <c r="S23" i="2"/>
  <c r="T23" i="2"/>
  <c r="U23" i="2"/>
  <c r="V23" i="2"/>
  <c r="L24" i="2"/>
  <c r="M24" i="2"/>
  <c r="N24" i="2"/>
  <c r="O24" i="2"/>
  <c r="P24" i="2"/>
  <c r="Q24" i="2"/>
  <c r="R24" i="2"/>
  <c r="S24" i="2"/>
  <c r="T24" i="2"/>
  <c r="U24" i="2"/>
  <c r="V24" i="2"/>
  <c r="L25" i="2"/>
  <c r="M25" i="2"/>
  <c r="N25" i="2"/>
  <c r="O25" i="2"/>
  <c r="P25" i="2"/>
  <c r="Q25" i="2"/>
  <c r="R25" i="2"/>
  <c r="S25" i="2"/>
  <c r="T25" i="2"/>
  <c r="U25" i="2"/>
  <c r="V25" i="2"/>
  <c r="L26" i="2"/>
  <c r="M26" i="2"/>
  <c r="N26" i="2"/>
  <c r="O26" i="2"/>
  <c r="P26" i="2"/>
  <c r="Q26" i="2"/>
  <c r="R26" i="2"/>
  <c r="S26" i="2"/>
  <c r="T26" i="2"/>
  <c r="U26" i="2"/>
  <c r="V26" i="2"/>
  <c r="L27" i="2"/>
  <c r="M27" i="2"/>
  <c r="N27" i="2"/>
  <c r="O27" i="2"/>
  <c r="P27" i="2"/>
  <c r="Q27" i="2"/>
  <c r="R27" i="2"/>
  <c r="S27" i="2"/>
  <c r="T27" i="2"/>
  <c r="U27" i="2"/>
  <c r="V27" i="2"/>
  <c r="L28" i="2"/>
  <c r="M28" i="2"/>
  <c r="N28" i="2"/>
  <c r="O28" i="2"/>
  <c r="P28" i="2"/>
  <c r="Q28" i="2"/>
  <c r="R28" i="2"/>
  <c r="S28" i="2"/>
  <c r="T28" i="2"/>
  <c r="U28" i="2"/>
  <c r="V28" i="2"/>
  <c r="L29" i="2"/>
  <c r="M29" i="2"/>
  <c r="N29" i="2"/>
  <c r="O29" i="2"/>
  <c r="P29" i="2"/>
  <c r="Q29" i="2"/>
  <c r="R29" i="2"/>
  <c r="S29" i="2"/>
  <c r="T29" i="2"/>
  <c r="U29" i="2"/>
  <c r="V29" i="2"/>
  <c r="L30" i="2"/>
  <c r="M30" i="2"/>
  <c r="N30" i="2"/>
  <c r="O30" i="2"/>
  <c r="P30" i="2"/>
  <c r="Q30" i="2"/>
  <c r="R30" i="2"/>
  <c r="S30" i="2"/>
  <c r="T30" i="2"/>
  <c r="U30" i="2"/>
  <c r="V30" i="2"/>
  <c r="L31" i="2"/>
  <c r="M31" i="2"/>
  <c r="N31" i="2"/>
  <c r="O31" i="2"/>
  <c r="P31" i="2"/>
  <c r="Q31" i="2"/>
  <c r="R31" i="2"/>
  <c r="S31" i="2"/>
  <c r="T31" i="2"/>
  <c r="U31" i="2"/>
  <c r="V31" i="2"/>
  <c r="L32" i="2"/>
  <c r="M32" i="2"/>
  <c r="N32" i="2"/>
  <c r="O32" i="2"/>
  <c r="P32" i="2"/>
  <c r="Q32" i="2"/>
  <c r="R32" i="2"/>
  <c r="S32" i="2"/>
  <c r="T32" i="2"/>
  <c r="U32" i="2"/>
  <c r="V32" i="2"/>
  <c r="L33" i="2"/>
  <c r="M33" i="2"/>
  <c r="N33" i="2"/>
  <c r="O33" i="2"/>
  <c r="P33" i="2"/>
  <c r="Q33" i="2"/>
  <c r="R33" i="2"/>
  <c r="S33" i="2"/>
  <c r="T33" i="2"/>
  <c r="U33" i="2"/>
  <c r="V33" i="2"/>
  <c r="L34" i="2"/>
  <c r="M34" i="2"/>
  <c r="N34" i="2"/>
  <c r="O34" i="2"/>
  <c r="P34" i="2"/>
  <c r="Q34" i="2"/>
  <c r="R34" i="2"/>
  <c r="S34" i="2"/>
  <c r="T34" i="2"/>
  <c r="U34" i="2"/>
  <c r="V34" i="2"/>
  <c r="L35" i="2"/>
  <c r="M35" i="2"/>
  <c r="N35" i="2"/>
  <c r="O35" i="2"/>
  <c r="P35" i="2"/>
  <c r="Q35" i="2"/>
  <c r="R35" i="2"/>
  <c r="S35" i="2"/>
  <c r="T35" i="2"/>
  <c r="U35" i="2"/>
  <c r="V35" i="2"/>
  <c r="L36" i="2"/>
  <c r="M36" i="2"/>
  <c r="N36" i="2"/>
  <c r="O36" i="2"/>
  <c r="P36" i="2"/>
  <c r="Q36" i="2"/>
  <c r="R36" i="2"/>
  <c r="S36" i="2"/>
  <c r="T36" i="2"/>
  <c r="U36" i="2"/>
  <c r="V36" i="2"/>
  <c r="L37" i="2"/>
  <c r="M37" i="2"/>
  <c r="N37" i="2"/>
  <c r="O37" i="2"/>
  <c r="P37" i="2"/>
  <c r="Q37" i="2"/>
  <c r="R37" i="2"/>
  <c r="S37" i="2"/>
  <c r="T37" i="2"/>
  <c r="U37" i="2"/>
  <c r="V37" i="2"/>
  <c r="L38" i="2"/>
  <c r="M38" i="2"/>
  <c r="N38" i="2"/>
  <c r="O38" i="2"/>
  <c r="P38" i="2"/>
  <c r="Q38" i="2"/>
  <c r="R38" i="2"/>
  <c r="S38" i="2"/>
  <c r="T38" i="2"/>
  <c r="U38" i="2"/>
  <c r="V38" i="2"/>
  <c r="L39" i="2"/>
  <c r="M39" i="2"/>
  <c r="N39" i="2"/>
  <c r="O39" i="2"/>
  <c r="P39" i="2"/>
  <c r="Q39" i="2"/>
  <c r="R39" i="2"/>
  <c r="S39" i="2"/>
  <c r="T39" i="2"/>
  <c r="U39" i="2"/>
  <c r="V39" i="2"/>
  <c r="L40" i="2"/>
  <c r="M40" i="2"/>
  <c r="N40" i="2"/>
  <c r="O40" i="2"/>
  <c r="P40" i="2"/>
  <c r="Q40" i="2"/>
  <c r="R40" i="2"/>
  <c r="S40" i="2"/>
  <c r="T40" i="2"/>
  <c r="U40" i="2"/>
  <c r="V40" i="2"/>
  <c r="L41" i="2"/>
  <c r="M41" i="2"/>
  <c r="N41" i="2"/>
  <c r="O41" i="2"/>
  <c r="P41" i="2"/>
  <c r="Q41" i="2"/>
  <c r="R41" i="2"/>
  <c r="S41" i="2"/>
  <c r="T41" i="2"/>
  <c r="U41" i="2"/>
  <c r="V41" i="2"/>
  <c r="L42" i="2"/>
  <c r="M42" i="2"/>
  <c r="N42" i="2"/>
  <c r="O42" i="2"/>
  <c r="P42" i="2"/>
  <c r="Q42" i="2"/>
  <c r="R42" i="2"/>
  <c r="S42" i="2"/>
  <c r="T42" i="2"/>
  <c r="U42" i="2"/>
  <c r="V42" i="2"/>
  <c r="L43" i="2"/>
  <c r="M43" i="2"/>
  <c r="N43" i="2"/>
  <c r="O43" i="2"/>
  <c r="P43" i="2"/>
  <c r="Q43" i="2"/>
  <c r="R43" i="2"/>
  <c r="S43" i="2"/>
  <c r="T43" i="2"/>
  <c r="U43" i="2"/>
  <c r="V43" i="2"/>
  <c r="L44" i="2"/>
  <c r="M44" i="2"/>
  <c r="N44" i="2"/>
  <c r="O44" i="2"/>
  <c r="P44" i="2"/>
  <c r="Q44" i="2"/>
  <c r="R44" i="2"/>
  <c r="S44" i="2"/>
  <c r="T44" i="2"/>
  <c r="U44" i="2"/>
  <c r="V44" i="2"/>
  <c r="L45" i="2"/>
  <c r="M45" i="2"/>
  <c r="N45" i="2"/>
  <c r="O45" i="2"/>
  <c r="P45" i="2"/>
  <c r="Q45" i="2"/>
  <c r="R45" i="2"/>
  <c r="S45" i="2"/>
  <c r="T45" i="2"/>
  <c r="U45" i="2"/>
  <c r="V45" i="2"/>
  <c r="L46" i="2"/>
  <c r="M46" i="2"/>
  <c r="N46" i="2"/>
  <c r="O46" i="2"/>
  <c r="P46" i="2"/>
  <c r="Q46" i="2"/>
  <c r="R46" i="2"/>
  <c r="S46" i="2"/>
  <c r="T46" i="2"/>
  <c r="U46" i="2"/>
  <c r="V46" i="2"/>
  <c r="L47" i="2"/>
  <c r="M47" i="2"/>
  <c r="N47" i="2"/>
  <c r="O47" i="2"/>
  <c r="P47" i="2"/>
  <c r="Q47" i="2"/>
  <c r="R47" i="2"/>
  <c r="S47" i="2"/>
  <c r="T47" i="2"/>
  <c r="U47" i="2"/>
  <c r="V47" i="2"/>
  <c r="L48" i="2"/>
  <c r="M48" i="2"/>
  <c r="N48" i="2"/>
  <c r="O48" i="2"/>
  <c r="P48" i="2"/>
  <c r="Q48" i="2"/>
  <c r="R48" i="2"/>
  <c r="S48" i="2"/>
  <c r="T48" i="2"/>
  <c r="U48" i="2"/>
  <c r="V48" i="2"/>
  <c r="L49" i="2"/>
  <c r="M49" i="2"/>
  <c r="N49" i="2"/>
  <c r="O49" i="2"/>
  <c r="P49" i="2"/>
  <c r="Q49" i="2"/>
  <c r="R49" i="2"/>
  <c r="S49" i="2"/>
  <c r="T49" i="2"/>
  <c r="U49" i="2"/>
  <c r="V49" i="2"/>
  <c r="L50" i="2"/>
  <c r="M50" i="2"/>
  <c r="N50" i="2"/>
  <c r="O50" i="2"/>
  <c r="P50" i="2"/>
  <c r="Q50" i="2"/>
  <c r="R50" i="2"/>
  <c r="S50" i="2"/>
  <c r="T50" i="2"/>
  <c r="U50" i="2"/>
  <c r="V50" i="2"/>
  <c r="L51" i="2"/>
  <c r="M51" i="2"/>
  <c r="N51" i="2"/>
  <c r="O51" i="2"/>
  <c r="P51" i="2"/>
  <c r="Q51" i="2"/>
  <c r="R51" i="2"/>
  <c r="S51" i="2"/>
  <c r="T51" i="2"/>
  <c r="U51" i="2"/>
  <c r="V51" i="2"/>
  <c r="L52" i="2"/>
  <c r="M52" i="2"/>
  <c r="N52" i="2"/>
  <c r="O52" i="2"/>
  <c r="P52" i="2"/>
  <c r="Q52" i="2"/>
  <c r="R52" i="2"/>
  <c r="S52" i="2"/>
  <c r="T52" i="2"/>
  <c r="U52" i="2"/>
  <c r="V52" i="2"/>
  <c r="L53" i="2"/>
  <c r="M53" i="2"/>
  <c r="N53" i="2"/>
  <c r="O53" i="2"/>
  <c r="P53" i="2"/>
  <c r="Q53" i="2"/>
  <c r="R53" i="2"/>
  <c r="S53" i="2"/>
  <c r="T53" i="2"/>
  <c r="U53" i="2"/>
  <c r="V53" i="2"/>
  <c r="L54" i="2"/>
  <c r="M54" i="2"/>
  <c r="N54" i="2"/>
  <c r="O54" i="2"/>
  <c r="P54" i="2"/>
  <c r="Q54" i="2"/>
  <c r="R54" i="2"/>
  <c r="S54" i="2"/>
  <c r="T54" i="2"/>
  <c r="U54" i="2"/>
  <c r="V54" i="2"/>
  <c r="L55" i="2"/>
  <c r="M55" i="2"/>
  <c r="N55" i="2"/>
  <c r="O55" i="2"/>
  <c r="P55" i="2"/>
  <c r="Q55" i="2"/>
  <c r="R55" i="2"/>
  <c r="S55" i="2"/>
  <c r="T55" i="2"/>
  <c r="U55" i="2"/>
  <c r="V55" i="2"/>
  <c r="L56" i="2"/>
  <c r="M56" i="2"/>
  <c r="N56" i="2"/>
  <c r="O56" i="2"/>
  <c r="P56" i="2"/>
  <c r="Q56" i="2"/>
  <c r="R56" i="2"/>
  <c r="S56" i="2"/>
  <c r="T56" i="2"/>
  <c r="U56" i="2"/>
  <c r="V56" i="2"/>
  <c r="L57" i="2"/>
  <c r="M57" i="2"/>
  <c r="N57" i="2"/>
  <c r="O57" i="2"/>
  <c r="P57" i="2"/>
  <c r="Q57" i="2"/>
  <c r="R57" i="2"/>
  <c r="S57" i="2"/>
  <c r="T57" i="2"/>
  <c r="U57" i="2"/>
  <c r="V57" i="2"/>
  <c r="L58" i="2"/>
  <c r="M58" i="2"/>
  <c r="N58" i="2"/>
  <c r="O58" i="2"/>
  <c r="P58" i="2"/>
  <c r="Q58" i="2"/>
  <c r="R58" i="2"/>
  <c r="S58" i="2"/>
  <c r="T58" i="2"/>
  <c r="U58" i="2"/>
  <c r="V58" i="2"/>
  <c r="L59" i="2"/>
  <c r="M59" i="2"/>
  <c r="N59" i="2"/>
  <c r="O59" i="2"/>
  <c r="P59" i="2"/>
  <c r="Q59" i="2"/>
  <c r="R59" i="2"/>
  <c r="S59" i="2"/>
  <c r="T59" i="2"/>
  <c r="U59" i="2"/>
  <c r="V59" i="2"/>
  <c r="L60" i="2"/>
  <c r="M60" i="2"/>
  <c r="N60" i="2"/>
  <c r="O60" i="2"/>
  <c r="P60" i="2"/>
  <c r="Q60" i="2"/>
  <c r="R60" i="2"/>
  <c r="S60" i="2"/>
  <c r="T60" i="2"/>
  <c r="U60" i="2"/>
  <c r="V60" i="2"/>
  <c r="L61" i="2"/>
  <c r="M61" i="2"/>
  <c r="N61" i="2"/>
  <c r="O61" i="2"/>
  <c r="P61" i="2"/>
  <c r="Q61" i="2"/>
  <c r="R61" i="2"/>
  <c r="S61" i="2"/>
  <c r="T61" i="2"/>
  <c r="U61" i="2"/>
  <c r="V61" i="2"/>
  <c r="L62" i="2"/>
  <c r="M62" i="2"/>
  <c r="N62" i="2"/>
  <c r="O62" i="2"/>
  <c r="P62" i="2"/>
  <c r="Q62" i="2"/>
  <c r="R62" i="2"/>
  <c r="S62" i="2"/>
  <c r="T62" i="2"/>
  <c r="U62" i="2"/>
  <c r="V62" i="2"/>
  <c r="L63" i="2"/>
  <c r="M63" i="2"/>
  <c r="N63" i="2"/>
  <c r="O63" i="2"/>
  <c r="P63" i="2"/>
  <c r="Q63" i="2"/>
  <c r="R63" i="2"/>
  <c r="S63" i="2"/>
  <c r="T63" i="2"/>
  <c r="U63" i="2"/>
  <c r="V63" i="2"/>
  <c r="L64" i="2"/>
  <c r="M64" i="2"/>
  <c r="N64" i="2"/>
  <c r="O64" i="2"/>
  <c r="P64" i="2"/>
  <c r="Q64" i="2"/>
  <c r="R64" i="2"/>
  <c r="S64" i="2"/>
  <c r="T64" i="2"/>
  <c r="U64" i="2"/>
  <c r="V64" i="2"/>
  <c r="L65" i="2"/>
  <c r="M65" i="2"/>
  <c r="N65" i="2"/>
  <c r="O65" i="2"/>
  <c r="P65" i="2"/>
  <c r="Q65" i="2"/>
  <c r="R65" i="2"/>
  <c r="S65" i="2"/>
  <c r="T65" i="2"/>
  <c r="U65" i="2"/>
  <c r="V65" i="2"/>
  <c r="L66" i="2"/>
  <c r="M66" i="2"/>
  <c r="N66" i="2"/>
  <c r="O66" i="2"/>
  <c r="P66" i="2"/>
  <c r="Q66" i="2"/>
  <c r="R66" i="2"/>
  <c r="S66" i="2"/>
  <c r="T66" i="2"/>
  <c r="U66" i="2"/>
  <c r="V66" i="2"/>
  <c r="L67" i="2"/>
  <c r="M67" i="2"/>
  <c r="N67" i="2"/>
  <c r="O67" i="2"/>
  <c r="P67" i="2"/>
  <c r="Q67" i="2"/>
  <c r="R67" i="2"/>
  <c r="S67" i="2"/>
  <c r="T67" i="2"/>
  <c r="U67" i="2"/>
  <c r="V67" i="2"/>
  <c r="L68" i="2"/>
  <c r="M68" i="2"/>
  <c r="N68" i="2"/>
  <c r="O68" i="2"/>
  <c r="P68" i="2"/>
  <c r="Q68" i="2"/>
  <c r="R68" i="2"/>
  <c r="S68" i="2"/>
  <c r="T68" i="2"/>
  <c r="U68" i="2"/>
  <c r="V68" i="2"/>
  <c r="L69" i="2"/>
  <c r="M69" i="2"/>
  <c r="N69" i="2"/>
  <c r="O69" i="2"/>
  <c r="P69" i="2"/>
  <c r="Q69" i="2"/>
  <c r="R69" i="2"/>
  <c r="S69" i="2"/>
  <c r="T69" i="2"/>
  <c r="U69" i="2"/>
  <c r="V69" i="2"/>
  <c r="L70" i="2"/>
  <c r="M70" i="2"/>
  <c r="N70" i="2"/>
  <c r="O70" i="2"/>
  <c r="P70" i="2"/>
  <c r="Q70" i="2"/>
  <c r="R70" i="2"/>
  <c r="S70" i="2"/>
  <c r="T70" i="2"/>
  <c r="U70" i="2"/>
  <c r="V70" i="2"/>
  <c r="L71" i="2"/>
  <c r="M71" i="2"/>
  <c r="N71" i="2"/>
  <c r="O71" i="2"/>
  <c r="P71" i="2"/>
  <c r="Q71" i="2"/>
  <c r="R71" i="2"/>
  <c r="S71" i="2"/>
  <c r="T71" i="2"/>
  <c r="U71" i="2"/>
  <c r="V71" i="2"/>
  <c r="L72" i="2"/>
  <c r="M72" i="2"/>
  <c r="N72" i="2"/>
  <c r="O72" i="2"/>
  <c r="P72" i="2"/>
  <c r="Q72" i="2"/>
  <c r="R72" i="2"/>
  <c r="S72" i="2"/>
  <c r="T72" i="2"/>
  <c r="U72" i="2"/>
  <c r="V72" i="2"/>
  <c r="L73" i="2"/>
  <c r="M73" i="2"/>
  <c r="N73" i="2"/>
  <c r="O73" i="2"/>
  <c r="P73" i="2"/>
  <c r="Q73" i="2"/>
  <c r="R73" i="2"/>
  <c r="S73" i="2"/>
  <c r="T73" i="2"/>
  <c r="U73" i="2"/>
  <c r="V73" i="2"/>
  <c r="L74" i="2"/>
  <c r="M74" i="2"/>
  <c r="N74" i="2"/>
  <c r="O74" i="2"/>
  <c r="P74" i="2"/>
  <c r="Q74" i="2"/>
  <c r="R74" i="2"/>
  <c r="S74" i="2"/>
  <c r="T74" i="2"/>
  <c r="U74" i="2"/>
  <c r="V74" i="2"/>
  <c r="L75" i="2"/>
  <c r="M75" i="2"/>
  <c r="N75" i="2"/>
  <c r="O75" i="2"/>
  <c r="P75" i="2"/>
  <c r="Q75" i="2"/>
  <c r="R75" i="2"/>
  <c r="S75" i="2"/>
  <c r="T75" i="2"/>
  <c r="U75" i="2"/>
  <c r="V75" i="2"/>
  <c r="L76" i="2"/>
  <c r="M76" i="2"/>
  <c r="N76" i="2"/>
  <c r="O76" i="2"/>
  <c r="P76" i="2"/>
  <c r="Q76" i="2"/>
  <c r="R76" i="2"/>
  <c r="S76" i="2"/>
  <c r="T76" i="2"/>
  <c r="U76" i="2"/>
  <c r="V76" i="2"/>
  <c r="L77" i="2"/>
  <c r="M77" i="2"/>
  <c r="N77" i="2"/>
  <c r="O77" i="2"/>
  <c r="P77" i="2"/>
  <c r="Q77" i="2"/>
  <c r="R77" i="2"/>
  <c r="S77" i="2"/>
  <c r="T77" i="2"/>
  <c r="U77" i="2"/>
  <c r="V77" i="2"/>
  <c r="L78" i="2"/>
  <c r="M78" i="2"/>
  <c r="N78" i="2"/>
  <c r="O78" i="2"/>
  <c r="P78" i="2"/>
  <c r="Q78" i="2"/>
  <c r="R78" i="2"/>
  <c r="S78" i="2"/>
  <c r="T78" i="2"/>
  <c r="U78" i="2"/>
  <c r="V78" i="2"/>
  <c r="L79" i="2"/>
  <c r="M79" i="2"/>
  <c r="N79" i="2"/>
  <c r="O79" i="2"/>
  <c r="P79" i="2"/>
  <c r="Q79" i="2"/>
  <c r="R79" i="2"/>
  <c r="S79" i="2"/>
  <c r="T79" i="2"/>
  <c r="U79" i="2"/>
  <c r="V79" i="2"/>
  <c r="L80" i="2"/>
  <c r="M80" i="2"/>
  <c r="N80" i="2"/>
  <c r="O80" i="2"/>
  <c r="P80" i="2"/>
  <c r="Q80" i="2"/>
  <c r="R80" i="2"/>
  <c r="S80" i="2"/>
  <c r="T80" i="2"/>
  <c r="U80" i="2"/>
  <c r="V80" i="2"/>
  <c r="L81" i="2"/>
  <c r="M81" i="2"/>
  <c r="N81" i="2"/>
  <c r="O81" i="2"/>
  <c r="P81" i="2"/>
  <c r="Q81" i="2"/>
  <c r="R81" i="2"/>
  <c r="S81" i="2"/>
  <c r="T81" i="2"/>
  <c r="U81" i="2"/>
  <c r="V81" i="2"/>
  <c r="L82" i="2"/>
  <c r="M82" i="2"/>
  <c r="N82" i="2"/>
  <c r="O82" i="2"/>
  <c r="P82" i="2"/>
  <c r="Q82" i="2"/>
  <c r="R82" i="2"/>
  <c r="S82" i="2"/>
  <c r="T82" i="2"/>
  <c r="U82" i="2"/>
  <c r="V82" i="2"/>
  <c r="L83" i="2"/>
  <c r="M83" i="2"/>
  <c r="N83" i="2"/>
  <c r="O83" i="2"/>
  <c r="P83" i="2"/>
  <c r="Q83" i="2"/>
  <c r="R83" i="2"/>
  <c r="S83" i="2"/>
  <c r="T83" i="2"/>
  <c r="U83" i="2"/>
  <c r="V83" i="2"/>
  <c r="L84" i="2"/>
  <c r="M84" i="2"/>
  <c r="N84" i="2"/>
  <c r="O84" i="2"/>
  <c r="P84" i="2"/>
  <c r="Q84" i="2"/>
  <c r="R84" i="2"/>
  <c r="S84" i="2"/>
  <c r="T84" i="2"/>
  <c r="U84" i="2"/>
  <c r="V84" i="2"/>
  <c r="L85" i="2"/>
  <c r="M85" i="2"/>
  <c r="N85" i="2"/>
  <c r="O85" i="2"/>
  <c r="P85" i="2"/>
  <c r="Q85" i="2"/>
  <c r="R85" i="2"/>
  <c r="S85" i="2"/>
  <c r="T85" i="2"/>
  <c r="U85" i="2"/>
  <c r="V85" i="2"/>
  <c r="L86" i="2"/>
  <c r="M86" i="2"/>
  <c r="N86" i="2"/>
  <c r="O86" i="2"/>
  <c r="P86" i="2"/>
  <c r="Q86" i="2"/>
  <c r="R86" i="2"/>
  <c r="S86" i="2"/>
  <c r="T86" i="2"/>
  <c r="U86" i="2"/>
  <c r="V86" i="2"/>
  <c r="L87" i="2"/>
  <c r="M87" i="2"/>
  <c r="N87" i="2"/>
  <c r="O87" i="2"/>
  <c r="P87" i="2"/>
  <c r="Q87" i="2"/>
  <c r="R87" i="2"/>
  <c r="S87" i="2"/>
  <c r="T87" i="2"/>
  <c r="U87" i="2"/>
  <c r="V87" i="2"/>
  <c r="L88" i="2"/>
  <c r="M88" i="2"/>
  <c r="N88" i="2"/>
  <c r="O88" i="2"/>
  <c r="P88" i="2"/>
  <c r="Q88" i="2"/>
  <c r="R88" i="2"/>
  <c r="S88" i="2"/>
  <c r="T88" i="2"/>
  <c r="U88" i="2"/>
  <c r="V88" i="2"/>
  <c r="L89" i="2"/>
  <c r="M89" i="2"/>
  <c r="N89" i="2"/>
  <c r="O89" i="2"/>
  <c r="P89" i="2"/>
  <c r="Q89" i="2"/>
  <c r="R89" i="2"/>
  <c r="S89" i="2"/>
  <c r="T89" i="2"/>
  <c r="U89" i="2"/>
  <c r="V89" i="2"/>
  <c r="L90" i="2"/>
  <c r="M90" i="2"/>
  <c r="N90" i="2"/>
  <c r="O90" i="2"/>
  <c r="P90" i="2"/>
  <c r="Q90" i="2"/>
  <c r="R90" i="2"/>
  <c r="S90" i="2"/>
  <c r="T90" i="2"/>
  <c r="U90" i="2"/>
  <c r="V90" i="2"/>
  <c r="L91" i="2"/>
  <c r="M91" i="2"/>
  <c r="N91" i="2"/>
  <c r="O91" i="2"/>
  <c r="P91" i="2"/>
  <c r="Q91" i="2"/>
  <c r="R91" i="2"/>
  <c r="S91" i="2"/>
  <c r="T91" i="2"/>
  <c r="U91" i="2"/>
  <c r="V91" i="2"/>
  <c r="L92" i="2"/>
  <c r="M92" i="2"/>
  <c r="N92" i="2"/>
  <c r="O92" i="2"/>
  <c r="P92" i="2"/>
  <c r="Q92" i="2"/>
  <c r="R92" i="2"/>
  <c r="S92" i="2"/>
  <c r="T92" i="2"/>
  <c r="U92" i="2"/>
  <c r="V92" i="2"/>
  <c r="L93" i="2"/>
  <c r="M93" i="2"/>
  <c r="N93" i="2"/>
  <c r="O93" i="2"/>
  <c r="P93" i="2"/>
  <c r="Q93" i="2"/>
  <c r="R93" i="2"/>
  <c r="S93" i="2"/>
  <c r="T93" i="2"/>
  <c r="U93" i="2"/>
  <c r="V93" i="2"/>
  <c r="L94" i="2"/>
  <c r="M94" i="2"/>
  <c r="N94" i="2"/>
  <c r="O94" i="2"/>
  <c r="P94" i="2"/>
  <c r="Q94" i="2"/>
  <c r="R94" i="2"/>
  <c r="S94" i="2"/>
  <c r="T94" i="2"/>
  <c r="U94" i="2"/>
  <c r="V94" i="2"/>
  <c r="L95" i="2"/>
  <c r="M95" i="2"/>
  <c r="N95" i="2"/>
  <c r="O95" i="2"/>
  <c r="P95" i="2"/>
  <c r="Q95" i="2"/>
  <c r="R95" i="2"/>
  <c r="S95" i="2"/>
  <c r="T95" i="2"/>
  <c r="U95" i="2"/>
  <c r="V95" i="2"/>
  <c r="L96" i="2"/>
  <c r="M96" i="2"/>
  <c r="N96" i="2"/>
  <c r="O96" i="2"/>
  <c r="P96" i="2"/>
  <c r="Q96" i="2"/>
  <c r="R96" i="2"/>
  <c r="S96" i="2"/>
  <c r="T96" i="2"/>
  <c r="U96" i="2"/>
  <c r="V96" i="2"/>
  <c r="L97" i="2"/>
  <c r="M97" i="2"/>
  <c r="N97" i="2"/>
  <c r="O97" i="2"/>
  <c r="P97" i="2"/>
  <c r="Q97" i="2"/>
  <c r="R97" i="2"/>
  <c r="S97" i="2"/>
  <c r="T97" i="2"/>
  <c r="U97" i="2"/>
  <c r="V97" i="2"/>
  <c r="L98" i="2"/>
  <c r="M98" i="2"/>
  <c r="N98" i="2"/>
  <c r="O98" i="2"/>
  <c r="P98" i="2"/>
  <c r="Q98" i="2"/>
  <c r="R98" i="2"/>
  <c r="S98" i="2"/>
  <c r="T98" i="2"/>
  <c r="U98" i="2"/>
  <c r="V98" i="2"/>
  <c r="L99" i="2"/>
  <c r="M99" i="2"/>
  <c r="N99" i="2"/>
  <c r="O99" i="2"/>
  <c r="P99" i="2"/>
  <c r="Q99" i="2"/>
  <c r="R99" i="2"/>
  <c r="S99" i="2"/>
  <c r="T99" i="2"/>
  <c r="U99" i="2"/>
  <c r="V99" i="2"/>
  <c r="L100" i="2"/>
  <c r="M100" i="2"/>
  <c r="N100" i="2"/>
  <c r="O100" i="2"/>
  <c r="P100" i="2"/>
  <c r="Q100" i="2"/>
  <c r="R100" i="2"/>
  <c r="S100" i="2"/>
  <c r="T100" i="2"/>
  <c r="U100" i="2"/>
  <c r="V100" i="2"/>
  <c r="L101" i="2"/>
  <c r="M101" i="2"/>
  <c r="N101" i="2"/>
  <c r="O101" i="2"/>
  <c r="P101" i="2"/>
  <c r="Q101" i="2"/>
  <c r="R101" i="2"/>
  <c r="S101" i="2"/>
  <c r="T101" i="2"/>
  <c r="U101" i="2"/>
  <c r="V101" i="2"/>
  <c r="L102" i="2"/>
  <c r="M102" i="2"/>
  <c r="N102" i="2"/>
  <c r="O102" i="2"/>
  <c r="P102" i="2"/>
  <c r="Q102" i="2"/>
  <c r="R102" i="2"/>
  <c r="S102" i="2"/>
  <c r="T102" i="2"/>
  <c r="U102" i="2"/>
  <c r="V102" i="2"/>
  <c r="L103" i="2"/>
  <c r="M103" i="2"/>
  <c r="N103" i="2"/>
  <c r="O103" i="2"/>
  <c r="P103" i="2"/>
  <c r="Q103" i="2"/>
  <c r="R103" i="2"/>
  <c r="S103" i="2"/>
  <c r="T103" i="2"/>
  <c r="U103" i="2"/>
  <c r="V103" i="2"/>
  <c r="L104" i="2"/>
  <c r="M104" i="2"/>
  <c r="N104" i="2"/>
  <c r="O104" i="2"/>
  <c r="P104" i="2"/>
  <c r="Q104" i="2"/>
  <c r="R104" i="2"/>
  <c r="S104" i="2"/>
  <c r="T104" i="2"/>
  <c r="U104" i="2"/>
  <c r="V104" i="2"/>
  <c r="L105" i="2"/>
  <c r="M105" i="2"/>
  <c r="N105" i="2"/>
  <c r="O105" i="2"/>
  <c r="P105" i="2"/>
  <c r="Q105" i="2"/>
  <c r="R105" i="2"/>
  <c r="S105" i="2"/>
  <c r="T105" i="2"/>
  <c r="U105" i="2"/>
  <c r="V105" i="2"/>
  <c r="L106" i="2"/>
  <c r="M106" i="2"/>
  <c r="N106" i="2"/>
  <c r="O106" i="2"/>
  <c r="P106" i="2"/>
  <c r="Q106" i="2"/>
  <c r="R106" i="2"/>
  <c r="S106" i="2"/>
  <c r="T106" i="2"/>
  <c r="U106" i="2"/>
  <c r="V106" i="2"/>
  <c r="L107" i="2"/>
  <c r="M107" i="2"/>
  <c r="N107" i="2"/>
  <c r="O107" i="2"/>
  <c r="P107" i="2"/>
  <c r="Q107" i="2"/>
  <c r="R107" i="2"/>
  <c r="S107" i="2"/>
  <c r="T107" i="2"/>
  <c r="U107" i="2"/>
  <c r="V107" i="2"/>
  <c r="L108" i="2"/>
  <c r="M108" i="2"/>
  <c r="N108" i="2"/>
  <c r="O108" i="2"/>
  <c r="P108" i="2"/>
  <c r="Q108" i="2"/>
  <c r="R108" i="2"/>
  <c r="S108" i="2"/>
  <c r="T108" i="2"/>
  <c r="U108" i="2"/>
  <c r="V108" i="2"/>
  <c r="L109" i="2"/>
  <c r="M109" i="2"/>
  <c r="N109" i="2"/>
  <c r="O109" i="2"/>
  <c r="P109" i="2"/>
  <c r="Q109" i="2"/>
  <c r="R109" i="2"/>
  <c r="S109" i="2"/>
  <c r="T109" i="2"/>
  <c r="U109" i="2"/>
  <c r="V109" i="2"/>
  <c r="L110" i="2"/>
  <c r="M110" i="2"/>
  <c r="N110" i="2"/>
  <c r="O110" i="2"/>
  <c r="P110" i="2"/>
  <c r="Q110" i="2"/>
  <c r="R110" i="2"/>
  <c r="S110" i="2"/>
  <c r="T110" i="2"/>
  <c r="U110" i="2"/>
  <c r="V110" i="2"/>
  <c r="L111" i="2"/>
  <c r="M111" i="2"/>
  <c r="N111" i="2"/>
  <c r="O111" i="2"/>
  <c r="P111" i="2"/>
  <c r="Q111" i="2"/>
  <c r="R111" i="2"/>
  <c r="S111" i="2"/>
  <c r="T111" i="2"/>
  <c r="U111" i="2"/>
  <c r="V111" i="2"/>
  <c r="L112" i="2"/>
  <c r="M112" i="2"/>
  <c r="N112" i="2"/>
  <c r="O112" i="2"/>
  <c r="P112" i="2"/>
  <c r="Q112" i="2"/>
  <c r="R112" i="2"/>
  <c r="S112" i="2"/>
  <c r="T112" i="2"/>
  <c r="U112" i="2"/>
  <c r="V112" i="2"/>
  <c r="L113" i="2"/>
  <c r="M113" i="2"/>
  <c r="N113" i="2"/>
  <c r="O113" i="2"/>
  <c r="P113" i="2"/>
  <c r="Q113" i="2"/>
  <c r="R113" i="2"/>
  <c r="S113" i="2"/>
  <c r="T113" i="2"/>
  <c r="U113" i="2"/>
  <c r="V113" i="2"/>
  <c r="L114" i="2"/>
  <c r="M114" i="2"/>
  <c r="N114" i="2"/>
  <c r="O114" i="2"/>
  <c r="P114" i="2"/>
  <c r="Q114" i="2"/>
  <c r="R114" i="2"/>
  <c r="S114" i="2"/>
  <c r="T114" i="2"/>
  <c r="U114" i="2"/>
  <c r="V114" i="2"/>
  <c r="L115" i="2"/>
  <c r="M115" i="2"/>
  <c r="N115" i="2"/>
  <c r="O115" i="2"/>
  <c r="P115" i="2"/>
  <c r="Q115" i="2"/>
  <c r="R115" i="2"/>
  <c r="S115" i="2"/>
  <c r="T115" i="2"/>
  <c r="U115" i="2"/>
  <c r="V115" i="2"/>
  <c r="L116" i="2"/>
  <c r="M116" i="2"/>
  <c r="N116" i="2"/>
  <c r="O116" i="2"/>
  <c r="P116" i="2"/>
  <c r="Q116" i="2"/>
  <c r="R116" i="2"/>
  <c r="S116" i="2"/>
  <c r="T116" i="2"/>
  <c r="U116" i="2"/>
  <c r="V116" i="2"/>
  <c r="L117" i="2"/>
  <c r="M117" i="2"/>
  <c r="N117" i="2"/>
  <c r="O117" i="2"/>
  <c r="P117" i="2"/>
  <c r="Q117" i="2"/>
  <c r="R117" i="2"/>
  <c r="S117" i="2"/>
  <c r="T117" i="2"/>
  <c r="U117" i="2"/>
  <c r="V117" i="2"/>
  <c r="L118" i="2"/>
  <c r="M118" i="2"/>
  <c r="N118" i="2"/>
  <c r="O118" i="2"/>
  <c r="P118" i="2"/>
  <c r="Q118" i="2"/>
  <c r="R118" i="2"/>
  <c r="S118" i="2"/>
  <c r="T118" i="2"/>
  <c r="U118" i="2"/>
  <c r="V118" i="2"/>
  <c r="L119" i="2"/>
  <c r="M119" i="2"/>
  <c r="N119" i="2"/>
  <c r="O119" i="2"/>
  <c r="P119" i="2"/>
  <c r="Q119" i="2"/>
  <c r="R119" i="2"/>
  <c r="S119" i="2"/>
  <c r="T119" i="2"/>
  <c r="U119" i="2"/>
  <c r="V119" i="2"/>
  <c r="L120" i="2"/>
  <c r="M120" i="2"/>
  <c r="N120" i="2"/>
  <c r="O120" i="2"/>
  <c r="P120" i="2"/>
  <c r="Q120" i="2"/>
  <c r="R120" i="2"/>
  <c r="S120" i="2"/>
  <c r="T120" i="2"/>
  <c r="U120" i="2"/>
  <c r="V120" i="2"/>
  <c r="L121" i="2"/>
  <c r="M121" i="2"/>
  <c r="N121" i="2"/>
  <c r="O121" i="2"/>
  <c r="P121" i="2"/>
  <c r="Q121" i="2"/>
  <c r="R121" i="2"/>
  <c r="S121" i="2"/>
  <c r="T121" i="2"/>
  <c r="U121" i="2"/>
  <c r="V121" i="2"/>
  <c r="L122" i="2"/>
  <c r="M122" i="2"/>
  <c r="N122" i="2"/>
  <c r="O122" i="2"/>
  <c r="P122" i="2"/>
  <c r="Q122" i="2"/>
  <c r="R122" i="2"/>
  <c r="S122" i="2"/>
  <c r="T122" i="2"/>
  <c r="U122" i="2"/>
  <c r="V122" i="2"/>
  <c r="L123" i="2"/>
  <c r="M123" i="2"/>
  <c r="N123" i="2"/>
  <c r="O123" i="2"/>
  <c r="P123" i="2"/>
  <c r="Q123" i="2"/>
  <c r="R123" i="2"/>
  <c r="S123" i="2"/>
  <c r="T123" i="2"/>
  <c r="U123" i="2"/>
  <c r="V123" i="2"/>
  <c r="L124" i="2"/>
  <c r="M124" i="2"/>
  <c r="N124" i="2"/>
  <c r="O124" i="2"/>
  <c r="P124" i="2"/>
  <c r="Q124" i="2"/>
  <c r="R124" i="2"/>
  <c r="S124" i="2"/>
  <c r="T124" i="2"/>
  <c r="U124" i="2"/>
  <c r="V124" i="2"/>
  <c r="L125" i="2"/>
  <c r="M125" i="2"/>
  <c r="N125" i="2"/>
  <c r="O125" i="2"/>
  <c r="P125" i="2"/>
  <c r="Q125" i="2"/>
  <c r="R125" i="2"/>
  <c r="S125" i="2"/>
  <c r="T125" i="2"/>
  <c r="U125" i="2"/>
  <c r="V125" i="2"/>
  <c r="L126" i="2"/>
  <c r="M126" i="2"/>
  <c r="N126" i="2"/>
  <c r="O126" i="2"/>
  <c r="P126" i="2"/>
  <c r="Q126" i="2"/>
  <c r="R126" i="2"/>
  <c r="S126" i="2"/>
  <c r="T126" i="2"/>
  <c r="U126" i="2"/>
  <c r="V126" i="2"/>
  <c r="L127" i="2"/>
  <c r="M127" i="2"/>
  <c r="N127" i="2"/>
  <c r="O127" i="2"/>
  <c r="P127" i="2"/>
  <c r="Q127" i="2"/>
  <c r="R127" i="2"/>
  <c r="S127" i="2"/>
  <c r="T127" i="2"/>
  <c r="U127" i="2"/>
  <c r="V127" i="2"/>
  <c r="L128" i="2"/>
  <c r="M128" i="2"/>
  <c r="N128" i="2"/>
  <c r="O128" i="2"/>
  <c r="P128" i="2"/>
  <c r="Q128" i="2"/>
  <c r="R128" i="2"/>
  <c r="S128" i="2"/>
  <c r="T128" i="2"/>
  <c r="U128" i="2"/>
  <c r="V128" i="2"/>
  <c r="L129" i="2"/>
  <c r="M129" i="2"/>
  <c r="N129" i="2"/>
  <c r="O129" i="2"/>
  <c r="P129" i="2"/>
  <c r="Q129" i="2"/>
  <c r="R129" i="2"/>
  <c r="S129" i="2"/>
  <c r="T129" i="2"/>
  <c r="U129" i="2"/>
  <c r="V129" i="2"/>
  <c r="L130" i="2"/>
  <c r="M130" i="2"/>
  <c r="N130" i="2"/>
  <c r="O130" i="2"/>
  <c r="P130" i="2"/>
  <c r="Q130" i="2"/>
  <c r="R130" i="2"/>
  <c r="S130" i="2"/>
  <c r="T130" i="2"/>
  <c r="U130" i="2"/>
  <c r="V130" i="2"/>
  <c r="L131" i="2"/>
  <c r="M131" i="2"/>
  <c r="N131" i="2"/>
  <c r="O131" i="2"/>
  <c r="P131" i="2"/>
  <c r="Q131" i="2"/>
  <c r="R131" i="2"/>
  <c r="S131" i="2"/>
  <c r="T131" i="2"/>
  <c r="U131" i="2"/>
  <c r="V131" i="2"/>
  <c r="M14" i="3" l="1"/>
  <c r="M11" i="3"/>
  <c r="M13" i="3"/>
  <c r="M26" i="3"/>
  <c r="M5" i="3"/>
  <c r="I23" i="3" s="1"/>
  <c r="M6" i="3"/>
  <c r="M7" i="3"/>
  <c r="E31" i="3" s="1"/>
  <c r="M4" i="3"/>
  <c r="M10" i="3" s="1"/>
  <c r="M12" i="3" l="1"/>
  <c r="C31" i="3"/>
  <c r="M3" i="3"/>
  <c r="F10" i="3" l="1"/>
  <c r="F12" i="3" s="1"/>
  <c r="F14" i="3" s="1"/>
  <c r="I36" i="3"/>
  <c r="M24" i="3"/>
  <c r="F9" i="3" s="1"/>
  <c r="F45" i="3"/>
  <c r="F44" i="3"/>
  <c r="F13" i="3" l="1"/>
  <c r="F11" i="3" l="1"/>
  <c r="J8" i="3" s="1"/>
  <c r="F15" i="3"/>
  <c r="J9" i="3" s="1"/>
  <c r="C20" i="1"/>
  <c r="E35" i="1"/>
  <c r="M6" i="1"/>
  <c r="F32" i="2" l="1"/>
  <c r="F33" i="2" s="1"/>
  <c r="G33" i="2" s="1"/>
  <c r="D32" i="2"/>
  <c r="D33" i="2" s="1"/>
  <c r="B27" i="2"/>
  <c r="B28" i="2" s="1"/>
  <c r="M17" i="1"/>
  <c r="F9" i="1" s="1"/>
  <c r="M9" i="1"/>
  <c r="M10" i="1"/>
  <c r="H33" i="2" l="1"/>
  <c r="F11" i="1"/>
  <c r="M11" i="1" l="1"/>
  <c r="F12" i="1" s="1"/>
  <c r="E37" i="1"/>
  <c r="J8" i="1"/>
  <c r="F10" i="1"/>
  <c r="A18" i="2" l="1"/>
  <c r="E36" i="1"/>
  <c r="F14" i="1"/>
  <c r="F15" i="1" s="1"/>
  <c r="J10" i="1" s="1"/>
  <c r="F13" i="1"/>
  <c r="E41" i="1" l="1"/>
</calcChain>
</file>

<file path=xl/sharedStrings.xml><?xml version="1.0" encoding="utf-8"?>
<sst xmlns="http://schemas.openxmlformats.org/spreadsheetml/2006/main" count="368" uniqueCount="234">
  <si>
    <t>Технологическая карта</t>
  </si>
  <si>
    <t>Цех 34</t>
  </si>
  <si>
    <t>Заказ</t>
  </si>
  <si>
    <t>Чертеж</t>
  </si>
  <si>
    <t>Наименование</t>
  </si>
  <si>
    <t>Втулка</t>
  </si>
  <si>
    <t>Количество деталей на заказ</t>
  </si>
  <si>
    <t>1</t>
  </si>
  <si>
    <t>Материал</t>
  </si>
  <si>
    <t>БрА9Ж3Л</t>
  </si>
  <si>
    <t>К.В.Т</t>
  </si>
  <si>
    <t>Масса детали</t>
  </si>
  <si>
    <t>Масса отливки</t>
  </si>
  <si>
    <t>К.И.М.</t>
  </si>
  <si>
    <t>Норма расхода</t>
  </si>
  <si>
    <t>Норма расхода на 1 дет.</t>
  </si>
  <si>
    <t>Металлозавалка</t>
  </si>
  <si>
    <t>Металлозавалка на 1 дет.</t>
  </si>
  <si>
    <t>Количество деталей в отливке</t>
  </si>
  <si>
    <t>Количество деталей по длине</t>
  </si>
  <si>
    <t>Количество деталей по ширине</t>
  </si>
  <si>
    <t>Технические указания</t>
  </si>
  <si>
    <t>Стержень</t>
  </si>
  <si>
    <t>Плавка по инструкции</t>
  </si>
  <si>
    <t>Вес стержня</t>
  </si>
  <si>
    <t>Заливка по инструкции</t>
  </si>
  <si>
    <t>Смесь</t>
  </si>
  <si>
    <t>СКЛ</t>
  </si>
  <si>
    <t>Температера металла</t>
  </si>
  <si>
    <t>Краска</t>
  </si>
  <si>
    <t>ГБ</t>
  </si>
  <si>
    <t>В стержне сделать ослабление</t>
  </si>
  <si>
    <t>Усадка</t>
  </si>
  <si>
    <t>Показания влагомера на глубине 60мм=  0</t>
  </si>
  <si>
    <t>Зазор между стержнем и формой   1,5-2мм</t>
  </si>
  <si>
    <t>Разряд          4</t>
  </si>
  <si>
    <t>Транспортировка по инструкции</t>
  </si>
  <si>
    <t>102.41.795 Альбом № 9</t>
  </si>
  <si>
    <t>Дата</t>
  </si>
  <si>
    <t>Проверил</t>
  </si>
  <si>
    <t>Руководитель</t>
  </si>
  <si>
    <t>Подпись</t>
  </si>
  <si>
    <t>БрО5Ц5С5</t>
  </si>
  <si>
    <t>БрО10Ф1</t>
  </si>
  <si>
    <t>БрО4Ц4С17</t>
  </si>
  <si>
    <t>БрО8С12</t>
  </si>
  <si>
    <t>БрО8С21</t>
  </si>
  <si>
    <t>БрО10Ц2С2</t>
  </si>
  <si>
    <t>БрАЖМц10-3-1,5</t>
  </si>
  <si>
    <t>Заливка в Песчаные формы</t>
  </si>
  <si>
    <t>1050-1090</t>
  </si>
  <si>
    <t>1060-1080</t>
  </si>
  <si>
    <t>1060-1090</t>
  </si>
  <si>
    <t>БрА10Ж3Мц2</t>
  </si>
  <si>
    <t>0-15</t>
  </si>
  <si>
    <t>Температура</t>
  </si>
  <si>
    <t>1100-1150</t>
  </si>
  <si>
    <t>1080-1100</t>
  </si>
  <si>
    <t>ЛЦ23А6Ж3Мц2</t>
  </si>
  <si>
    <t>1020-1060</t>
  </si>
  <si>
    <t>ЛЦ38Мц2С2</t>
  </si>
  <si>
    <t>ЛЦ40Мц3А</t>
  </si>
  <si>
    <t>1000-1020</t>
  </si>
  <si>
    <t>980-1000</t>
  </si>
  <si>
    <t>940-980</t>
  </si>
  <si>
    <t>1320-1340</t>
  </si>
  <si>
    <t>1070-1100</t>
  </si>
  <si>
    <t>Более 50</t>
  </si>
  <si>
    <t>16-40</t>
  </si>
  <si>
    <t>Более 40</t>
  </si>
  <si>
    <t>БрА11Ж6Н6</t>
  </si>
  <si>
    <t>БрА10Ж4Н4Л</t>
  </si>
  <si>
    <t>Плавка инструкция</t>
  </si>
  <si>
    <t>25010.00176</t>
  </si>
  <si>
    <t>25010.00173</t>
  </si>
  <si>
    <t>25010.00172</t>
  </si>
  <si>
    <t>25010.00175</t>
  </si>
  <si>
    <t>25010.00174</t>
  </si>
  <si>
    <t>25010.00177</t>
  </si>
  <si>
    <t>25010.00178</t>
  </si>
  <si>
    <t>25010.00181</t>
  </si>
  <si>
    <t>250010.00001</t>
  </si>
  <si>
    <t>Заливка инструкция</t>
  </si>
  <si>
    <t>25011.00007</t>
  </si>
  <si>
    <t>До 1,9т.</t>
  </si>
  <si>
    <t>25011.00008</t>
  </si>
  <si>
    <t>тип литниковой системы</t>
  </si>
  <si>
    <t xml:space="preserve">Уход за прибылью </t>
  </si>
  <si>
    <t>25010.00168</t>
  </si>
  <si>
    <t>Наружний диаметр</t>
  </si>
  <si>
    <t>Внутренний диаметр</t>
  </si>
  <si>
    <t>Высота</t>
  </si>
  <si>
    <t>Плотность</t>
  </si>
  <si>
    <t>Оловянные</t>
  </si>
  <si>
    <t>БрО8Н4Ц2</t>
  </si>
  <si>
    <t>БрО10Ц2</t>
  </si>
  <si>
    <t>БрО10С10</t>
  </si>
  <si>
    <t>Безоловянные</t>
  </si>
  <si>
    <t>БрА9Мц2Л</t>
  </si>
  <si>
    <t>БрА9Ж4Н4Мц1</t>
  </si>
  <si>
    <t>Латуни</t>
  </si>
  <si>
    <t>Чугуны</t>
  </si>
  <si>
    <t>СЧ10</t>
  </si>
  <si>
    <t>СЧ15</t>
  </si>
  <si>
    <t>СЧ20</t>
  </si>
  <si>
    <t>СЧ25</t>
  </si>
  <si>
    <t>СЧ30</t>
  </si>
  <si>
    <t>СЧ35</t>
  </si>
  <si>
    <t>Масса прибыли</t>
  </si>
  <si>
    <t>Высота прибыли</t>
  </si>
  <si>
    <t>плотность</t>
  </si>
  <si>
    <t>242.04.464</t>
  </si>
  <si>
    <t>242.04.462</t>
  </si>
  <si>
    <t>242.04.463</t>
  </si>
  <si>
    <t>Тип литниковой системы</t>
  </si>
  <si>
    <t>Диаметр прибыли (нар.)</t>
  </si>
  <si>
    <t>Масса литника</t>
  </si>
  <si>
    <t>Размеры в скобках чистовые                        Формовочный уклон 3</t>
  </si>
  <si>
    <t>Радиус скугления прибыли 75</t>
  </si>
  <si>
    <t>Припуск на разрезку</t>
  </si>
  <si>
    <t>Масса детали (отливка)</t>
  </si>
  <si>
    <t>Масса отливки на 1 дет.</t>
  </si>
  <si>
    <t>1,5 %</t>
  </si>
  <si>
    <t xml:space="preserve">Температура металла </t>
  </si>
  <si>
    <t>Размер планки:</t>
  </si>
  <si>
    <t>Ширина</t>
  </si>
  <si>
    <t>Толщина</t>
  </si>
  <si>
    <t>Длина</t>
  </si>
  <si>
    <t>Размеры детали:</t>
  </si>
  <si>
    <t>Размеры прибыли:</t>
  </si>
  <si>
    <t>3431172-009</t>
  </si>
  <si>
    <t>планка №</t>
  </si>
  <si>
    <t>° С</t>
  </si>
  <si>
    <t>Уход за прибылью</t>
  </si>
  <si>
    <t>Толщина             L4</t>
  </si>
  <si>
    <t>Ширина               L1</t>
  </si>
  <si>
    <t>Длина                   h2</t>
  </si>
  <si>
    <t>Толщина             L5</t>
  </si>
  <si>
    <t>Ширина               L2</t>
  </si>
  <si>
    <t>Толщина             L6</t>
  </si>
  <si>
    <t>Ширина               L3</t>
  </si>
  <si>
    <t>(автоматически)</t>
  </si>
  <si>
    <t>Вкладыш (заготовка)</t>
  </si>
  <si>
    <t>(Вручную)</t>
  </si>
  <si>
    <t xml:space="preserve"> 9-09-03</t>
  </si>
  <si>
    <t>Примечания:</t>
  </si>
  <si>
    <t>Высота                 h1</t>
  </si>
  <si>
    <t>Планки деревянные обычные (размеры в скобках - это размеры основы, на которую набили утолщение)</t>
  </si>
  <si>
    <t>Номер планки</t>
  </si>
  <si>
    <t>Высота, Н</t>
  </si>
  <si>
    <t>Высота прибыли, h1</t>
  </si>
  <si>
    <t>Высота модели, h2</t>
  </si>
  <si>
    <t>Ширина, L1</t>
  </si>
  <si>
    <t>Ширина, L2</t>
  </si>
  <si>
    <t>Ширина, L3</t>
  </si>
  <si>
    <t>Толщина, L4</t>
  </si>
  <si>
    <t>Толщина, L5</t>
  </si>
  <si>
    <t>Толщина, L6</t>
  </si>
  <si>
    <t>Примечание</t>
  </si>
  <si>
    <t>Размеры детали</t>
  </si>
  <si>
    <t>Размеры модели</t>
  </si>
  <si>
    <t>Литниковая система</t>
  </si>
  <si>
    <t xml:space="preserve">Стояк </t>
  </si>
  <si>
    <t>Питатель</t>
  </si>
  <si>
    <t>Шлаковик</t>
  </si>
  <si>
    <t>Всего</t>
  </si>
  <si>
    <t>Диаметр</t>
  </si>
  <si>
    <t>a</t>
  </si>
  <si>
    <t>c</t>
  </si>
  <si>
    <t>b</t>
  </si>
  <si>
    <t>d</t>
  </si>
  <si>
    <t>h</t>
  </si>
  <si>
    <t>l</t>
  </si>
  <si>
    <t>Диаметр отл.</t>
  </si>
  <si>
    <t>Количество</t>
  </si>
  <si>
    <t xml:space="preserve">Середина </t>
  </si>
  <si>
    <t>На длине</t>
  </si>
  <si>
    <t>шлаковика</t>
  </si>
  <si>
    <t>град.</t>
  </si>
  <si>
    <t>Литниковая 242.04.463</t>
  </si>
  <si>
    <t>Диаметр стояка</t>
  </si>
  <si>
    <t>количество питателей</t>
  </si>
  <si>
    <t>количество стояков</t>
  </si>
  <si>
    <t>242.04.462-1</t>
  </si>
  <si>
    <t>242.04.462-2</t>
  </si>
  <si>
    <t>242.04.462-3</t>
  </si>
  <si>
    <t>242.04.462-4</t>
  </si>
  <si>
    <t>242.04.462-5</t>
  </si>
  <si>
    <t>242.04.462-6</t>
  </si>
  <si>
    <t>1500--2000</t>
  </si>
  <si>
    <t>2000--2500</t>
  </si>
  <si>
    <t>2 щели</t>
  </si>
  <si>
    <t>&lt;600</t>
  </si>
  <si>
    <t>600--1500</t>
  </si>
  <si>
    <t>2500--3000</t>
  </si>
  <si>
    <t>3000--3500</t>
  </si>
  <si>
    <t>3500--4000</t>
  </si>
  <si>
    <t>4000--4500</t>
  </si>
  <si>
    <t>4500--5500</t>
  </si>
  <si>
    <t>5500--7000</t>
  </si>
  <si>
    <t>1 Стояк</t>
  </si>
  <si>
    <t>тип литника</t>
  </si>
  <si>
    <t>Усадка 0,6%</t>
  </si>
  <si>
    <t>Стояк 1</t>
  </si>
  <si>
    <t>Стояк 2</t>
  </si>
  <si>
    <t>точно</t>
  </si>
  <si>
    <t>242.04.462-7</t>
  </si>
  <si>
    <t>242.04.462-8</t>
  </si>
  <si>
    <t>242.04.462-9</t>
  </si>
  <si>
    <t>242.04.464-1</t>
  </si>
  <si>
    <t>242.04.464-2</t>
  </si>
  <si>
    <t>242.04.464-3</t>
  </si>
  <si>
    <t>242.04.464-4</t>
  </si>
  <si>
    <t>242.04.464-5</t>
  </si>
  <si>
    <t>щель</t>
  </si>
  <si>
    <t>стояк</t>
  </si>
  <si>
    <t>e</t>
  </si>
  <si>
    <t>D1</t>
  </si>
  <si>
    <t>h2</t>
  </si>
  <si>
    <t>питатель</t>
  </si>
  <si>
    <t>Бобышки</t>
  </si>
  <si>
    <t>питателей</t>
  </si>
  <si>
    <t>262.04.463</t>
  </si>
  <si>
    <t>262.04.463-1</t>
  </si>
  <si>
    <t>262.04.463-2</t>
  </si>
  <si>
    <t>262.04.463-3</t>
  </si>
  <si>
    <t>262.04.463-4</t>
  </si>
  <si>
    <t>262.04.463-5</t>
  </si>
  <si>
    <t>242.04.461</t>
  </si>
  <si>
    <t>242.04.461-1</t>
  </si>
  <si>
    <t>242.04.461-2</t>
  </si>
  <si>
    <t>242.04.461-3</t>
  </si>
  <si>
    <t>242.04.461-4</t>
  </si>
  <si>
    <t>242.04.461-5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</si>
</sst>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  <charset val="204"/>
    </font>
    <font>
      <b/>
      <sz val="9"/>
      <name val="Arial"/>
      <family val="2"/>
      <charset val="204"/>
    </font>
    <font>
      <sz val="10"/>
      <name val="Arial Cyr"/>
      <charset val="204"/>
    </font>
    <font>
      <sz val="9"/>
      <color theme="1"/>
      <name val="Calibri"/>
      <family val="2"/>
      <scheme val="minor"/>
    </font>
    <font>
      <sz val="8"/>
      <name val="Arial"/>
      <family val="2"/>
      <charset val="204"/>
    </font>
    <font>
      <sz val="11"/>
      <color theme="1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i/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0" fontId="3" fillId="0" borderId="6" xfId="0" applyFont="1" applyBorder="1" applyAlignment="1">
      <alignment horizontal="right"/>
    </xf>
    <xf numFmtId="0" fontId="3" fillId="0" borderId="7" xfId="0" applyFont="1" applyBorder="1"/>
    <xf numFmtId="0" fontId="0" fillId="0" borderId="0" xfId="0" applyBorder="1"/>
    <xf numFmtId="49" fontId="2" fillId="0" borderId="0" xfId="0" applyNumberFormat="1" applyFont="1" applyBorder="1"/>
    <xf numFmtId="0" fontId="4" fillId="0" borderId="0" xfId="0" applyFont="1" applyBorder="1"/>
    <xf numFmtId="0" fontId="0" fillId="0" borderId="8" xfId="0" applyBorder="1"/>
    <xf numFmtId="0" fontId="2" fillId="0" borderId="0" xfId="0" applyFont="1" applyBorder="1"/>
    <xf numFmtId="49" fontId="0" fillId="0" borderId="0" xfId="0" applyNumberFormat="1" applyBorder="1" applyAlignment="1">
      <alignment horizontal="left"/>
    </xf>
    <xf numFmtId="0" fontId="0" fillId="0" borderId="9" xfId="0" applyBorder="1"/>
    <xf numFmtId="0" fontId="0" fillId="0" borderId="7" xfId="0" applyBorder="1"/>
    <xf numFmtId="0" fontId="2" fillId="0" borderId="0" xfId="0" applyFont="1" applyBorder="1" applyAlignment="1">
      <alignment horizontal="left"/>
    </xf>
    <xf numFmtId="2" fontId="0" fillId="0" borderId="8" xfId="0" applyNumberFormat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49" fontId="0" fillId="0" borderId="0" xfId="0" applyNumberFormat="1" applyBorder="1"/>
    <xf numFmtId="49" fontId="0" fillId="0" borderId="8" xfId="0" applyNumberFormat="1" applyBorder="1"/>
    <xf numFmtId="0" fontId="0" fillId="0" borderId="0" xfId="0" applyBorder="1" applyAlignment="1">
      <alignment horizontal="center"/>
    </xf>
    <xf numFmtId="0" fontId="5" fillId="0" borderId="0" xfId="0" applyFont="1" applyBorder="1"/>
    <xf numFmtId="49" fontId="6" fillId="0" borderId="0" xfId="0" applyNumberFormat="1" applyFont="1" applyBorder="1" applyAlignment="1">
      <alignment horizontal="right"/>
    </xf>
    <xf numFmtId="49" fontId="6" fillId="0" borderId="8" xfId="0" applyNumberFormat="1" applyFont="1" applyBorder="1"/>
    <xf numFmtId="1" fontId="6" fillId="0" borderId="0" xfId="0" applyNumberFormat="1" applyFont="1" applyBorder="1" applyAlignment="1">
      <alignment horizontal="right"/>
    </xf>
    <xf numFmtId="49" fontId="6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left"/>
    </xf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0" fontId="7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5" xfId="0" applyFont="1" applyBorder="1"/>
    <xf numFmtId="0" fontId="8" fillId="0" borderId="0" xfId="0" applyFont="1" applyBorder="1"/>
    <xf numFmtId="0" fontId="8" fillId="0" borderId="0" xfId="0" applyFont="1" applyFill="1" applyBorder="1"/>
    <xf numFmtId="10" fontId="8" fillId="0" borderId="0" xfId="0" applyNumberFormat="1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2" xfId="0" applyBorder="1"/>
    <xf numFmtId="0" fontId="10" fillId="0" borderId="0" xfId="0" applyFont="1"/>
    <xf numFmtId="0" fontId="1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2" borderId="1" xfId="1"/>
    <xf numFmtId="0" fontId="1" fillId="2" borderId="1" xfId="1" applyAlignment="1">
      <alignment horizontal="left"/>
    </xf>
    <xf numFmtId="0" fontId="11" fillId="0" borderId="0" xfId="0" applyFont="1"/>
    <xf numFmtId="0" fontId="12" fillId="0" borderId="14" xfId="0" applyFont="1" applyBorder="1"/>
    <xf numFmtId="0" fontId="12" fillId="0" borderId="16" xfId="0" applyFont="1" applyBorder="1"/>
    <xf numFmtId="0" fontId="12" fillId="0" borderId="13" xfId="0" applyFont="1" applyBorder="1"/>
    <xf numFmtId="0" fontId="12" fillId="0" borderId="15" xfId="0" applyFont="1" applyBorder="1"/>
    <xf numFmtId="0" fontId="12" fillId="0" borderId="17" xfId="0" applyFont="1" applyBorder="1"/>
    <xf numFmtId="0" fontId="12" fillId="0" borderId="18" xfId="0" applyFont="1" applyBorder="1"/>
    <xf numFmtId="0" fontId="14" fillId="5" borderId="2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0" fontId="14" fillId="6" borderId="19" xfId="0" applyFont="1" applyFill="1" applyBorder="1" applyAlignment="1">
      <alignment horizontal="center"/>
    </xf>
    <xf numFmtId="0" fontId="12" fillId="0" borderId="19" xfId="0" applyFont="1" applyBorder="1"/>
    <xf numFmtId="0" fontId="14" fillId="7" borderId="2" xfId="0" applyFont="1" applyFill="1" applyBorder="1" applyAlignment="1">
      <alignment horizontal="center"/>
    </xf>
    <xf numFmtId="0" fontId="14" fillId="7" borderId="4" xfId="0" applyFont="1" applyFill="1" applyBorder="1" applyAlignment="1">
      <alignment horizontal="center"/>
    </xf>
    <xf numFmtId="164" fontId="16" fillId="0" borderId="0" xfId="0" applyNumberFormat="1" applyFont="1" applyBorder="1" applyAlignment="1">
      <alignment horizontal="left"/>
    </xf>
    <xf numFmtId="0" fontId="17" fillId="0" borderId="0" xfId="0" applyFont="1" applyBorder="1"/>
    <xf numFmtId="0" fontId="17" fillId="0" borderId="5" xfId="0" applyFont="1" applyBorder="1"/>
    <xf numFmtId="0" fontId="11" fillId="0" borderId="5" xfId="0" applyFont="1" applyBorder="1"/>
    <xf numFmtId="0" fontId="19" fillId="0" borderId="3" xfId="0" applyFont="1" applyBorder="1"/>
    <xf numFmtId="0" fontId="20" fillId="0" borderId="0" xfId="0" applyFont="1" applyBorder="1"/>
    <xf numFmtId="0" fontId="21" fillId="0" borderId="0" xfId="0" applyFont="1" applyBorder="1"/>
    <xf numFmtId="49" fontId="21" fillId="0" borderId="0" xfId="0" applyNumberFormat="1" applyFont="1" applyBorder="1"/>
    <xf numFmtId="49" fontId="21" fillId="0" borderId="7" xfId="0" applyNumberFormat="1" applyFont="1" applyBorder="1"/>
    <xf numFmtId="0" fontId="2" fillId="0" borderId="0" xfId="0" applyFont="1" applyBorder="1" applyAlignment="1">
      <alignment horizontal="right"/>
    </xf>
    <xf numFmtId="49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/>
    <xf numFmtId="0" fontId="0" fillId="0" borderId="0" xfId="0" applyFill="1" applyBorder="1"/>
    <xf numFmtId="0" fontId="22" fillId="0" borderId="0" xfId="0" applyFont="1"/>
    <xf numFmtId="0" fontId="0" fillId="0" borderId="0" xfId="0" applyFill="1" applyAlignment="1">
      <alignment horizontal="right"/>
    </xf>
    <xf numFmtId="0" fontId="0" fillId="0" borderId="6" xfId="0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6" fillId="0" borderId="0" xfId="0" applyNumberFormat="1" applyFont="1" applyBorder="1" applyAlignment="1">
      <alignment horizontal="right"/>
    </xf>
    <xf numFmtId="0" fontId="12" fillId="3" borderId="20" xfId="0" applyFont="1" applyFill="1" applyBorder="1"/>
    <xf numFmtId="0" fontId="18" fillId="0" borderId="20" xfId="0" applyFont="1" applyBorder="1"/>
    <xf numFmtId="0" fontId="12" fillId="0" borderId="20" xfId="0" applyFont="1" applyBorder="1"/>
    <xf numFmtId="0" fontId="13" fillId="3" borderId="20" xfId="0" applyFont="1" applyFill="1" applyBorder="1"/>
    <xf numFmtId="0" fontId="0" fillId="0" borderId="20" xfId="0" applyBorder="1"/>
    <xf numFmtId="0" fontId="23" fillId="3" borderId="20" xfId="0" applyFont="1" applyFill="1" applyBorder="1"/>
    <xf numFmtId="0" fontId="6" fillId="0" borderId="0" xfId="0" applyNumberFormat="1" applyFont="1" applyBorder="1" applyAlignment="1">
      <alignment horizontal="center"/>
    </xf>
    <xf numFmtId="0" fontId="15" fillId="3" borderId="20" xfId="0" applyFont="1" applyFill="1" applyBorder="1"/>
    <xf numFmtId="0" fontId="0" fillId="3" borderId="20" xfId="0" applyFill="1" applyBorder="1"/>
    <xf numFmtId="0" fontId="14" fillId="3" borderId="20" xfId="0" applyFont="1" applyFill="1" applyBorder="1"/>
    <xf numFmtId="0" fontId="24" fillId="3" borderId="0" xfId="0" applyFont="1" applyFill="1"/>
    <xf numFmtId="0" fontId="25" fillId="0" borderId="0" xfId="0" applyFont="1"/>
    <xf numFmtId="0" fontId="24" fillId="3" borderId="20" xfId="0" applyFont="1" applyFill="1" applyBorder="1"/>
    <xf numFmtId="0" fontId="24" fillId="0" borderId="20" xfId="0" applyFont="1" applyBorder="1" applyAlignment="1">
      <alignment horizontal="right"/>
    </xf>
    <xf numFmtId="0" fontId="26" fillId="3" borderId="20" xfId="0" applyFont="1" applyFill="1" applyBorder="1"/>
    <xf numFmtId="0" fontId="24" fillId="0" borderId="0" xfId="0" applyFont="1" applyFill="1"/>
    <xf numFmtId="0" fontId="25" fillId="0" borderId="20" xfId="0" applyFont="1" applyBorder="1"/>
    <xf numFmtId="0" fontId="24" fillId="0" borderId="20" xfId="0" applyFont="1" applyBorder="1"/>
    <xf numFmtId="0" fontId="24" fillId="8" borderId="20" xfId="0" applyFont="1" applyFill="1" applyBorder="1"/>
    <xf numFmtId="0" fontId="24" fillId="8" borderId="20" xfId="0" applyFont="1" applyFill="1" applyBorder="1" applyAlignment="1">
      <alignment horizontal="right"/>
    </xf>
    <xf numFmtId="0" fontId="25" fillId="8" borderId="20" xfId="0" applyFont="1" applyFill="1" applyBorder="1"/>
    <xf numFmtId="0" fontId="0" fillId="0" borderId="0" xfId="0" applyBorder="1" applyAlignment="1" applyProtection="1">
      <alignment horizontal="left"/>
      <protection locked="0"/>
    </xf>
    <xf numFmtId="0" fontId="3" fillId="0" borderId="7" xfId="0" applyFont="1" applyBorder="1" applyProtection="1">
      <protection locked="0"/>
    </xf>
    <xf numFmtId="0" fontId="23" fillId="3" borderId="20" xfId="0" applyNumberFormat="1" applyFont="1" applyFill="1" applyBorder="1"/>
    <xf numFmtId="2" fontId="14" fillId="3" borderId="20" xfId="0" applyNumberFormat="1" applyFont="1" applyFill="1" applyBorder="1"/>
    <xf numFmtId="0" fontId="0" fillId="3" borderId="0" xfId="0" applyFill="1"/>
    <xf numFmtId="0" fontId="13" fillId="0" borderId="20" xfId="0" applyFont="1" applyBorder="1" applyAlignment="1">
      <alignment horizontal="center"/>
    </xf>
    <xf numFmtId="0" fontId="25" fillId="0" borderId="20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164" fontId="28" fillId="0" borderId="20" xfId="0" applyNumberFormat="1" applyFont="1" applyBorder="1" applyAlignment="1">
      <alignment horizontal="center"/>
    </xf>
    <xf numFmtId="0" fontId="25" fillId="3" borderId="20" xfId="0" applyFont="1" applyFill="1" applyBorder="1" applyAlignment="1">
      <alignment horizontal="center"/>
    </xf>
    <xf numFmtId="164" fontId="29" fillId="0" borderId="20" xfId="0" applyNumberFormat="1" applyFont="1" applyBorder="1" applyAlignment="1">
      <alignment horizontal="center"/>
    </xf>
    <xf numFmtId="2" fontId="30" fillId="0" borderId="20" xfId="0" applyNumberFormat="1" applyFont="1" applyBorder="1" applyAlignment="1">
      <alignment horizontal="center"/>
    </xf>
    <xf numFmtId="2" fontId="31" fillId="0" borderId="20" xfId="0" applyNumberFormat="1" applyFont="1" applyBorder="1" applyAlignment="1">
      <alignment horizontal="center"/>
    </xf>
    <xf numFmtId="2" fontId="25" fillId="0" borderId="20" xfId="0" applyNumberFormat="1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25" fillId="0" borderId="21" xfId="0" applyFont="1" applyBorder="1"/>
    <xf numFmtId="0" fontId="13" fillId="0" borderId="14" xfId="0" applyFont="1" applyBorder="1"/>
    <xf numFmtId="0" fontId="27" fillId="0" borderId="15" xfId="0" applyFont="1" applyBorder="1" applyAlignment="1">
      <alignment horizontal="center"/>
    </xf>
    <xf numFmtId="0" fontId="25" fillId="0" borderId="16" xfId="0" applyFont="1" applyBorder="1"/>
    <xf numFmtId="0" fontId="25" fillId="3" borderId="15" xfId="0" applyFont="1" applyFill="1" applyBorder="1" applyAlignment="1">
      <alignment horizontal="center"/>
    </xf>
    <xf numFmtId="0" fontId="25" fillId="0" borderId="15" xfId="0" applyFont="1" applyBorder="1"/>
    <xf numFmtId="0" fontId="25" fillId="0" borderId="17" xfId="0" applyFont="1" applyBorder="1"/>
    <xf numFmtId="0" fontId="25" fillId="0" borderId="22" xfId="0" applyFont="1" applyBorder="1"/>
    <xf numFmtId="2" fontId="13" fillId="0" borderId="22" xfId="0" applyNumberFormat="1" applyFont="1" applyBorder="1" applyAlignment="1">
      <alignment horizontal="center"/>
    </xf>
    <xf numFmtId="2" fontId="25" fillId="0" borderId="22" xfId="0" applyNumberFormat="1" applyFont="1" applyBorder="1" applyAlignment="1">
      <alignment horizontal="center"/>
    </xf>
    <xf numFmtId="2" fontId="13" fillId="0" borderId="18" xfId="0" applyNumberFormat="1" applyFont="1" applyBorder="1"/>
    <xf numFmtId="0" fontId="0" fillId="3" borderId="0" xfId="0" applyFill="1" applyAlignment="1">
      <alignment horizontal="left"/>
    </xf>
    <xf numFmtId="0" fontId="25" fillId="0" borderId="15" xfId="0" applyFont="1" applyFill="1" applyBorder="1"/>
    <xf numFmtId="0" fontId="0" fillId="9" borderId="0" xfId="0" applyFill="1"/>
    <xf numFmtId="0" fontId="12" fillId="3" borderId="20" xfId="0" applyFont="1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1" fillId="0" borderId="0" xfId="1" applyFill="1" applyBorder="1"/>
    <xf numFmtId="0" fontId="0" fillId="3" borderId="0" xfId="0" applyFill="1" applyAlignment="1">
      <alignment horizontal="right"/>
    </xf>
    <xf numFmtId="0" fontId="0" fillId="3" borderId="23" xfId="0" applyFill="1" applyBorder="1"/>
    <xf numFmtId="0" fontId="0" fillId="0" borderId="0" xfId="0" applyAlignment="1"/>
    <xf numFmtId="0" fontId="23" fillId="3" borderId="0" xfId="0" applyFont="1" applyFill="1" applyAlignment="1">
      <alignment horizontal="center"/>
    </xf>
    <xf numFmtId="0" fontId="10" fillId="3" borderId="0" xfId="0" applyFont="1" applyFill="1"/>
    <xf numFmtId="0" fontId="10" fillId="0" borderId="0" xfId="0" applyFont="1" applyFill="1"/>
    <xf numFmtId="0" fontId="0" fillId="9" borderId="0" xfId="0" applyFill="1" applyBorder="1"/>
    <xf numFmtId="14" fontId="9" fillId="0" borderId="2" xfId="0" applyNumberFormat="1" applyFont="1" applyBorder="1" applyAlignment="1">
      <alignment horizontal="center"/>
    </xf>
    <xf numFmtId="14" fontId="9" fillId="0" borderId="3" xfId="0" applyNumberFormat="1" applyFont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" fillId="2" borderId="1" xfId="1" applyAlignment="1">
      <alignment horizontal="center"/>
    </xf>
    <xf numFmtId="0" fontId="0" fillId="0" borderId="0" xfId="0" applyAlignment="1">
      <alignment horizontal="center"/>
    </xf>
    <xf numFmtId="0" fontId="23" fillId="3" borderId="0" xfId="0" applyFont="1" applyFill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23" fillId="3" borderId="23" xfId="0" applyFont="1" applyFill="1" applyBorder="1" applyAlignment="1">
      <alignment horizontal="center"/>
    </xf>
    <xf numFmtId="0" fontId="23" fillId="3" borderId="23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23" fillId="3" borderId="0" xfId="0" applyFont="1" applyFill="1" applyAlignment="1">
      <alignment horizontal="right"/>
    </xf>
    <xf numFmtId="0" fontId="0" fillId="3" borderId="0" xfId="0" applyFill="1" applyBorder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9525</xdr:rowOff>
    </xdr:from>
    <xdr:to>
      <xdr:col>6</xdr:col>
      <xdr:colOff>438150</xdr:colOff>
      <xdr:row>25</xdr:row>
      <xdr:rowOff>28575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828800" y="4238625"/>
          <a:ext cx="2505075" cy="590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0</xdr:colOff>
      <xdr:row>27</xdr:row>
      <xdr:rowOff>9525</xdr:rowOff>
    </xdr:from>
    <xdr:to>
      <xdr:col>6</xdr:col>
      <xdr:colOff>438150</xdr:colOff>
      <xdr:row>30</xdr:row>
      <xdr:rowOff>0</xdr:rowOff>
    </xdr:to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828800" y="5191125"/>
          <a:ext cx="2505075" cy="5619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123824</xdr:colOff>
      <xdr:row>22</xdr:row>
      <xdr:rowOff>142875</xdr:rowOff>
    </xdr:from>
    <xdr:to>
      <xdr:col>6</xdr:col>
      <xdr:colOff>342899</xdr:colOff>
      <xdr:row>24</xdr:row>
      <xdr:rowOff>76200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952624" y="4371975"/>
          <a:ext cx="2286000" cy="3143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104775</xdr:colOff>
      <xdr:row>27</xdr:row>
      <xdr:rowOff>142875</xdr:rowOff>
    </xdr:from>
    <xdr:to>
      <xdr:col>6</xdr:col>
      <xdr:colOff>323850</xdr:colOff>
      <xdr:row>29</xdr:row>
      <xdr:rowOff>76200</xdr:rowOff>
    </xdr:to>
    <xdr:sp macro="" textlink="">
      <xdr:nvSpPr>
        <xdr:cNvPr id="5" name="Прямоугольни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933575" y="5324475"/>
          <a:ext cx="2286000" cy="3143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11430</xdr:colOff>
      <xdr:row>21</xdr:row>
      <xdr:rowOff>53578</xdr:rowOff>
    </xdr:from>
    <xdr:to>
      <xdr:col>3</xdr:col>
      <xdr:colOff>0</xdr:colOff>
      <xdr:row>30</xdr:row>
      <xdr:rowOff>167640</xdr:rowOff>
    </xdr:to>
    <xdr:sp macro="" textlink="">
      <xdr:nvSpPr>
        <xdr:cNvPr id="6" name="Прямоугольник с двумя скругленными соседними углами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5400000">
          <a:off x="615434" y="4707374"/>
          <a:ext cx="1828562" cy="598170"/>
        </a:xfrm>
        <a:prstGeom prst="round2Same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438150</xdr:colOff>
      <xdr:row>25</xdr:row>
      <xdr:rowOff>27215</xdr:rowOff>
    </xdr:from>
    <xdr:to>
      <xdr:col>6</xdr:col>
      <xdr:colOff>533400</xdr:colOff>
      <xdr:row>27</xdr:row>
      <xdr:rowOff>5715</xdr:rowOff>
    </xdr:to>
    <xdr:sp macro="" textlink="">
      <xdr:nvSpPr>
        <xdr:cNvPr id="7" name="Трапеция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5400000">
          <a:off x="4201750" y="4959940"/>
          <a:ext cx="359500" cy="95250"/>
        </a:xfrm>
        <a:prstGeom prst="trapezoi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537210</xdr:colOff>
      <xdr:row>25</xdr:row>
      <xdr:rowOff>34290</xdr:rowOff>
    </xdr:from>
    <xdr:to>
      <xdr:col>6</xdr:col>
      <xdr:colOff>434340</xdr:colOff>
      <xdr:row>27</xdr:row>
      <xdr:rowOff>0</xdr:rowOff>
    </xdr:to>
    <xdr:sp macro="" textlink="">
      <xdr:nvSpPr>
        <xdr:cNvPr id="8" name="Прямоугольник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146810" y="4834890"/>
          <a:ext cx="3183255" cy="34671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0</xdr:colOff>
      <xdr:row>25</xdr:row>
      <xdr:rowOff>22860</xdr:rowOff>
    </xdr:from>
    <xdr:to>
      <xdr:col>3</xdr:col>
      <xdr:colOff>0</xdr:colOff>
      <xdr:row>27</xdr:row>
      <xdr:rowOff>19050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1828800" y="4823460"/>
          <a:ext cx="0" cy="37719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</xdr:colOff>
      <xdr:row>25</xdr:row>
      <xdr:rowOff>34290</xdr:rowOff>
    </xdr:from>
    <xdr:to>
      <xdr:col>2</xdr:col>
      <xdr:colOff>11430</xdr:colOff>
      <xdr:row>27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230630" y="4834890"/>
          <a:ext cx="0" cy="34671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5953</xdr:colOff>
      <xdr:row>20</xdr:row>
      <xdr:rowOff>0</xdr:rowOff>
    </xdr:from>
    <xdr:to>
      <xdr:col>3</xdr:col>
      <xdr:colOff>5953</xdr:colOff>
      <xdr:row>22</xdr:row>
      <xdr:rowOff>0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V="1">
          <a:off x="1834753" y="3848100"/>
          <a:ext cx="0" cy="381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440531</xdr:colOff>
      <xdr:row>20</xdr:row>
      <xdr:rowOff>5954</xdr:rowOff>
    </xdr:from>
    <xdr:to>
      <xdr:col>6</xdr:col>
      <xdr:colOff>440531</xdr:colOff>
      <xdr:row>22</xdr:row>
      <xdr:rowOff>5954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4336256" y="3854054"/>
          <a:ext cx="0" cy="381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5953</xdr:colOff>
      <xdr:row>20</xdr:row>
      <xdr:rowOff>17859</xdr:rowOff>
    </xdr:from>
    <xdr:to>
      <xdr:col>6</xdr:col>
      <xdr:colOff>434578</xdr:colOff>
      <xdr:row>20</xdr:row>
      <xdr:rowOff>23812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1834753" y="3865959"/>
          <a:ext cx="2495550" cy="595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11906</xdr:colOff>
      <xdr:row>20</xdr:row>
      <xdr:rowOff>0</xdr:rowOff>
    </xdr:from>
    <xdr:to>
      <xdr:col>2</xdr:col>
      <xdr:colOff>11906</xdr:colOff>
      <xdr:row>22</xdr:row>
      <xdr:rowOff>0</xdr:rowOff>
    </xdr:to>
    <xdr:cxnSp macro="">
      <xdr:nvCxnSpPr>
        <xdr:cNvPr id="14" name="Прямая соединительная линия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flipV="1">
          <a:off x="1231106" y="3848100"/>
          <a:ext cx="0" cy="381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11906</xdr:colOff>
      <xdr:row>20</xdr:row>
      <xdr:rowOff>17859</xdr:rowOff>
    </xdr:from>
    <xdr:to>
      <xdr:col>3</xdr:col>
      <xdr:colOff>5953</xdr:colOff>
      <xdr:row>20</xdr:row>
      <xdr:rowOff>17859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1231106" y="3865959"/>
          <a:ext cx="603647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399943</xdr:colOff>
      <xdr:row>22</xdr:row>
      <xdr:rowOff>2381</xdr:rowOff>
    </xdr:from>
    <xdr:to>
      <xdr:col>8</xdr:col>
      <xdr:colOff>0</xdr:colOff>
      <xdr:row>22</xdr:row>
      <xdr:rowOff>3248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flipH="1">
          <a:off x="4295668" y="4231481"/>
          <a:ext cx="819257" cy="86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538487</xdr:colOff>
      <xdr:row>23</xdr:row>
      <xdr:rowOff>23348</xdr:rowOff>
    </xdr:from>
    <xdr:to>
      <xdr:col>6</xdr:col>
      <xdr:colOff>538487</xdr:colOff>
      <xdr:row>25</xdr:row>
      <xdr:rowOff>23348</xdr:rowOff>
    </xdr:to>
    <xdr:cxnSp macro="">
      <xdr:nvCxnSpPr>
        <xdr:cNvPr id="17" name="Прямая соединительная линия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flipV="1">
          <a:off x="4434212" y="4442948"/>
          <a:ext cx="0" cy="381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401101</xdr:colOff>
      <xdr:row>25</xdr:row>
      <xdr:rowOff>19174</xdr:rowOff>
    </xdr:from>
    <xdr:to>
      <xdr:col>7</xdr:col>
      <xdr:colOff>115351</xdr:colOff>
      <xdr:row>25</xdr:row>
      <xdr:rowOff>23503</xdr:rowOff>
    </xdr:to>
    <xdr:cxnSp macro="">
      <xdr:nvCxnSpPr>
        <xdr:cNvPr id="18" name="Прямая соединительная линия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4296826" y="4819774"/>
          <a:ext cx="323850" cy="43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415637</xdr:colOff>
      <xdr:row>27</xdr:row>
      <xdr:rowOff>4330</xdr:rowOff>
    </xdr:from>
    <xdr:to>
      <xdr:col>7</xdr:col>
      <xdr:colOff>112569</xdr:colOff>
      <xdr:row>27</xdr:row>
      <xdr:rowOff>8659</xdr:rowOff>
    </xdr:to>
    <xdr:cxnSp macro="">
      <xdr:nvCxnSpPr>
        <xdr:cNvPr id="19" name="Прямая соединительная линия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V="1">
          <a:off x="4311362" y="5185930"/>
          <a:ext cx="306532" cy="43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416466</xdr:colOff>
      <xdr:row>30</xdr:row>
      <xdr:rowOff>3091</xdr:rowOff>
    </xdr:from>
    <xdr:to>
      <xdr:col>7</xdr:col>
      <xdr:colOff>600582</xdr:colOff>
      <xdr:row>30</xdr:row>
      <xdr:rowOff>4608</xdr:rowOff>
    </xdr:to>
    <xdr:cxnSp macro="">
      <xdr:nvCxnSpPr>
        <xdr:cNvPr id="20" name="Прямая соединительная линия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4312191" y="5756191"/>
          <a:ext cx="793716" cy="151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25</xdr:row>
      <xdr:rowOff>25978</xdr:rowOff>
    </xdr:from>
    <xdr:to>
      <xdr:col>7</xdr:col>
      <xdr:colOff>47625</xdr:colOff>
      <xdr:row>27</xdr:row>
      <xdr:rowOff>8659</xdr:rowOff>
    </xdr:to>
    <xdr:cxnSp macro="">
      <xdr:nvCxnSpPr>
        <xdr:cNvPr id="21" name="Прямая со стрелкой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4552950" y="4826578"/>
          <a:ext cx="0" cy="36368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519764</xdr:colOff>
      <xdr:row>22</xdr:row>
      <xdr:rowOff>15370</xdr:rowOff>
    </xdr:from>
    <xdr:to>
      <xdr:col>7</xdr:col>
      <xdr:colOff>522862</xdr:colOff>
      <xdr:row>30</xdr:row>
      <xdr:rowOff>0</xdr:rowOff>
    </xdr:to>
    <xdr:cxnSp macro="">
      <xdr:nvCxnSpPr>
        <xdr:cNvPr id="22" name="Прямая со стрелкой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5025089" y="4244470"/>
          <a:ext cx="3098" cy="150863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538164</xdr:colOff>
      <xdr:row>24</xdr:row>
      <xdr:rowOff>90488</xdr:rowOff>
    </xdr:from>
    <xdr:to>
      <xdr:col>7</xdr:col>
      <xdr:colOff>290513</xdr:colOff>
      <xdr:row>24</xdr:row>
      <xdr:rowOff>90489</xdr:rowOff>
    </xdr:to>
    <xdr:cxnSp macro="">
      <xdr:nvCxnSpPr>
        <xdr:cNvPr id="23" name="Прямая со стрелкой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flipH="1">
          <a:off x="4433889" y="4700588"/>
          <a:ext cx="36194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344521</xdr:colOff>
      <xdr:row>24</xdr:row>
      <xdr:rowOff>89170</xdr:rowOff>
    </xdr:from>
    <xdr:to>
      <xdr:col>6</xdr:col>
      <xdr:colOff>429638</xdr:colOff>
      <xdr:row>24</xdr:row>
      <xdr:rowOff>89170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4240246" y="4699270"/>
          <a:ext cx="8511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437745</xdr:colOff>
      <xdr:row>24</xdr:row>
      <xdr:rowOff>89170</xdr:rowOff>
    </xdr:from>
    <xdr:to>
      <xdr:col>6</xdr:col>
      <xdr:colOff>539075</xdr:colOff>
      <xdr:row>24</xdr:row>
      <xdr:rowOff>93224</xdr:rowOff>
    </xdr:to>
    <xdr:cxnSp macro="">
      <xdr:nvCxnSpPr>
        <xdr:cNvPr id="25" name="Прямая соединительная линия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4333470" y="4699270"/>
          <a:ext cx="101330" cy="405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33</xdr:row>
      <xdr:rowOff>0</xdr:rowOff>
    </xdr:from>
    <xdr:to>
      <xdr:col>10</xdr:col>
      <xdr:colOff>0</xdr:colOff>
      <xdr:row>33</xdr:row>
      <xdr:rowOff>8283</xdr:rowOff>
    </xdr:to>
    <xdr:cxnSp macro="">
      <xdr:nvCxnSpPr>
        <xdr:cNvPr id="26" name="Прямая соединительная линия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 flipV="1">
          <a:off x="609600" y="6324600"/>
          <a:ext cx="5724525" cy="828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353123</xdr:colOff>
      <xdr:row>31</xdr:row>
      <xdr:rowOff>9291</xdr:rowOff>
    </xdr:from>
    <xdr:to>
      <xdr:col>3</xdr:col>
      <xdr:colOff>441403</xdr:colOff>
      <xdr:row>32</xdr:row>
      <xdr:rowOff>41816</xdr:rowOff>
    </xdr:to>
    <xdr:sp macro="" textlink="">
      <xdr:nvSpPr>
        <xdr:cNvPr id="28" name="Выноска 1 (без границы)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572323" y="6540720"/>
          <a:ext cx="697880" cy="223025"/>
        </a:xfrm>
        <a:prstGeom prst="callout1">
          <a:avLst>
            <a:gd name="adj1" fmla="val -16299"/>
            <a:gd name="adj2" fmla="val -21000"/>
            <a:gd name="adj3" fmla="val 87132"/>
            <a:gd name="adj4" fmla="val 14334"/>
          </a:avLst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u="sng"/>
            <a:t>&lt;1:10</a:t>
          </a:r>
        </a:p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19</xdr:row>
      <xdr:rowOff>152400</xdr:rowOff>
    </xdr:from>
    <xdr:to>
      <xdr:col>3</xdr:col>
      <xdr:colOff>9218</xdr:colOff>
      <xdr:row>20</xdr:row>
      <xdr:rowOff>187427</xdr:rowOff>
    </xdr:to>
    <xdr:sp macro="" textlink="">
      <xdr:nvSpPr>
        <xdr:cNvPr id="2" name="Line 5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789346" y="3808771"/>
          <a:ext cx="1044985" cy="225527"/>
        </a:xfrm>
        <a:prstGeom prst="line">
          <a:avLst/>
        </a:prstGeom>
        <a:noFill/>
        <a:ln w="349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180975</xdr:colOff>
      <xdr:row>27</xdr:row>
      <xdr:rowOff>0</xdr:rowOff>
    </xdr:from>
    <xdr:to>
      <xdr:col>3</xdr:col>
      <xdr:colOff>9525</xdr:colOff>
      <xdr:row>28</xdr:row>
      <xdr:rowOff>0</xdr:rowOff>
    </xdr:to>
    <xdr:sp macro="" textlink="">
      <xdr:nvSpPr>
        <xdr:cNvPr id="3" name="Line 6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 flipV="1">
          <a:off x="6753225" y="5410200"/>
          <a:ext cx="571500" cy="200025"/>
        </a:xfrm>
        <a:prstGeom prst="line">
          <a:avLst/>
        </a:prstGeom>
        <a:noFill/>
        <a:ln w="349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4" name="Line 6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 flipV="1">
          <a:off x="7315200" y="4267200"/>
          <a:ext cx="2581275" cy="0"/>
        </a:xfrm>
        <a:prstGeom prst="line">
          <a:avLst/>
        </a:prstGeom>
        <a:noFill/>
        <a:ln w="349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26</xdr:row>
      <xdr:rowOff>177800</xdr:rowOff>
    </xdr:from>
    <xdr:to>
      <xdr:col>7</xdr:col>
      <xdr:colOff>0</xdr:colOff>
      <xdr:row>27</xdr:row>
      <xdr:rowOff>0</xdr:rowOff>
    </xdr:to>
    <xdr:sp macro="" textlink="">
      <xdr:nvSpPr>
        <xdr:cNvPr id="5" name="Line 6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 flipV="1">
          <a:off x="7324725" y="5397500"/>
          <a:ext cx="2571750" cy="12700"/>
        </a:xfrm>
        <a:prstGeom prst="line">
          <a:avLst/>
        </a:prstGeom>
        <a:noFill/>
        <a:ln w="349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9218</xdr:colOff>
      <xdr:row>20</xdr:row>
      <xdr:rowOff>181282</xdr:rowOff>
    </xdr:from>
    <xdr:to>
      <xdr:col>3</xdr:col>
      <xdr:colOff>9525</xdr:colOff>
      <xdr:row>27</xdr:row>
      <xdr:rowOff>0</xdr:rowOff>
    </xdr:to>
    <xdr:sp macro="" textlink="">
      <xdr:nvSpPr>
        <xdr:cNvPr id="6" name="Line 6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1834331" y="4028153"/>
          <a:ext cx="307" cy="1152218"/>
        </a:xfrm>
        <a:prstGeom prst="line">
          <a:avLst/>
        </a:prstGeom>
        <a:noFill/>
        <a:ln w="349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180975</xdr:colOff>
      <xdr:row>19</xdr:row>
      <xdr:rowOff>133350</xdr:rowOff>
    </xdr:from>
    <xdr:to>
      <xdr:col>1</xdr:col>
      <xdr:colOff>180975</xdr:colOff>
      <xdr:row>28</xdr:row>
      <xdr:rowOff>9525</xdr:rowOff>
    </xdr:to>
    <xdr:sp macro="" textlink="">
      <xdr:nvSpPr>
        <xdr:cNvPr id="7" name="Line 6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6753225" y="4067175"/>
          <a:ext cx="0" cy="1552575"/>
        </a:xfrm>
        <a:prstGeom prst="line">
          <a:avLst/>
        </a:prstGeom>
        <a:noFill/>
        <a:ln w="349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21</xdr:row>
      <xdr:rowOff>0</xdr:rowOff>
    </xdr:from>
    <xdr:to>
      <xdr:col>4</xdr:col>
      <xdr:colOff>9525</xdr:colOff>
      <xdr:row>27</xdr:row>
      <xdr:rowOff>9525</xdr:rowOff>
    </xdr:to>
    <xdr:sp macro="" textlink="">
      <xdr:nvSpPr>
        <xdr:cNvPr id="8" name="Line 65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2447925" y="4038600"/>
          <a:ext cx="0" cy="1152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4763</xdr:colOff>
      <xdr:row>20</xdr:row>
      <xdr:rowOff>195263</xdr:rowOff>
    </xdr:from>
    <xdr:to>
      <xdr:col>7</xdr:col>
      <xdr:colOff>9525</xdr:colOff>
      <xdr:row>27</xdr:row>
      <xdr:rowOff>0</xdr:rowOff>
    </xdr:to>
    <xdr:sp macro="" textlink="">
      <xdr:nvSpPr>
        <xdr:cNvPr id="9" name="Line 6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9901238" y="4262438"/>
          <a:ext cx="4762" cy="1147762"/>
        </a:xfrm>
        <a:prstGeom prst="line">
          <a:avLst/>
        </a:prstGeom>
        <a:noFill/>
        <a:ln w="349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180975</xdr:colOff>
      <xdr:row>34</xdr:row>
      <xdr:rowOff>200024</xdr:rowOff>
    </xdr:from>
    <xdr:to>
      <xdr:col>7</xdr:col>
      <xdr:colOff>0</xdr:colOff>
      <xdr:row>35</xdr:row>
      <xdr:rowOff>9524</xdr:rowOff>
    </xdr:to>
    <xdr:sp macro="" textlink="">
      <xdr:nvSpPr>
        <xdr:cNvPr id="10" name="Line 67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 flipV="1">
          <a:off x="6753225" y="6972299"/>
          <a:ext cx="3143250" cy="9525"/>
        </a:xfrm>
        <a:prstGeom prst="line">
          <a:avLst/>
        </a:prstGeom>
        <a:noFill/>
        <a:ln w="349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190501</xdr:colOff>
      <xdr:row>38</xdr:row>
      <xdr:rowOff>161925</xdr:rowOff>
    </xdr:from>
    <xdr:to>
      <xdr:col>7</xdr:col>
      <xdr:colOff>19051</xdr:colOff>
      <xdr:row>38</xdr:row>
      <xdr:rowOff>180975</xdr:rowOff>
    </xdr:to>
    <xdr:sp macro="" textlink="">
      <xdr:nvSpPr>
        <xdr:cNvPr id="11" name="Line 68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 bwMode="auto">
        <a:xfrm flipV="1">
          <a:off x="6762751" y="7705725"/>
          <a:ext cx="3152775" cy="19050"/>
        </a:xfrm>
        <a:prstGeom prst="line">
          <a:avLst/>
        </a:prstGeom>
        <a:noFill/>
        <a:ln w="349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190500</xdr:colOff>
      <xdr:row>35</xdr:row>
      <xdr:rowOff>1</xdr:rowOff>
    </xdr:from>
    <xdr:to>
      <xdr:col>1</xdr:col>
      <xdr:colOff>190500</xdr:colOff>
      <xdr:row>38</xdr:row>
      <xdr:rowOff>184151</xdr:rowOff>
    </xdr:to>
    <xdr:sp macro="" textlink="">
      <xdr:nvSpPr>
        <xdr:cNvPr id="12" name="Line 69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>
          <a:off x="6762750" y="6972301"/>
          <a:ext cx="0" cy="755650"/>
        </a:xfrm>
        <a:prstGeom prst="line">
          <a:avLst/>
        </a:prstGeom>
        <a:noFill/>
        <a:ln w="349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9524</xdr:colOff>
      <xdr:row>34</xdr:row>
      <xdr:rowOff>196850</xdr:rowOff>
    </xdr:from>
    <xdr:to>
      <xdr:col>7</xdr:col>
      <xdr:colOff>12699</xdr:colOff>
      <xdr:row>38</xdr:row>
      <xdr:rowOff>161925</xdr:rowOff>
    </xdr:to>
    <xdr:sp macro="" textlink="">
      <xdr:nvSpPr>
        <xdr:cNvPr id="13" name="Line 70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 bwMode="auto">
        <a:xfrm flipH="1">
          <a:off x="9905999" y="6969125"/>
          <a:ext cx="3175" cy="736600"/>
        </a:xfrm>
        <a:prstGeom prst="line">
          <a:avLst/>
        </a:prstGeom>
        <a:noFill/>
        <a:ln w="349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190500</xdr:colOff>
      <xdr:row>22</xdr:row>
      <xdr:rowOff>0</xdr:rowOff>
    </xdr:from>
    <xdr:to>
      <xdr:col>5</xdr:col>
      <xdr:colOff>915329</xdr:colOff>
      <xdr:row>22</xdr:row>
      <xdr:rowOff>0</xdr:rowOff>
    </xdr:to>
    <xdr:sp macro="" textlink="">
      <xdr:nvSpPr>
        <xdr:cNvPr id="14" name="Line 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ShapeType="1"/>
        </xdr:cNvSpPr>
      </xdr:nvSpPr>
      <xdr:spPr bwMode="auto">
        <a:xfrm>
          <a:off x="2323171" y="4228171"/>
          <a:ext cx="1914292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180975</xdr:colOff>
      <xdr:row>22</xdr:row>
      <xdr:rowOff>0</xdr:rowOff>
    </xdr:from>
    <xdr:to>
      <xdr:col>4</xdr:col>
      <xdr:colOff>190500</xdr:colOff>
      <xdr:row>26</xdr:row>
      <xdr:rowOff>0</xdr:rowOff>
    </xdr:to>
    <xdr:sp macro="" textlink="">
      <xdr:nvSpPr>
        <xdr:cNvPr id="15" name="Line 7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ShapeType="1"/>
        </xdr:cNvSpPr>
      </xdr:nvSpPr>
      <xdr:spPr bwMode="auto">
        <a:xfrm>
          <a:off x="7658100" y="4457700"/>
          <a:ext cx="9525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190500</xdr:colOff>
      <xdr:row>26</xdr:row>
      <xdr:rowOff>0</xdr:rowOff>
    </xdr:from>
    <xdr:to>
      <xdr:col>5</xdr:col>
      <xdr:colOff>915329</xdr:colOff>
      <xdr:row>26</xdr:row>
      <xdr:rowOff>0</xdr:rowOff>
    </xdr:to>
    <xdr:sp macro="" textlink="">
      <xdr:nvSpPr>
        <xdr:cNvPr id="16" name="Line 7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ShapeType="1"/>
        </xdr:cNvSpPr>
      </xdr:nvSpPr>
      <xdr:spPr bwMode="auto">
        <a:xfrm>
          <a:off x="2323171" y="4990171"/>
          <a:ext cx="1914292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22</xdr:row>
      <xdr:rowOff>9525</xdr:rowOff>
    </xdr:from>
    <xdr:to>
      <xdr:col>6</xdr:col>
      <xdr:colOff>0</xdr:colOff>
      <xdr:row>26</xdr:row>
      <xdr:rowOff>19050</xdr:rowOff>
    </xdr:to>
    <xdr:sp macro="" textlink="">
      <xdr:nvSpPr>
        <xdr:cNvPr id="17" name="Line 7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ShapeType="1"/>
        </xdr:cNvSpPr>
      </xdr:nvSpPr>
      <xdr:spPr bwMode="auto">
        <a:xfrm>
          <a:off x="9715500" y="4467225"/>
          <a:ext cx="0" cy="771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200025</xdr:colOff>
      <xdr:row>36</xdr:row>
      <xdr:rowOff>0</xdr:rowOff>
    </xdr:from>
    <xdr:to>
      <xdr:col>4</xdr:col>
      <xdr:colOff>200025</xdr:colOff>
      <xdr:row>38</xdr:row>
      <xdr:rowOff>9525</xdr:rowOff>
    </xdr:to>
    <xdr:sp macro="" textlink="">
      <xdr:nvSpPr>
        <xdr:cNvPr id="18" name="Line 76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ShapeType="1"/>
        </xdr:cNvSpPr>
      </xdr:nvSpPr>
      <xdr:spPr bwMode="auto">
        <a:xfrm>
          <a:off x="7677150" y="7162800"/>
          <a:ext cx="0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200025</xdr:colOff>
      <xdr:row>36</xdr:row>
      <xdr:rowOff>0</xdr:rowOff>
    </xdr:from>
    <xdr:to>
      <xdr:col>5</xdr:col>
      <xdr:colOff>915329</xdr:colOff>
      <xdr:row>36</xdr:row>
      <xdr:rowOff>0</xdr:rowOff>
    </xdr:to>
    <xdr:sp macro="" textlink="">
      <xdr:nvSpPr>
        <xdr:cNvPr id="19" name="Line 77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ShapeType="1"/>
        </xdr:cNvSpPr>
      </xdr:nvSpPr>
      <xdr:spPr bwMode="auto">
        <a:xfrm flipV="1">
          <a:off x="2332696" y="6895171"/>
          <a:ext cx="190476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36</xdr:row>
      <xdr:rowOff>0</xdr:rowOff>
    </xdr:from>
    <xdr:to>
      <xdr:col>6</xdr:col>
      <xdr:colOff>0</xdr:colOff>
      <xdr:row>38</xdr:row>
      <xdr:rowOff>9525</xdr:rowOff>
    </xdr:to>
    <xdr:sp macro="" textlink="">
      <xdr:nvSpPr>
        <xdr:cNvPr id="20" name="Line 7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ShapeType="1"/>
        </xdr:cNvSpPr>
      </xdr:nvSpPr>
      <xdr:spPr bwMode="auto">
        <a:xfrm>
          <a:off x="9715500" y="7162800"/>
          <a:ext cx="0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190501</xdr:colOff>
      <xdr:row>38</xdr:row>
      <xdr:rowOff>0</xdr:rowOff>
    </xdr:from>
    <xdr:to>
      <xdr:col>5</xdr:col>
      <xdr:colOff>915329</xdr:colOff>
      <xdr:row>38</xdr:row>
      <xdr:rowOff>0</xdr:rowOff>
    </xdr:to>
    <xdr:sp macro="" textlink="">
      <xdr:nvSpPr>
        <xdr:cNvPr id="21" name="Line 8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ShapeType="1"/>
        </xdr:cNvSpPr>
      </xdr:nvSpPr>
      <xdr:spPr bwMode="auto">
        <a:xfrm flipV="1">
          <a:off x="2323172" y="7276171"/>
          <a:ext cx="1914291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</xdr:colOff>
      <xdr:row>35</xdr:row>
      <xdr:rowOff>0</xdr:rowOff>
    </xdr:from>
    <xdr:to>
      <xdr:col>4</xdr:col>
      <xdr:colOff>19050</xdr:colOff>
      <xdr:row>39</xdr:row>
      <xdr:rowOff>0</xdr:rowOff>
    </xdr:to>
    <xdr:sp macro="" textlink="">
      <xdr:nvSpPr>
        <xdr:cNvPr id="22" name="Line 8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ShapeType="1"/>
        </xdr:cNvSpPr>
      </xdr:nvSpPr>
      <xdr:spPr bwMode="auto">
        <a:xfrm>
          <a:off x="7496175" y="6972300"/>
          <a:ext cx="0" cy="771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35</xdr:row>
      <xdr:rowOff>19050</xdr:rowOff>
    </xdr:from>
    <xdr:to>
      <xdr:col>3</xdr:col>
      <xdr:colOff>9525</xdr:colOff>
      <xdr:row>38</xdr:row>
      <xdr:rowOff>161925</xdr:rowOff>
    </xdr:to>
    <xdr:sp macro="" textlink="">
      <xdr:nvSpPr>
        <xdr:cNvPr id="23" name="Line 8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ShapeType="1"/>
        </xdr:cNvSpPr>
      </xdr:nvSpPr>
      <xdr:spPr bwMode="auto">
        <a:xfrm>
          <a:off x="7324725" y="6991350"/>
          <a:ext cx="0" cy="714375"/>
        </a:xfrm>
        <a:prstGeom prst="line">
          <a:avLst/>
        </a:prstGeom>
        <a:noFill/>
        <a:ln w="349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44449</xdr:colOff>
      <xdr:row>21</xdr:row>
      <xdr:rowOff>12700</xdr:rowOff>
    </xdr:from>
    <xdr:to>
      <xdr:col>8</xdr:col>
      <xdr:colOff>57150</xdr:colOff>
      <xdr:row>21</xdr:row>
      <xdr:rowOff>12700</xdr:rowOff>
    </xdr:to>
    <xdr:sp macro="" textlink="">
      <xdr:nvSpPr>
        <xdr:cNvPr id="24" name="Line 8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ShapeType="1"/>
        </xdr:cNvSpPr>
      </xdr:nvSpPr>
      <xdr:spPr bwMode="auto">
        <a:xfrm flipV="1">
          <a:off x="9940924" y="4279900"/>
          <a:ext cx="422276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21</xdr:row>
      <xdr:rowOff>0</xdr:rowOff>
    </xdr:from>
    <xdr:to>
      <xdr:col>8</xdr:col>
      <xdr:colOff>9525</xdr:colOff>
      <xdr:row>27</xdr:row>
      <xdr:rowOff>9525</xdr:rowOff>
    </xdr:to>
    <xdr:sp macro="" textlink="">
      <xdr:nvSpPr>
        <xdr:cNvPr id="25" name="Line 8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ShapeType="1"/>
        </xdr:cNvSpPr>
      </xdr:nvSpPr>
      <xdr:spPr bwMode="auto">
        <a:xfrm>
          <a:off x="10306050" y="4267200"/>
          <a:ext cx="9525" cy="1152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6350</xdr:colOff>
      <xdr:row>26</xdr:row>
      <xdr:rowOff>177800</xdr:rowOff>
    </xdr:from>
    <xdr:to>
      <xdr:col>8</xdr:col>
      <xdr:colOff>82550</xdr:colOff>
      <xdr:row>26</xdr:row>
      <xdr:rowOff>177800</xdr:rowOff>
    </xdr:to>
    <xdr:sp macro="" textlink="">
      <xdr:nvSpPr>
        <xdr:cNvPr id="26" name="Line 8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ShapeType="1"/>
        </xdr:cNvSpPr>
      </xdr:nvSpPr>
      <xdr:spPr bwMode="auto">
        <a:xfrm flipV="1">
          <a:off x="9902825" y="5397500"/>
          <a:ext cx="485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26</xdr:row>
      <xdr:rowOff>142875</xdr:rowOff>
    </xdr:from>
    <xdr:to>
      <xdr:col>3</xdr:col>
      <xdr:colOff>9525</xdr:colOff>
      <xdr:row>31</xdr:row>
      <xdr:rowOff>66675</xdr:rowOff>
    </xdr:to>
    <xdr:sp macro="" textlink="">
      <xdr:nvSpPr>
        <xdr:cNvPr id="27" name="Line 8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ShapeType="1"/>
        </xdr:cNvSpPr>
      </xdr:nvSpPr>
      <xdr:spPr bwMode="auto">
        <a:xfrm>
          <a:off x="7315200" y="5362575"/>
          <a:ext cx="9525" cy="895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27</xdr:row>
      <xdr:rowOff>19050</xdr:rowOff>
    </xdr:from>
    <xdr:to>
      <xdr:col>4</xdr:col>
      <xdr:colOff>9525</xdr:colOff>
      <xdr:row>29</xdr:row>
      <xdr:rowOff>9525</xdr:rowOff>
    </xdr:to>
    <xdr:sp macro="" textlink="">
      <xdr:nvSpPr>
        <xdr:cNvPr id="28" name="Line 8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ShapeType="1"/>
        </xdr:cNvSpPr>
      </xdr:nvSpPr>
      <xdr:spPr bwMode="auto">
        <a:xfrm flipH="1">
          <a:off x="2438400" y="5200650"/>
          <a:ext cx="9525" cy="371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9524</xdr:colOff>
      <xdr:row>28</xdr:row>
      <xdr:rowOff>152399</xdr:rowOff>
    </xdr:from>
    <xdr:to>
      <xdr:col>4</xdr:col>
      <xdr:colOff>266699</xdr:colOff>
      <xdr:row>28</xdr:row>
      <xdr:rowOff>152400</xdr:rowOff>
    </xdr:to>
    <xdr:sp macro="" textlink="">
      <xdr:nvSpPr>
        <xdr:cNvPr id="29" name="Line 8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ShapeType="1"/>
        </xdr:cNvSpPr>
      </xdr:nvSpPr>
      <xdr:spPr bwMode="auto">
        <a:xfrm flipH="1" flipV="1">
          <a:off x="7486649" y="5762624"/>
          <a:ext cx="257175" cy="1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219075</xdr:colOff>
      <xdr:row>28</xdr:row>
      <xdr:rowOff>152400</xdr:rowOff>
    </xdr:from>
    <xdr:to>
      <xdr:col>3</xdr:col>
      <xdr:colOff>19050</xdr:colOff>
      <xdr:row>28</xdr:row>
      <xdr:rowOff>152400</xdr:rowOff>
    </xdr:to>
    <xdr:sp macro="" textlink="">
      <xdr:nvSpPr>
        <xdr:cNvPr id="30" name="Line 8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ShapeType="1"/>
        </xdr:cNvSpPr>
      </xdr:nvSpPr>
      <xdr:spPr bwMode="auto">
        <a:xfrm>
          <a:off x="7077075" y="5762625"/>
          <a:ext cx="257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19050</xdr:colOff>
      <xdr:row>28</xdr:row>
      <xdr:rowOff>152400</xdr:rowOff>
    </xdr:from>
    <xdr:to>
      <xdr:col>4</xdr:col>
      <xdr:colOff>9525</xdr:colOff>
      <xdr:row>28</xdr:row>
      <xdr:rowOff>152400</xdr:rowOff>
    </xdr:to>
    <xdr:sp macro="" textlink="">
      <xdr:nvSpPr>
        <xdr:cNvPr id="31" name="Line 9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ShapeType="1"/>
        </xdr:cNvSpPr>
      </xdr:nvSpPr>
      <xdr:spPr bwMode="auto">
        <a:xfrm>
          <a:off x="7334250" y="57626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26</xdr:row>
      <xdr:rowOff>142875</xdr:rowOff>
    </xdr:from>
    <xdr:to>
      <xdr:col>7</xdr:col>
      <xdr:colOff>9525</xdr:colOff>
      <xdr:row>32</xdr:row>
      <xdr:rowOff>0</xdr:rowOff>
    </xdr:to>
    <xdr:sp macro="" textlink="">
      <xdr:nvSpPr>
        <xdr:cNvPr id="32" name="Line 9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ShapeType="1"/>
        </xdr:cNvSpPr>
      </xdr:nvSpPr>
      <xdr:spPr bwMode="auto">
        <a:xfrm>
          <a:off x="9906000" y="5362575"/>
          <a:ext cx="0" cy="1019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19050</xdr:colOff>
      <xdr:row>31</xdr:row>
      <xdr:rowOff>19050</xdr:rowOff>
    </xdr:from>
    <xdr:to>
      <xdr:col>7</xdr:col>
      <xdr:colOff>0</xdr:colOff>
      <xdr:row>31</xdr:row>
      <xdr:rowOff>19050</xdr:rowOff>
    </xdr:to>
    <xdr:sp macro="" textlink="">
      <xdr:nvSpPr>
        <xdr:cNvPr id="33" name="Line 93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ShapeType="1"/>
        </xdr:cNvSpPr>
      </xdr:nvSpPr>
      <xdr:spPr bwMode="auto">
        <a:xfrm>
          <a:off x="7334250" y="6210300"/>
          <a:ext cx="2562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25399</xdr:colOff>
      <xdr:row>34</xdr:row>
      <xdr:rowOff>184150</xdr:rowOff>
    </xdr:from>
    <xdr:to>
      <xdr:col>8</xdr:col>
      <xdr:colOff>57150</xdr:colOff>
      <xdr:row>34</xdr:row>
      <xdr:rowOff>190500</xdr:rowOff>
    </xdr:to>
    <xdr:sp macro="" textlink="">
      <xdr:nvSpPr>
        <xdr:cNvPr id="34" name="Line 94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ShapeType="1"/>
        </xdr:cNvSpPr>
      </xdr:nvSpPr>
      <xdr:spPr bwMode="auto">
        <a:xfrm flipV="1">
          <a:off x="9921874" y="6956425"/>
          <a:ext cx="441326" cy="6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38</xdr:row>
      <xdr:rowOff>165099</xdr:rowOff>
    </xdr:from>
    <xdr:to>
      <xdr:col>8</xdr:col>
      <xdr:colOff>69849</xdr:colOff>
      <xdr:row>38</xdr:row>
      <xdr:rowOff>165101</xdr:rowOff>
    </xdr:to>
    <xdr:sp macro="" textlink="">
      <xdr:nvSpPr>
        <xdr:cNvPr id="35" name="Line 95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ShapeType="1"/>
        </xdr:cNvSpPr>
      </xdr:nvSpPr>
      <xdr:spPr bwMode="auto">
        <a:xfrm>
          <a:off x="9915525" y="7708899"/>
          <a:ext cx="460374" cy="2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34</xdr:row>
      <xdr:rowOff>180975</xdr:rowOff>
    </xdr:from>
    <xdr:to>
      <xdr:col>8</xdr:col>
      <xdr:colOff>19050</xdr:colOff>
      <xdr:row>38</xdr:row>
      <xdr:rowOff>190500</xdr:rowOff>
    </xdr:to>
    <xdr:sp macro="" textlink="">
      <xdr:nvSpPr>
        <xdr:cNvPr id="36" name="Line 96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ShapeType="1"/>
        </xdr:cNvSpPr>
      </xdr:nvSpPr>
      <xdr:spPr bwMode="auto">
        <a:xfrm>
          <a:off x="10325100" y="6953250"/>
          <a:ext cx="0" cy="781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171450</xdr:colOff>
      <xdr:row>28</xdr:row>
      <xdr:rowOff>9525</xdr:rowOff>
    </xdr:from>
    <xdr:to>
      <xdr:col>1</xdr:col>
      <xdr:colOff>171450</xdr:colOff>
      <xdr:row>32</xdr:row>
      <xdr:rowOff>9525</xdr:rowOff>
    </xdr:to>
    <xdr:sp macro="" textlink="">
      <xdr:nvSpPr>
        <xdr:cNvPr id="37" name="Line 97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ShapeType="1"/>
        </xdr:cNvSpPr>
      </xdr:nvSpPr>
      <xdr:spPr bwMode="auto">
        <a:xfrm>
          <a:off x="6743700" y="5619750"/>
          <a:ext cx="0" cy="771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180975</xdr:colOff>
      <xdr:row>31</xdr:row>
      <xdr:rowOff>19050</xdr:rowOff>
    </xdr:from>
    <xdr:to>
      <xdr:col>3</xdr:col>
      <xdr:colOff>9525</xdr:colOff>
      <xdr:row>31</xdr:row>
      <xdr:rowOff>19050</xdr:rowOff>
    </xdr:to>
    <xdr:sp macro="" textlink="">
      <xdr:nvSpPr>
        <xdr:cNvPr id="38" name="Line 98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ShapeType="1"/>
        </xdr:cNvSpPr>
      </xdr:nvSpPr>
      <xdr:spPr bwMode="auto">
        <a:xfrm>
          <a:off x="6753225" y="6210300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21</xdr:row>
      <xdr:rowOff>104775</xdr:rowOff>
    </xdr:from>
    <xdr:to>
      <xdr:col>9</xdr:col>
      <xdr:colOff>295275</xdr:colOff>
      <xdr:row>24</xdr:row>
      <xdr:rowOff>9525</xdr:rowOff>
    </xdr:to>
    <xdr:sp macro="" textlink="">
      <xdr:nvSpPr>
        <xdr:cNvPr id="39" name="Rectangle 99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rrowheads="1"/>
        </xdr:cNvSpPr>
      </xdr:nvSpPr>
      <xdr:spPr bwMode="auto">
        <a:xfrm>
          <a:off x="10772775" y="4371975"/>
          <a:ext cx="2857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+2</a:t>
          </a:r>
        </a:p>
        <a:p>
          <a:pPr algn="l" rtl="0">
            <a:defRPr sz="1000"/>
          </a:pPr>
          <a:r>
            <a:rPr lang="ru-RU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-2</a:t>
          </a:r>
        </a:p>
      </xdr:txBody>
    </xdr:sp>
    <xdr:clientData/>
  </xdr:twoCellAnchor>
  <xdr:twoCellAnchor>
    <xdr:from>
      <xdr:col>9</xdr:col>
      <xdr:colOff>47625</xdr:colOff>
      <xdr:row>34</xdr:row>
      <xdr:rowOff>104775</xdr:rowOff>
    </xdr:from>
    <xdr:to>
      <xdr:col>9</xdr:col>
      <xdr:colOff>333375</xdr:colOff>
      <xdr:row>37</xdr:row>
      <xdr:rowOff>0</xdr:rowOff>
    </xdr:to>
    <xdr:sp macro="" textlink="">
      <xdr:nvSpPr>
        <xdr:cNvPr id="40" name="Rectangle 100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rrowheads="1"/>
        </xdr:cNvSpPr>
      </xdr:nvSpPr>
      <xdr:spPr bwMode="auto">
        <a:xfrm>
          <a:off x="10810875" y="6877050"/>
          <a:ext cx="2857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+2</a:t>
          </a:r>
        </a:p>
        <a:p>
          <a:pPr algn="l" rtl="0">
            <a:defRPr sz="1000"/>
          </a:pPr>
          <a:r>
            <a:rPr lang="ru-RU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-2</a:t>
          </a:r>
        </a:p>
      </xdr:txBody>
    </xdr:sp>
    <xdr:clientData/>
  </xdr:twoCellAnchor>
  <xdr:twoCellAnchor>
    <xdr:from>
      <xdr:col>5</xdr:col>
      <xdr:colOff>0</xdr:colOff>
      <xdr:row>29</xdr:row>
      <xdr:rowOff>76200</xdr:rowOff>
    </xdr:from>
    <xdr:to>
      <xdr:col>5</xdr:col>
      <xdr:colOff>285750</xdr:colOff>
      <xdr:row>32</xdr:row>
      <xdr:rowOff>66675</xdr:rowOff>
    </xdr:to>
    <xdr:sp macro="" textlink="">
      <xdr:nvSpPr>
        <xdr:cNvPr id="41" name="Rectangle 10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rrowheads="1"/>
        </xdr:cNvSpPr>
      </xdr:nvSpPr>
      <xdr:spPr bwMode="auto">
        <a:xfrm>
          <a:off x="8886825" y="5886450"/>
          <a:ext cx="2857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+5</a:t>
          </a:r>
        </a:p>
        <a:p>
          <a:pPr algn="l" rtl="0">
            <a:defRPr sz="1000"/>
          </a:pPr>
          <a:r>
            <a:rPr lang="ru-RU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-15</a:t>
          </a:r>
        </a:p>
      </xdr:txBody>
    </xdr:sp>
    <xdr:clientData/>
  </xdr:twoCellAnchor>
  <xdr:twoCellAnchor>
    <xdr:from>
      <xdr:col>4</xdr:col>
      <xdr:colOff>196850</xdr:colOff>
      <xdr:row>27</xdr:row>
      <xdr:rowOff>19050</xdr:rowOff>
    </xdr:from>
    <xdr:to>
      <xdr:col>4</xdr:col>
      <xdr:colOff>482600</xdr:colOff>
      <xdr:row>29</xdr:row>
      <xdr:rowOff>95250</xdr:rowOff>
    </xdr:to>
    <xdr:sp macro="" textlink="">
      <xdr:nvSpPr>
        <xdr:cNvPr id="42" name="Rectangle 102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rrowheads="1"/>
        </xdr:cNvSpPr>
      </xdr:nvSpPr>
      <xdr:spPr bwMode="auto">
        <a:xfrm>
          <a:off x="7673975" y="5429250"/>
          <a:ext cx="2857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+5</a:t>
          </a:r>
        </a:p>
        <a:p>
          <a:pPr algn="l" rtl="0">
            <a:defRPr sz="1000"/>
          </a:pPr>
          <a:r>
            <a:rPr lang="ru-RU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-15</a:t>
          </a:r>
        </a:p>
        <a:p>
          <a:pPr algn="l" rtl="0">
            <a:defRPr sz="1000"/>
          </a:pPr>
          <a:endParaRPr lang="ru-RU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14</xdr:col>
      <xdr:colOff>28575</xdr:colOff>
      <xdr:row>1</xdr:row>
      <xdr:rowOff>47625</xdr:rowOff>
    </xdr:from>
    <xdr:to>
      <xdr:col>21</xdr:col>
      <xdr:colOff>419123</xdr:colOff>
      <xdr:row>32</xdr:row>
      <xdr:rowOff>173139</xdr:rowOff>
    </xdr:to>
    <xdr:pic>
      <xdr:nvPicPr>
        <xdr:cNvPr id="85" name="Рисунок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2675" y="247650"/>
          <a:ext cx="4657748" cy="62977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\&#1090;&#1077;&#1093;&#1085;&#1086;&#1083;&#1086;&#1075;&#1080;\&#1047;&#1072;&#1082;&#1072;&#1079;&#1099;\&#1050;&#1085;&#1080;&#1075;&#1072;%20&#1084;&#1086;&#1076;&#1077;&#1083;&#1077;&#1081;%20&#1057;&#1080;&#1085;&#1080;&#1094;&#1099;&#1085;&#107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0"/>
      <sheetName val="600"/>
      <sheetName val="700"/>
      <sheetName val="800"/>
      <sheetName val="900"/>
      <sheetName val="1000"/>
      <sheetName val="1200"/>
      <sheetName val="Венец, бандаж"/>
      <sheetName val="Вкладыши (сухари)"/>
      <sheetName val="ДИСК"/>
      <sheetName val="Кольца"/>
      <sheetName val="Планки"/>
      <sheetName val="Подпятник"/>
      <sheetName val="Сектор"/>
      <sheetName val="Сухари"/>
      <sheetName val="Электрододержател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H3" t="str">
            <v>б/н (Арконик)</v>
          </cell>
          <cell r="I3">
            <v>480</v>
          </cell>
          <cell r="J3">
            <v>100</v>
          </cell>
          <cell r="K3">
            <v>380</v>
          </cell>
          <cell r="L3">
            <v>1720</v>
          </cell>
          <cell r="M3">
            <v>1740</v>
          </cell>
          <cell r="N3">
            <v>1760</v>
          </cell>
          <cell r="O3">
            <v>26</v>
          </cell>
          <cell r="P3">
            <v>40</v>
          </cell>
          <cell r="Q3">
            <v>65</v>
          </cell>
          <cell r="R3" t="str">
            <v>новая модель для Арконик, изготовитель: МЦ Гарант</v>
          </cell>
        </row>
        <row r="4">
          <cell r="H4">
            <v>5</v>
          </cell>
          <cell r="I4">
            <v>730</v>
          </cell>
          <cell r="J4">
            <v>270</v>
          </cell>
          <cell r="K4">
            <v>460</v>
          </cell>
          <cell r="L4">
            <v>100</v>
          </cell>
          <cell r="M4">
            <v>110</v>
          </cell>
          <cell r="N4">
            <v>166</v>
          </cell>
          <cell r="O4">
            <v>115</v>
          </cell>
          <cell r="P4">
            <v>125</v>
          </cell>
          <cell r="Q4">
            <v>180</v>
          </cell>
        </row>
        <row r="5">
          <cell r="H5">
            <v>3</v>
          </cell>
          <cell r="I5">
            <v>750</v>
          </cell>
          <cell r="J5">
            <v>280</v>
          </cell>
          <cell r="K5">
            <v>470</v>
          </cell>
          <cell r="L5">
            <v>130</v>
          </cell>
          <cell r="M5">
            <v>140</v>
          </cell>
          <cell r="N5">
            <v>200</v>
          </cell>
          <cell r="O5">
            <v>105</v>
          </cell>
          <cell r="P5">
            <v>110</v>
          </cell>
          <cell r="Q5">
            <v>175</v>
          </cell>
        </row>
        <row r="6">
          <cell r="H6">
            <v>61</v>
          </cell>
          <cell r="I6">
            <v>590</v>
          </cell>
          <cell r="J6">
            <v>100</v>
          </cell>
          <cell r="K6">
            <v>490</v>
          </cell>
          <cell r="L6">
            <v>270</v>
          </cell>
          <cell r="M6">
            <v>285</v>
          </cell>
          <cell r="N6">
            <v>310</v>
          </cell>
          <cell r="O6">
            <v>25</v>
          </cell>
          <cell r="P6">
            <v>33</v>
          </cell>
          <cell r="Q6">
            <v>75</v>
          </cell>
        </row>
        <row r="7">
          <cell r="H7">
            <v>23</v>
          </cell>
          <cell r="I7">
            <v>590</v>
          </cell>
          <cell r="J7">
            <v>100</v>
          </cell>
          <cell r="K7">
            <v>490</v>
          </cell>
          <cell r="L7">
            <v>420</v>
          </cell>
          <cell r="M7">
            <v>432</v>
          </cell>
          <cell r="N7">
            <v>455</v>
          </cell>
          <cell r="O7" t="str">
            <v>90 (25)</v>
          </cell>
          <cell r="P7" t="str">
            <v>100 (35)</v>
          </cell>
          <cell r="Q7" t="str">
            <v>140 (75)</v>
          </cell>
        </row>
        <row r="8">
          <cell r="H8">
            <v>25</v>
          </cell>
          <cell r="I8">
            <v>670</v>
          </cell>
          <cell r="J8">
            <v>150</v>
          </cell>
          <cell r="K8">
            <v>520</v>
          </cell>
          <cell r="L8">
            <v>150</v>
          </cell>
          <cell r="M8">
            <v>157</v>
          </cell>
          <cell r="N8">
            <v>190</v>
          </cell>
          <cell r="O8">
            <v>65</v>
          </cell>
          <cell r="P8">
            <v>77</v>
          </cell>
          <cell r="Q8">
            <v>135</v>
          </cell>
        </row>
        <row r="9">
          <cell r="H9">
            <v>64</v>
          </cell>
          <cell r="I9">
            <v>600</v>
          </cell>
          <cell r="J9">
            <v>75</v>
          </cell>
          <cell r="K9">
            <v>525</v>
          </cell>
          <cell r="L9">
            <v>200</v>
          </cell>
          <cell r="M9">
            <v>215</v>
          </cell>
          <cell r="N9">
            <v>235</v>
          </cell>
          <cell r="O9">
            <v>20</v>
          </cell>
          <cell r="P9">
            <v>26</v>
          </cell>
          <cell r="Q9">
            <v>60</v>
          </cell>
        </row>
        <row r="10">
          <cell r="H10">
            <v>84</v>
          </cell>
          <cell r="I10">
            <v>680</v>
          </cell>
          <cell r="J10">
            <v>135</v>
          </cell>
          <cell r="K10">
            <v>545</v>
          </cell>
          <cell r="L10">
            <v>200</v>
          </cell>
          <cell r="M10">
            <v>212</v>
          </cell>
          <cell r="N10">
            <v>250</v>
          </cell>
          <cell r="O10" t="str">
            <v>78 (30)</v>
          </cell>
          <cell r="P10" t="str">
            <v>80 (35)</v>
          </cell>
          <cell r="Q10" t="str">
            <v>135 (90)</v>
          </cell>
        </row>
        <row r="11">
          <cell r="H11" t="str">
            <v>б/н (ВТЗ)</v>
          </cell>
          <cell r="I11">
            <v>700</v>
          </cell>
          <cell r="J11">
            <v>140</v>
          </cell>
          <cell r="K11">
            <v>560</v>
          </cell>
          <cell r="L11">
            <v>1030</v>
          </cell>
          <cell r="M11">
            <v>1050</v>
          </cell>
          <cell r="N11">
            <v>1060</v>
          </cell>
          <cell r="O11">
            <v>27</v>
          </cell>
          <cell r="P11">
            <v>35</v>
          </cell>
          <cell r="Q11">
            <v>75</v>
          </cell>
          <cell r="R11" t="str">
            <v>новая модель для заказа 342467-004</v>
          </cell>
        </row>
        <row r="12">
          <cell r="H12">
            <v>141</v>
          </cell>
          <cell r="I12">
            <v>710</v>
          </cell>
          <cell r="J12">
            <v>150</v>
          </cell>
          <cell r="K12">
            <v>560</v>
          </cell>
          <cell r="L12">
            <v>1880</v>
          </cell>
          <cell r="M12">
            <v>1900</v>
          </cell>
          <cell r="N12">
            <v>1920</v>
          </cell>
          <cell r="O12">
            <v>43</v>
          </cell>
          <cell r="P12">
            <v>60</v>
          </cell>
          <cell r="Q12">
            <v>90</v>
          </cell>
          <cell r="R12" t="str">
            <v>не нашивать - Костерин 11.09.2020</v>
          </cell>
        </row>
        <row r="13">
          <cell r="H13">
            <v>97</v>
          </cell>
          <cell r="I13">
            <v>680</v>
          </cell>
          <cell r="J13">
            <v>110</v>
          </cell>
          <cell r="K13">
            <v>570</v>
          </cell>
          <cell r="L13">
            <v>295</v>
          </cell>
          <cell r="M13">
            <v>305</v>
          </cell>
          <cell r="N13">
            <v>355</v>
          </cell>
          <cell r="O13">
            <v>27</v>
          </cell>
          <cell r="P13">
            <v>38</v>
          </cell>
          <cell r="Q13">
            <v>60</v>
          </cell>
        </row>
        <row r="14">
          <cell r="H14">
            <v>53</v>
          </cell>
          <cell r="I14">
            <v>690</v>
          </cell>
          <cell r="J14">
            <v>110</v>
          </cell>
          <cell r="K14">
            <v>580</v>
          </cell>
          <cell r="L14" t="str">
            <v>235 (218)</v>
          </cell>
          <cell r="M14" t="str">
            <v>247 (229)</v>
          </cell>
          <cell r="N14" t="str">
            <v>265 (247)</v>
          </cell>
          <cell r="O14" t="str">
            <v>64 (27)</v>
          </cell>
          <cell r="P14" t="str">
            <v>74 (40)</v>
          </cell>
          <cell r="Q14" t="str">
            <v>120 (80)</v>
          </cell>
        </row>
        <row r="15">
          <cell r="H15">
            <v>113</v>
          </cell>
          <cell r="I15">
            <v>735</v>
          </cell>
          <cell r="J15">
            <v>150</v>
          </cell>
          <cell r="K15">
            <v>585</v>
          </cell>
          <cell r="L15">
            <v>115</v>
          </cell>
          <cell r="M15">
            <v>120</v>
          </cell>
          <cell r="N15">
            <v>160</v>
          </cell>
          <cell r="O15" t="str">
            <v>70 (44)</v>
          </cell>
          <cell r="P15" t="str">
            <v>75 (50)</v>
          </cell>
          <cell r="Q15" t="str">
            <v>140 (100)</v>
          </cell>
        </row>
        <row r="16">
          <cell r="H16">
            <v>96</v>
          </cell>
          <cell r="I16">
            <v>735</v>
          </cell>
          <cell r="J16">
            <v>150</v>
          </cell>
          <cell r="K16">
            <v>585</v>
          </cell>
          <cell r="L16">
            <v>185</v>
          </cell>
          <cell r="M16">
            <v>195</v>
          </cell>
          <cell r="N16">
            <v>235</v>
          </cell>
          <cell r="O16">
            <v>37</v>
          </cell>
          <cell r="P16">
            <v>45</v>
          </cell>
          <cell r="Q16">
            <v>115</v>
          </cell>
        </row>
        <row r="17">
          <cell r="H17">
            <v>50</v>
          </cell>
          <cell r="I17">
            <v>690</v>
          </cell>
          <cell r="J17">
            <v>100</v>
          </cell>
          <cell r="K17">
            <v>590</v>
          </cell>
          <cell r="L17">
            <v>227</v>
          </cell>
          <cell r="M17">
            <v>240</v>
          </cell>
          <cell r="N17">
            <v>270</v>
          </cell>
          <cell r="O17">
            <v>28</v>
          </cell>
          <cell r="P17">
            <v>38</v>
          </cell>
          <cell r="Q17">
            <v>80</v>
          </cell>
        </row>
        <row r="18">
          <cell r="H18">
            <v>49</v>
          </cell>
          <cell r="I18">
            <v>780</v>
          </cell>
          <cell r="J18">
            <v>190</v>
          </cell>
          <cell r="K18">
            <v>590</v>
          </cell>
          <cell r="L18">
            <v>265</v>
          </cell>
          <cell r="M18">
            <v>270</v>
          </cell>
          <cell r="N18">
            <v>320</v>
          </cell>
          <cell r="O18" t="str">
            <v>50 (45)</v>
          </cell>
          <cell r="P18" t="str">
            <v>60 (55)</v>
          </cell>
          <cell r="Q18" t="str">
            <v>140 (135)</v>
          </cell>
        </row>
        <row r="19">
          <cell r="H19">
            <v>52</v>
          </cell>
          <cell r="I19">
            <v>690</v>
          </cell>
          <cell r="J19">
            <v>100</v>
          </cell>
          <cell r="K19">
            <v>590</v>
          </cell>
          <cell r="L19">
            <v>272</v>
          </cell>
          <cell r="M19">
            <v>285</v>
          </cell>
          <cell r="N19">
            <v>295</v>
          </cell>
          <cell r="O19" t="str">
            <v>125 (27)</v>
          </cell>
          <cell r="P19" t="str">
            <v>130 (35)</v>
          </cell>
          <cell r="Q19" t="str">
            <v>175 (100)</v>
          </cell>
        </row>
        <row r="20">
          <cell r="H20">
            <v>83</v>
          </cell>
          <cell r="I20">
            <v>715</v>
          </cell>
          <cell r="J20">
            <v>120</v>
          </cell>
          <cell r="K20">
            <v>595</v>
          </cell>
          <cell r="L20">
            <v>280</v>
          </cell>
          <cell r="M20">
            <v>290</v>
          </cell>
          <cell r="N20">
            <v>325</v>
          </cell>
          <cell r="O20">
            <v>32</v>
          </cell>
          <cell r="P20">
            <v>41</v>
          </cell>
          <cell r="Q20">
            <v>95</v>
          </cell>
        </row>
        <row r="21">
          <cell r="H21">
            <v>80</v>
          </cell>
          <cell r="I21">
            <v>755</v>
          </cell>
          <cell r="J21">
            <v>150</v>
          </cell>
          <cell r="K21">
            <v>605</v>
          </cell>
          <cell r="L21">
            <v>160</v>
          </cell>
          <cell r="M21">
            <v>175</v>
          </cell>
          <cell r="N21">
            <v>210</v>
          </cell>
          <cell r="O21" t="str">
            <v>52 (35)</v>
          </cell>
          <cell r="P21" t="str">
            <v>60 (42)</v>
          </cell>
          <cell r="Q21" t="str">
            <v>115 (100)</v>
          </cell>
        </row>
        <row r="22">
          <cell r="H22">
            <v>95</v>
          </cell>
          <cell r="I22">
            <v>825</v>
          </cell>
          <cell r="J22">
            <v>220</v>
          </cell>
          <cell r="K22">
            <v>605</v>
          </cell>
          <cell r="L22">
            <v>325</v>
          </cell>
          <cell r="M22">
            <v>340</v>
          </cell>
          <cell r="N22">
            <v>385</v>
          </cell>
          <cell r="O22">
            <v>55</v>
          </cell>
          <cell r="P22">
            <v>65</v>
          </cell>
          <cell r="Q22">
            <v>140</v>
          </cell>
        </row>
        <row r="23">
          <cell r="H23">
            <v>30</v>
          </cell>
          <cell r="I23">
            <v>745</v>
          </cell>
          <cell r="J23">
            <v>130</v>
          </cell>
          <cell r="K23">
            <v>615</v>
          </cell>
          <cell r="L23">
            <v>295</v>
          </cell>
          <cell r="M23">
            <v>305</v>
          </cell>
          <cell r="N23">
            <v>340</v>
          </cell>
          <cell r="O23">
            <v>30</v>
          </cell>
          <cell r="P23">
            <v>40</v>
          </cell>
          <cell r="Q23">
            <v>95</v>
          </cell>
        </row>
        <row r="24">
          <cell r="H24" t="str">
            <v>б/н (АГВЕРС)</v>
          </cell>
          <cell r="I24">
            <v>825</v>
          </cell>
          <cell r="J24">
            <v>205</v>
          </cell>
          <cell r="K24">
            <v>620</v>
          </cell>
          <cell r="L24">
            <v>1300</v>
          </cell>
          <cell r="M24">
            <v>1325</v>
          </cell>
          <cell r="N24">
            <v>1335</v>
          </cell>
          <cell r="O24">
            <v>65</v>
          </cell>
          <cell r="P24">
            <v>75</v>
          </cell>
          <cell r="Q24">
            <v>130</v>
          </cell>
          <cell r="R24" t="str">
            <v>новая модель для заказа 341684-004</v>
          </cell>
        </row>
        <row r="25">
          <cell r="H25">
            <v>98</v>
          </cell>
          <cell r="I25">
            <v>730</v>
          </cell>
          <cell r="J25">
            <v>105</v>
          </cell>
          <cell r="K25">
            <v>625</v>
          </cell>
          <cell r="L25">
            <v>280</v>
          </cell>
          <cell r="M25">
            <v>287</v>
          </cell>
          <cell r="N25">
            <v>315</v>
          </cell>
          <cell r="O25" t="str">
            <v>40 (27)</v>
          </cell>
          <cell r="P25" t="str">
            <v>50 (37)</v>
          </cell>
          <cell r="Q25" t="str">
            <v>100 (85)</v>
          </cell>
        </row>
        <row r="26">
          <cell r="H26">
            <v>63</v>
          </cell>
          <cell r="I26">
            <v>790</v>
          </cell>
          <cell r="J26">
            <v>160</v>
          </cell>
          <cell r="K26">
            <v>630</v>
          </cell>
          <cell r="L26">
            <v>360</v>
          </cell>
          <cell r="M26">
            <v>373</v>
          </cell>
          <cell r="N26">
            <v>410</v>
          </cell>
          <cell r="O26">
            <v>34</v>
          </cell>
          <cell r="P26">
            <v>45</v>
          </cell>
          <cell r="Q26">
            <v>110</v>
          </cell>
        </row>
        <row r="27">
          <cell r="H27">
            <v>59</v>
          </cell>
          <cell r="I27">
            <v>775</v>
          </cell>
          <cell r="J27">
            <v>140</v>
          </cell>
          <cell r="K27">
            <v>635</v>
          </cell>
          <cell r="L27">
            <v>340</v>
          </cell>
          <cell r="M27">
            <v>357</v>
          </cell>
          <cell r="N27">
            <v>372</v>
          </cell>
          <cell r="O27">
            <v>28</v>
          </cell>
          <cell r="P27">
            <v>35</v>
          </cell>
          <cell r="Q27">
            <v>75</v>
          </cell>
        </row>
        <row r="28">
          <cell r="H28">
            <v>4</v>
          </cell>
          <cell r="I28">
            <v>1185</v>
          </cell>
          <cell r="J28">
            <v>545</v>
          </cell>
          <cell r="K28">
            <v>640</v>
          </cell>
          <cell r="L28">
            <v>223</v>
          </cell>
          <cell r="M28">
            <v>230</v>
          </cell>
          <cell r="N28">
            <v>345</v>
          </cell>
          <cell r="O28">
            <v>173</v>
          </cell>
          <cell r="P28">
            <v>185</v>
          </cell>
          <cell r="Q28">
            <v>305</v>
          </cell>
        </row>
        <row r="29">
          <cell r="H29">
            <v>76</v>
          </cell>
          <cell r="I29">
            <v>765</v>
          </cell>
          <cell r="J29">
            <v>125</v>
          </cell>
          <cell r="K29">
            <v>640</v>
          </cell>
          <cell r="L29">
            <v>235</v>
          </cell>
          <cell r="M29">
            <v>252</v>
          </cell>
          <cell r="N29">
            <v>290</v>
          </cell>
          <cell r="O29">
            <v>27</v>
          </cell>
          <cell r="P29">
            <v>37</v>
          </cell>
          <cell r="Q29">
            <v>90</v>
          </cell>
        </row>
        <row r="30">
          <cell r="H30">
            <v>78</v>
          </cell>
          <cell r="I30">
            <v>745</v>
          </cell>
          <cell r="J30">
            <v>105</v>
          </cell>
          <cell r="K30">
            <v>640</v>
          </cell>
          <cell r="L30">
            <v>240</v>
          </cell>
          <cell r="M30">
            <v>247</v>
          </cell>
          <cell r="N30">
            <v>280</v>
          </cell>
          <cell r="O30">
            <v>27</v>
          </cell>
          <cell r="P30">
            <v>35</v>
          </cell>
          <cell r="Q30">
            <v>80</v>
          </cell>
        </row>
        <row r="31">
          <cell r="H31" t="str">
            <v>б/н</v>
          </cell>
          <cell r="I31">
            <v>890</v>
          </cell>
          <cell r="J31">
            <v>250</v>
          </cell>
          <cell r="K31">
            <v>640</v>
          </cell>
          <cell r="L31">
            <v>240</v>
          </cell>
          <cell r="M31">
            <v>240</v>
          </cell>
          <cell r="N31">
            <v>260</v>
          </cell>
          <cell r="O31">
            <v>104</v>
          </cell>
          <cell r="P31">
            <v>104</v>
          </cell>
          <cell r="Q31">
            <v>160</v>
          </cell>
          <cell r="R31" t="str">
            <v>с 19.09.2017</v>
          </cell>
        </row>
        <row r="32">
          <cell r="H32">
            <v>89</v>
          </cell>
          <cell r="I32">
            <v>760</v>
          </cell>
          <cell r="J32">
            <v>120</v>
          </cell>
          <cell r="K32">
            <v>640</v>
          </cell>
          <cell r="L32">
            <v>275</v>
          </cell>
          <cell r="M32">
            <v>285</v>
          </cell>
          <cell r="N32">
            <v>310</v>
          </cell>
          <cell r="O32" t="str">
            <v>37 (32)</v>
          </cell>
          <cell r="P32" t="str">
            <v>45 (40)</v>
          </cell>
          <cell r="Q32" t="str">
            <v>190 (185)</v>
          </cell>
        </row>
        <row r="33">
          <cell r="H33">
            <v>85</v>
          </cell>
          <cell r="I33">
            <v>940</v>
          </cell>
          <cell r="J33">
            <v>300</v>
          </cell>
          <cell r="K33">
            <v>640</v>
          </cell>
          <cell r="L33">
            <v>290</v>
          </cell>
          <cell r="M33">
            <v>310</v>
          </cell>
          <cell r="N33">
            <v>375</v>
          </cell>
          <cell r="O33" t="str">
            <v>75 (57)</v>
          </cell>
          <cell r="P33" t="str">
            <v>85 (67)</v>
          </cell>
          <cell r="Q33" t="str">
            <v>200 (170)</v>
          </cell>
        </row>
        <row r="34">
          <cell r="H34">
            <v>79</v>
          </cell>
          <cell r="I34">
            <v>795</v>
          </cell>
          <cell r="J34">
            <v>150</v>
          </cell>
          <cell r="K34">
            <v>645</v>
          </cell>
          <cell r="L34">
            <v>137</v>
          </cell>
          <cell r="M34">
            <v>150</v>
          </cell>
          <cell r="N34">
            <v>185</v>
          </cell>
          <cell r="O34" t="str">
            <v>37 (32)</v>
          </cell>
          <cell r="P34" t="str">
            <v>50 (45)</v>
          </cell>
          <cell r="Q34" t="str">
            <v>105 (100)</v>
          </cell>
        </row>
        <row r="35">
          <cell r="H35">
            <v>11</v>
          </cell>
          <cell r="I35">
            <v>810</v>
          </cell>
          <cell r="J35">
            <v>165</v>
          </cell>
          <cell r="K35">
            <v>645</v>
          </cell>
          <cell r="L35">
            <v>195</v>
          </cell>
          <cell r="M35">
            <v>210</v>
          </cell>
          <cell r="N35">
            <v>245</v>
          </cell>
          <cell r="O35">
            <v>40</v>
          </cell>
          <cell r="P35">
            <v>47</v>
          </cell>
          <cell r="Q35">
            <v>120</v>
          </cell>
        </row>
        <row r="36">
          <cell r="H36">
            <v>77</v>
          </cell>
          <cell r="I36">
            <v>740</v>
          </cell>
          <cell r="J36">
            <v>95</v>
          </cell>
          <cell r="K36">
            <v>645</v>
          </cell>
          <cell r="L36">
            <v>215</v>
          </cell>
          <cell r="M36">
            <v>225</v>
          </cell>
          <cell r="N36">
            <v>250</v>
          </cell>
          <cell r="O36">
            <v>25</v>
          </cell>
          <cell r="P36">
            <v>33</v>
          </cell>
          <cell r="Q36">
            <v>70</v>
          </cell>
        </row>
        <row r="37">
          <cell r="H37">
            <v>75</v>
          </cell>
          <cell r="I37">
            <v>760</v>
          </cell>
          <cell r="J37">
            <v>110</v>
          </cell>
          <cell r="K37">
            <v>650</v>
          </cell>
          <cell r="L37">
            <v>237</v>
          </cell>
          <cell r="M37">
            <v>247</v>
          </cell>
          <cell r="N37">
            <v>275</v>
          </cell>
          <cell r="O37">
            <v>29</v>
          </cell>
          <cell r="P37">
            <v>35</v>
          </cell>
          <cell r="Q37">
            <v>75</v>
          </cell>
        </row>
        <row r="38">
          <cell r="H38">
            <v>88</v>
          </cell>
          <cell r="I38">
            <v>800</v>
          </cell>
          <cell r="J38">
            <v>150</v>
          </cell>
          <cell r="K38">
            <v>650</v>
          </cell>
          <cell r="L38">
            <v>305</v>
          </cell>
          <cell r="M38">
            <v>318</v>
          </cell>
          <cell r="N38">
            <v>345</v>
          </cell>
          <cell r="O38">
            <v>35</v>
          </cell>
          <cell r="P38">
            <v>43</v>
          </cell>
          <cell r="Q38">
            <v>110</v>
          </cell>
        </row>
        <row r="39">
          <cell r="H39">
            <v>55</v>
          </cell>
          <cell r="I39">
            <v>795</v>
          </cell>
          <cell r="J39">
            <v>140</v>
          </cell>
          <cell r="K39">
            <v>655</v>
          </cell>
          <cell r="L39">
            <v>292</v>
          </cell>
          <cell r="M39">
            <v>310</v>
          </cell>
          <cell r="N39">
            <v>345</v>
          </cell>
          <cell r="O39" t="str">
            <v>100 (32)</v>
          </cell>
          <cell r="P39" t="str">
            <v>115 (50)</v>
          </cell>
          <cell r="Q39" t="str">
            <v>220 (160)</v>
          </cell>
        </row>
        <row r="40">
          <cell r="H40">
            <v>101</v>
          </cell>
          <cell r="I40">
            <v>800</v>
          </cell>
          <cell r="J40">
            <v>140</v>
          </cell>
          <cell r="K40">
            <v>660</v>
          </cell>
          <cell r="L40">
            <v>155</v>
          </cell>
          <cell r="M40">
            <v>167</v>
          </cell>
          <cell r="N40">
            <v>200</v>
          </cell>
          <cell r="O40" t="str">
            <v>40 (25)</v>
          </cell>
          <cell r="P40" t="str">
            <v>55 (43)</v>
          </cell>
          <cell r="Q40" t="str">
            <v>120 (100)</v>
          </cell>
        </row>
        <row r="41">
          <cell r="H41">
            <v>102</v>
          </cell>
          <cell r="I41">
            <v>800</v>
          </cell>
          <cell r="J41">
            <v>140</v>
          </cell>
          <cell r="K41">
            <v>660</v>
          </cell>
          <cell r="L41">
            <v>155</v>
          </cell>
          <cell r="M41">
            <v>170</v>
          </cell>
          <cell r="N41">
            <v>190</v>
          </cell>
          <cell r="O41" t="str">
            <v>40 (27)</v>
          </cell>
          <cell r="P41" t="str">
            <v>55 (43)</v>
          </cell>
          <cell r="Q41" t="str">
            <v>110 (100)</v>
          </cell>
        </row>
        <row r="42">
          <cell r="H42">
            <v>22</v>
          </cell>
          <cell r="I42">
            <v>840</v>
          </cell>
          <cell r="J42">
            <v>180</v>
          </cell>
          <cell r="K42">
            <v>660</v>
          </cell>
          <cell r="L42">
            <v>294</v>
          </cell>
          <cell r="M42">
            <v>310</v>
          </cell>
          <cell r="N42">
            <v>350</v>
          </cell>
          <cell r="O42" t="str">
            <v>107 (45)</v>
          </cell>
          <cell r="P42" t="str">
            <v>117 (50)</v>
          </cell>
          <cell r="Q42" t="str">
            <v>185 (120)</v>
          </cell>
        </row>
        <row r="43">
          <cell r="H43">
            <v>13</v>
          </cell>
          <cell r="I43">
            <v>825</v>
          </cell>
          <cell r="J43">
            <v>165</v>
          </cell>
          <cell r="K43">
            <v>660</v>
          </cell>
          <cell r="L43">
            <v>325</v>
          </cell>
          <cell r="M43">
            <v>338</v>
          </cell>
          <cell r="N43">
            <v>375</v>
          </cell>
          <cell r="O43" t="str">
            <v>80 (37)</v>
          </cell>
          <cell r="P43" t="str">
            <v>90 (47)</v>
          </cell>
          <cell r="Q43" t="str">
            <v>155 (115)</v>
          </cell>
        </row>
        <row r="44">
          <cell r="H44">
            <v>94</v>
          </cell>
          <cell r="I44">
            <v>805</v>
          </cell>
          <cell r="J44">
            <v>140</v>
          </cell>
          <cell r="K44">
            <v>665</v>
          </cell>
          <cell r="L44">
            <v>160</v>
          </cell>
          <cell r="M44">
            <v>180</v>
          </cell>
          <cell r="N44">
            <v>200</v>
          </cell>
          <cell r="O44">
            <v>28</v>
          </cell>
          <cell r="P44">
            <v>41</v>
          </cell>
          <cell r="Q44">
            <v>100</v>
          </cell>
        </row>
        <row r="45">
          <cell r="H45">
            <v>65</v>
          </cell>
          <cell r="I45">
            <v>825</v>
          </cell>
          <cell r="J45">
            <v>160</v>
          </cell>
          <cell r="K45">
            <v>665</v>
          </cell>
          <cell r="L45">
            <v>265</v>
          </cell>
          <cell r="M45">
            <v>278</v>
          </cell>
          <cell r="N45">
            <v>320</v>
          </cell>
          <cell r="O45" t="str">
            <v>52 (40)</v>
          </cell>
          <cell r="P45" t="str">
            <v>60 (48)</v>
          </cell>
          <cell r="Q45" t="str">
            <v>135 (123)</v>
          </cell>
        </row>
        <row r="46">
          <cell r="H46">
            <v>100</v>
          </cell>
          <cell r="I46">
            <v>835</v>
          </cell>
          <cell r="J46">
            <v>170</v>
          </cell>
          <cell r="K46">
            <v>665</v>
          </cell>
          <cell r="L46">
            <v>353</v>
          </cell>
          <cell r="M46">
            <v>355</v>
          </cell>
          <cell r="N46">
            <v>395</v>
          </cell>
          <cell r="O46">
            <v>35</v>
          </cell>
          <cell r="P46">
            <v>48</v>
          </cell>
          <cell r="Q46">
            <v>110</v>
          </cell>
        </row>
        <row r="47">
          <cell r="H47">
            <v>21</v>
          </cell>
          <cell r="I47">
            <v>840</v>
          </cell>
          <cell r="J47">
            <v>170</v>
          </cell>
          <cell r="K47">
            <v>670</v>
          </cell>
          <cell r="L47">
            <v>355</v>
          </cell>
          <cell r="M47">
            <v>365</v>
          </cell>
          <cell r="N47">
            <v>400</v>
          </cell>
          <cell r="O47">
            <v>40</v>
          </cell>
          <cell r="P47">
            <v>48</v>
          </cell>
          <cell r="Q47">
            <v>110</v>
          </cell>
        </row>
        <row r="48">
          <cell r="H48">
            <v>16</v>
          </cell>
          <cell r="I48">
            <v>835</v>
          </cell>
          <cell r="J48">
            <v>165</v>
          </cell>
          <cell r="K48">
            <v>670</v>
          </cell>
          <cell r="L48">
            <v>520</v>
          </cell>
          <cell r="M48">
            <v>533</v>
          </cell>
          <cell r="N48">
            <v>580</v>
          </cell>
          <cell r="O48" t="str">
            <v>58 (43)</v>
          </cell>
          <cell r="P48" t="str">
            <v>66 (51)</v>
          </cell>
          <cell r="Q48" t="str">
            <v>135 (120)</v>
          </cell>
        </row>
        <row r="49">
          <cell r="H49">
            <v>18</v>
          </cell>
          <cell r="I49">
            <v>835</v>
          </cell>
          <cell r="J49">
            <v>165</v>
          </cell>
          <cell r="K49">
            <v>670</v>
          </cell>
          <cell r="L49">
            <v>550</v>
          </cell>
          <cell r="M49">
            <v>560</v>
          </cell>
          <cell r="N49">
            <v>605</v>
          </cell>
          <cell r="O49">
            <v>37</v>
          </cell>
          <cell r="P49">
            <v>50</v>
          </cell>
          <cell r="Q49">
            <v>105</v>
          </cell>
        </row>
        <row r="50">
          <cell r="H50">
            <v>6</v>
          </cell>
          <cell r="I50">
            <v>780</v>
          </cell>
          <cell r="J50">
            <v>105</v>
          </cell>
          <cell r="K50">
            <v>675</v>
          </cell>
          <cell r="L50">
            <v>127</v>
          </cell>
          <cell r="M50">
            <v>137</v>
          </cell>
          <cell r="N50">
            <v>160</v>
          </cell>
          <cell r="O50">
            <v>30</v>
          </cell>
          <cell r="P50">
            <v>35</v>
          </cell>
          <cell r="Q50">
            <v>77</v>
          </cell>
        </row>
        <row r="51">
          <cell r="H51">
            <v>36</v>
          </cell>
          <cell r="I51">
            <v>845</v>
          </cell>
          <cell r="J51">
            <v>170</v>
          </cell>
          <cell r="K51">
            <v>675</v>
          </cell>
          <cell r="L51">
            <v>360</v>
          </cell>
          <cell r="M51">
            <v>370</v>
          </cell>
          <cell r="N51">
            <v>405</v>
          </cell>
          <cell r="O51">
            <v>40</v>
          </cell>
          <cell r="P51">
            <v>51</v>
          </cell>
          <cell r="Q51">
            <v>110</v>
          </cell>
        </row>
        <row r="52">
          <cell r="H52">
            <v>20</v>
          </cell>
          <cell r="I52">
            <v>840</v>
          </cell>
          <cell r="J52">
            <v>165</v>
          </cell>
          <cell r="K52">
            <v>675</v>
          </cell>
          <cell r="L52">
            <v>525</v>
          </cell>
          <cell r="M52">
            <v>532</v>
          </cell>
          <cell r="N52">
            <v>570</v>
          </cell>
          <cell r="O52" t="str">
            <v>55 (43)</v>
          </cell>
          <cell r="P52" t="str">
            <v>65 (53)</v>
          </cell>
          <cell r="Q52" t="str">
            <v>130 (118)</v>
          </cell>
        </row>
        <row r="53">
          <cell r="H53">
            <v>19</v>
          </cell>
          <cell r="I53">
            <v>850</v>
          </cell>
          <cell r="J53">
            <v>170</v>
          </cell>
          <cell r="K53">
            <v>680</v>
          </cell>
          <cell r="L53">
            <v>545</v>
          </cell>
          <cell r="M53">
            <v>560</v>
          </cell>
          <cell r="N53">
            <v>600</v>
          </cell>
          <cell r="O53">
            <v>37</v>
          </cell>
          <cell r="P53">
            <v>45</v>
          </cell>
          <cell r="Q53">
            <v>110</v>
          </cell>
        </row>
        <row r="54">
          <cell r="H54">
            <v>87</v>
          </cell>
          <cell r="I54">
            <v>835</v>
          </cell>
          <cell r="J54">
            <v>150</v>
          </cell>
          <cell r="K54">
            <v>685</v>
          </cell>
          <cell r="L54">
            <v>250</v>
          </cell>
          <cell r="M54">
            <v>265</v>
          </cell>
          <cell r="N54">
            <v>295</v>
          </cell>
          <cell r="O54">
            <v>35</v>
          </cell>
          <cell r="P54">
            <v>44</v>
          </cell>
          <cell r="Q54">
            <v>105</v>
          </cell>
        </row>
        <row r="55">
          <cell r="H55">
            <v>28</v>
          </cell>
          <cell r="I55">
            <v>845</v>
          </cell>
          <cell r="J55">
            <v>150</v>
          </cell>
          <cell r="K55">
            <v>695</v>
          </cell>
          <cell r="L55">
            <v>405</v>
          </cell>
          <cell r="M55">
            <v>420</v>
          </cell>
          <cell r="N55">
            <v>450</v>
          </cell>
          <cell r="O55" t="str">
            <v>46 (34)</v>
          </cell>
          <cell r="P55" t="str">
            <v>55 (43)</v>
          </cell>
          <cell r="Q55" t="str">
            <v>105 (93)</v>
          </cell>
        </row>
        <row r="56">
          <cell r="H56">
            <v>51</v>
          </cell>
          <cell r="I56">
            <v>805</v>
          </cell>
          <cell r="J56">
            <v>105</v>
          </cell>
          <cell r="K56">
            <v>700</v>
          </cell>
          <cell r="L56">
            <v>165</v>
          </cell>
          <cell r="M56">
            <v>180</v>
          </cell>
          <cell r="N56">
            <v>200</v>
          </cell>
          <cell r="O56">
            <v>29</v>
          </cell>
          <cell r="P56">
            <v>35</v>
          </cell>
          <cell r="Q56">
            <v>80</v>
          </cell>
        </row>
        <row r="57">
          <cell r="H57">
            <v>43</v>
          </cell>
          <cell r="I57">
            <v>850</v>
          </cell>
          <cell r="J57">
            <v>150</v>
          </cell>
          <cell r="K57">
            <v>700</v>
          </cell>
          <cell r="L57">
            <v>363</v>
          </cell>
          <cell r="M57">
            <v>385</v>
          </cell>
          <cell r="N57">
            <v>410</v>
          </cell>
          <cell r="O57">
            <v>32</v>
          </cell>
          <cell r="P57">
            <v>45</v>
          </cell>
          <cell r="Q57">
            <v>100</v>
          </cell>
        </row>
        <row r="58">
          <cell r="H58">
            <v>31</v>
          </cell>
          <cell r="I58">
            <v>880</v>
          </cell>
          <cell r="J58">
            <v>165</v>
          </cell>
          <cell r="K58">
            <v>715</v>
          </cell>
          <cell r="L58">
            <v>295</v>
          </cell>
          <cell r="M58">
            <v>315</v>
          </cell>
          <cell r="N58">
            <v>355</v>
          </cell>
          <cell r="O58" t="str">
            <v>55 (38)</v>
          </cell>
          <cell r="P58" t="str">
            <v>70 (53)</v>
          </cell>
          <cell r="Q58" t="str">
            <v>135 (118)</v>
          </cell>
        </row>
        <row r="59">
          <cell r="H59">
            <v>91</v>
          </cell>
          <cell r="I59">
            <v>895</v>
          </cell>
          <cell r="J59">
            <v>175</v>
          </cell>
          <cell r="K59">
            <v>720</v>
          </cell>
          <cell r="L59">
            <v>180</v>
          </cell>
          <cell r="M59">
            <v>234</v>
          </cell>
          <cell r="N59">
            <v>270</v>
          </cell>
          <cell r="O59" t="str">
            <v>45 (40)</v>
          </cell>
          <cell r="P59" t="str">
            <v>60 (55)</v>
          </cell>
          <cell r="Q59" t="str">
            <v>125 (120)</v>
          </cell>
        </row>
        <row r="60">
          <cell r="H60">
            <v>107</v>
          </cell>
          <cell r="I60">
            <v>880</v>
          </cell>
          <cell r="J60">
            <v>150</v>
          </cell>
          <cell r="K60">
            <v>730</v>
          </cell>
          <cell r="L60">
            <v>210</v>
          </cell>
          <cell r="M60">
            <v>225</v>
          </cell>
          <cell r="N60">
            <v>260</v>
          </cell>
          <cell r="O60">
            <v>31</v>
          </cell>
          <cell r="P60">
            <v>44</v>
          </cell>
          <cell r="Q60">
            <v>110</v>
          </cell>
        </row>
        <row r="61">
          <cell r="H61">
            <v>54</v>
          </cell>
          <cell r="I61">
            <v>900</v>
          </cell>
          <cell r="J61">
            <v>165</v>
          </cell>
          <cell r="K61">
            <v>735</v>
          </cell>
          <cell r="L61">
            <v>235</v>
          </cell>
          <cell r="M61">
            <v>250</v>
          </cell>
          <cell r="N61">
            <v>305</v>
          </cell>
          <cell r="O61" t="str">
            <v>130 (40)</v>
          </cell>
          <cell r="P61" t="str">
            <v>140 (52)</v>
          </cell>
          <cell r="Q61" t="str">
            <v>215 (120)</v>
          </cell>
        </row>
        <row r="62">
          <cell r="H62">
            <v>47</v>
          </cell>
          <cell r="I62">
            <v>940</v>
          </cell>
          <cell r="J62">
            <v>200</v>
          </cell>
          <cell r="K62">
            <v>740</v>
          </cell>
          <cell r="L62">
            <v>200</v>
          </cell>
          <cell r="M62">
            <v>215</v>
          </cell>
          <cell r="N62">
            <v>267</v>
          </cell>
          <cell r="O62">
            <v>46</v>
          </cell>
          <cell r="P62">
            <v>55</v>
          </cell>
          <cell r="Q62">
            <v>140</v>
          </cell>
        </row>
        <row r="63">
          <cell r="H63">
            <v>62</v>
          </cell>
          <cell r="I63">
            <v>910</v>
          </cell>
          <cell r="J63">
            <v>170</v>
          </cell>
          <cell r="K63">
            <v>740</v>
          </cell>
          <cell r="L63">
            <v>237</v>
          </cell>
          <cell r="M63">
            <v>245</v>
          </cell>
          <cell r="N63">
            <v>295</v>
          </cell>
          <cell r="O63" t="str">
            <v>47 (37)</v>
          </cell>
          <cell r="P63" t="str">
            <v>52 (42)</v>
          </cell>
          <cell r="Q63" t="str">
            <v>120 (110)</v>
          </cell>
        </row>
        <row r="64">
          <cell r="H64">
            <v>120</v>
          </cell>
          <cell r="I64">
            <v>940</v>
          </cell>
          <cell r="J64">
            <v>200</v>
          </cell>
          <cell r="K64">
            <v>740</v>
          </cell>
          <cell r="L64">
            <v>340</v>
          </cell>
          <cell r="M64">
            <v>355</v>
          </cell>
          <cell r="N64">
            <v>395</v>
          </cell>
          <cell r="O64">
            <v>50</v>
          </cell>
          <cell r="P64">
            <v>60</v>
          </cell>
          <cell r="Q64">
            <v>135</v>
          </cell>
        </row>
        <row r="65">
          <cell r="H65">
            <v>15</v>
          </cell>
          <cell r="I65">
            <v>925</v>
          </cell>
          <cell r="J65">
            <v>180</v>
          </cell>
          <cell r="K65">
            <v>745</v>
          </cell>
          <cell r="L65">
            <v>360</v>
          </cell>
          <cell r="M65">
            <v>380</v>
          </cell>
          <cell r="N65">
            <v>405</v>
          </cell>
          <cell r="O65" t="str">
            <v>85 (37)</v>
          </cell>
          <cell r="P65" t="str">
            <v>98 (47)</v>
          </cell>
          <cell r="Q65" t="str">
            <v>160 (115)</v>
          </cell>
        </row>
        <row r="66">
          <cell r="H66">
            <v>17</v>
          </cell>
          <cell r="I66">
            <v>925</v>
          </cell>
          <cell r="J66">
            <v>180</v>
          </cell>
          <cell r="K66">
            <v>745</v>
          </cell>
          <cell r="L66">
            <v>540</v>
          </cell>
          <cell r="M66">
            <v>555</v>
          </cell>
          <cell r="N66">
            <v>595</v>
          </cell>
          <cell r="O66">
            <v>37</v>
          </cell>
          <cell r="P66">
            <v>48</v>
          </cell>
          <cell r="Q66">
            <v>110</v>
          </cell>
        </row>
        <row r="67">
          <cell r="H67">
            <v>103</v>
          </cell>
          <cell r="I67">
            <v>880</v>
          </cell>
          <cell r="J67">
            <v>130</v>
          </cell>
          <cell r="K67">
            <v>750</v>
          </cell>
          <cell r="L67">
            <v>315</v>
          </cell>
          <cell r="M67">
            <v>330</v>
          </cell>
          <cell r="N67">
            <v>365</v>
          </cell>
          <cell r="O67" t="str">
            <v>57 (29)</v>
          </cell>
          <cell r="P67" t="str">
            <v>68 (37)</v>
          </cell>
          <cell r="Q67" t="str">
            <v>115 (85)</v>
          </cell>
        </row>
        <row r="68">
          <cell r="H68">
            <v>38</v>
          </cell>
          <cell r="I68">
            <v>950</v>
          </cell>
          <cell r="J68">
            <v>195</v>
          </cell>
          <cell r="K68">
            <v>755</v>
          </cell>
          <cell r="L68">
            <v>345</v>
          </cell>
          <cell r="M68">
            <v>355</v>
          </cell>
          <cell r="N68">
            <v>440</v>
          </cell>
          <cell r="O68">
            <v>50</v>
          </cell>
          <cell r="P68">
            <v>60</v>
          </cell>
          <cell r="Q68">
            <v>100</v>
          </cell>
        </row>
        <row r="69">
          <cell r="H69">
            <v>72</v>
          </cell>
          <cell r="I69">
            <v>920</v>
          </cell>
          <cell r="J69">
            <v>160</v>
          </cell>
          <cell r="K69">
            <v>760</v>
          </cell>
          <cell r="L69">
            <v>467</v>
          </cell>
          <cell r="M69">
            <v>488</v>
          </cell>
          <cell r="N69">
            <v>525</v>
          </cell>
          <cell r="O69" t="str">
            <v>46 (34)</v>
          </cell>
          <cell r="P69" t="str">
            <v>60 (48)</v>
          </cell>
          <cell r="Q69" t="str">
            <v>130 (118)</v>
          </cell>
        </row>
        <row r="70">
          <cell r="H70">
            <v>33</v>
          </cell>
          <cell r="I70">
            <v>980</v>
          </cell>
          <cell r="J70">
            <v>215</v>
          </cell>
          <cell r="K70">
            <v>765</v>
          </cell>
          <cell r="L70">
            <v>300</v>
          </cell>
          <cell r="M70">
            <v>325</v>
          </cell>
          <cell r="N70">
            <v>375</v>
          </cell>
          <cell r="O70">
            <v>55</v>
          </cell>
          <cell r="P70">
            <v>66</v>
          </cell>
          <cell r="Q70">
            <v>165</v>
          </cell>
        </row>
        <row r="71">
          <cell r="H71">
            <v>34</v>
          </cell>
          <cell r="I71">
            <v>950</v>
          </cell>
          <cell r="J71">
            <v>185</v>
          </cell>
          <cell r="K71">
            <v>765</v>
          </cell>
          <cell r="L71">
            <v>355</v>
          </cell>
          <cell r="M71">
            <v>365</v>
          </cell>
          <cell r="N71">
            <v>405</v>
          </cell>
          <cell r="O71">
            <v>45</v>
          </cell>
          <cell r="P71">
            <v>54</v>
          </cell>
          <cell r="Q71">
            <v>135</v>
          </cell>
        </row>
        <row r="72">
          <cell r="H72">
            <v>114</v>
          </cell>
          <cell r="I72">
            <v>930</v>
          </cell>
          <cell r="J72">
            <v>150</v>
          </cell>
          <cell r="K72">
            <v>780</v>
          </cell>
          <cell r="L72">
            <v>160</v>
          </cell>
          <cell r="M72">
            <v>175</v>
          </cell>
          <cell r="N72">
            <v>240</v>
          </cell>
          <cell r="O72" t="str">
            <v>85 (35)</v>
          </cell>
          <cell r="P72" t="str">
            <v>95 (42)</v>
          </cell>
          <cell r="Q72" t="str">
            <v>150 (110)</v>
          </cell>
        </row>
        <row r="73">
          <cell r="H73">
            <v>90</v>
          </cell>
          <cell r="I73">
            <v>915</v>
          </cell>
          <cell r="J73">
            <v>130</v>
          </cell>
          <cell r="K73">
            <v>785</v>
          </cell>
          <cell r="L73">
            <v>210</v>
          </cell>
          <cell r="M73">
            <v>230</v>
          </cell>
          <cell r="N73">
            <v>260</v>
          </cell>
          <cell r="O73">
            <v>30</v>
          </cell>
          <cell r="P73">
            <v>40</v>
          </cell>
          <cell r="Q73">
            <v>100</v>
          </cell>
        </row>
        <row r="74">
          <cell r="H74">
            <v>10</v>
          </cell>
          <cell r="I74">
            <v>1115</v>
          </cell>
          <cell r="J74">
            <v>130</v>
          </cell>
          <cell r="K74">
            <v>785</v>
          </cell>
          <cell r="L74">
            <v>345</v>
          </cell>
          <cell r="M74">
            <v>380</v>
          </cell>
          <cell r="N74">
            <v>430</v>
          </cell>
          <cell r="O74" t="str">
            <v>50 (25)</v>
          </cell>
          <cell r="P74" t="str">
            <v>60 (48)</v>
          </cell>
          <cell r="Q74" t="str">
            <v>130 (115)</v>
          </cell>
        </row>
        <row r="75">
          <cell r="H75">
            <v>14</v>
          </cell>
          <cell r="I75">
            <v>948</v>
          </cell>
          <cell r="J75">
            <v>160</v>
          </cell>
          <cell r="K75">
            <v>788</v>
          </cell>
          <cell r="L75">
            <v>200</v>
          </cell>
          <cell r="M75">
            <v>215</v>
          </cell>
          <cell r="N75">
            <v>255</v>
          </cell>
          <cell r="O75" t="str">
            <v>50 (43)</v>
          </cell>
          <cell r="P75" t="str">
            <v>58 (51)</v>
          </cell>
          <cell r="Q75" t="str">
            <v>120 (113)</v>
          </cell>
        </row>
        <row r="76">
          <cell r="H76">
            <v>71</v>
          </cell>
          <cell r="I76">
            <v>920</v>
          </cell>
          <cell r="J76">
            <v>130</v>
          </cell>
          <cell r="K76">
            <v>790</v>
          </cell>
          <cell r="L76">
            <v>200</v>
          </cell>
          <cell r="M76">
            <v>210</v>
          </cell>
          <cell r="N76">
            <v>240</v>
          </cell>
          <cell r="O76">
            <v>30</v>
          </cell>
          <cell r="P76">
            <v>40</v>
          </cell>
          <cell r="Q76">
            <v>95</v>
          </cell>
        </row>
        <row r="77">
          <cell r="H77">
            <v>44</v>
          </cell>
          <cell r="I77">
            <v>980</v>
          </cell>
          <cell r="J77">
            <v>190</v>
          </cell>
          <cell r="K77">
            <v>790</v>
          </cell>
          <cell r="L77">
            <v>320</v>
          </cell>
          <cell r="M77">
            <v>330</v>
          </cell>
          <cell r="N77">
            <v>375</v>
          </cell>
          <cell r="O77">
            <v>45</v>
          </cell>
          <cell r="P77">
            <v>55</v>
          </cell>
          <cell r="Q77">
            <v>135</v>
          </cell>
        </row>
        <row r="78">
          <cell r="H78">
            <v>104</v>
          </cell>
          <cell r="I78">
            <v>955</v>
          </cell>
          <cell r="J78">
            <v>150</v>
          </cell>
          <cell r="K78">
            <v>805</v>
          </cell>
          <cell r="L78">
            <v>265</v>
          </cell>
          <cell r="M78">
            <v>283</v>
          </cell>
          <cell r="N78">
            <v>315</v>
          </cell>
          <cell r="O78">
            <v>33</v>
          </cell>
          <cell r="P78">
            <v>40</v>
          </cell>
          <cell r="Q78">
            <v>105</v>
          </cell>
        </row>
        <row r="79">
          <cell r="H79">
            <v>32</v>
          </cell>
          <cell r="I79">
            <v>1000</v>
          </cell>
          <cell r="J79">
            <v>185</v>
          </cell>
          <cell r="K79">
            <v>815</v>
          </cell>
          <cell r="L79">
            <v>275</v>
          </cell>
          <cell r="M79">
            <v>290</v>
          </cell>
          <cell r="N79">
            <v>330</v>
          </cell>
          <cell r="O79">
            <v>37</v>
          </cell>
          <cell r="P79">
            <v>45</v>
          </cell>
          <cell r="Q79">
            <v>140</v>
          </cell>
        </row>
        <row r="80">
          <cell r="H80">
            <v>86</v>
          </cell>
          <cell r="I80">
            <v>995</v>
          </cell>
          <cell r="J80">
            <v>160</v>
          </cell>
          <cell r="K80">
            <v>835</v>
          </cell>
          <cell r="L80">
            <v>200</v>
          </cell>
          <cell r="M80">
            <v>215</v>
          </cell>
          <cell r="N80">
            <v>250</v>
          </cell>
          <cell r="O80" t="str">
            <v>85 (32)</v>
          </cell>
          <cell r="P80" t="str">
            <v>97 (42)</v>
          </cell>
          <cell r="Q80" t="str">
            <v>155 (100)</v>
          </cell>
        </row>
        <row r="81">
          <cell r="H81">
            <v>92</v>
          </cell>
          <cell r="I81">
            <v>1015</v>
          </cell>
          <cell r="J81">
            <v>175</v>
          </cell>
          <cell r="K81">
            <v>840</v>
          </cell>
          <cell r="L81">
            <v>250</v>
          </cell>
          <cell r="M81">
            <v>260</v>
          </cell>
          <cell r="N81">
            <v>310</v>
          </cell>
          <cell r="O81" t="str">
            <v>41 (36)</v>
          </cell>
          <cell r="P81" t="str">
            <v>50 (40)</v>
          </cell>
          <cell r="Q81" t="str">
            <v>120 (110)</v>
          </cell>
        </row>
        <row r="82">
          <cell r="H82">
            <v>105</v>
          </cell>
          <cell r="I82">
            <v>990</v>
          </cell>
          <cell r="J82">
            <v>150</v>
          </cell>
          <cell r="K82">
            <v>840</v>
          </cell>
          <cell r="L82">
            <v>270</v>
          </cell>
          <cell r="M82">
            <v>290</v>
          </cell>
          <cell r="N82">
            <v>320</v>
          </cell>
          <cell r="O82">
            <v>32</v>
          </cell>
          <cell r="P82">
            <v>40</v>
          </cell>
          <cell r="Q82">
            <v>100</v>
          </cell>
        </row>
        <row r="83">
          <cell r="H83">
            <v>45</v>
          </cell>
          <cell r="I83">
            <v>1015</v>
          </cell>
          <cell r="J83">
            <v>170</v>
          </cell>
          <cell r="K83">
            <v>845</v>
          </cell>
          <cell r="L83">
            <v>170</v>
          </cell>
          <cell r="M83">
            <v>190</v>
          </cell>
          <cell r="N83">
            <v>210</v>
          </cell>
          <cell r="O83" t="str">
            <v>41 (36)</v>
          </cell>
          <cell r="P83" t="str">
            <v>56 (51)</v>
          </cell>
          <cell r="Q83" t="str">
            <v>125 (120)</v>
          </cell>
        </row>
        <row r="84">
          <cell r="H84">
            <v>111</v>
          </cell>
          <cell r="I84">
            <v>1030</v>
          </cell>
          <cell r="J84">
            <v>180</v>
          </cell>
          <cell r="K84">
            <v>850</v>
          </cell>
          <cell r="L84">
            <v>145</v>
          </cell>
          <cell r="M84">
            <v>165</v>
          </cell>
          <cell r="N84">
            <v>200</v>
          </cell>
          <cell r="O84" t="str">
            <v>50 (40)</v>
          </cell>
          <cell r="P84" t="str">
            <v>70 (55)</v>
          </cell>
          <cell r="Q84" t="str">
            <v>140 (130)</v>
          </cell>
        </row>
        <row r="85">
          <cell r="H85">
            <v>58</v>
          </cell>
          <cell r="I85">
            <v>1030</v>
          </cell>
          <cell r="J85">
            <v>180</v>
          </cell>
          <cell r="K85">
            <v>850</v>
          </cell>
          <cell r="L85">
            <v>145</v>
          </cell>
          <cell r="M85">
            <v>162</v>
          </cell>
          <cell r="N85">
            <v>200</v>
          </cell>
          <cell r="O85" t="str">
            <v>90 (40)</v>
          </cell>
          <cell r="P85" t="str">
            <v>105 (60)</v>
          </cell>
          <cell r="Q85" t="str">
            <v>180 (120)</v>
          </cell>
        </row>
        <row r="86">
          <cell r="H86">
            <v>70</v>
          </cell>
          <cell r="I86">
            <v>980</v>
          </cell>
          <cell r="J86">
            <v>130</v>
          </cell>
          <cell r="K86">
            <v>850</v>
          </cell>
          <cell r="L86">
            <v>180</v>
          </cell>
          <cell r="M86">
            <v>196</v>
          </cell>
          <cell r="N86">
            <v>230</v>
          </cell>
          <cell r="O86">
            <v>30</v>
          </cell>
          <cell r="P86">
            <v>35</v>
          </cell>
          <cell r="Q86">
            <v>85</v>
          </cell>
        </row>
        <row r="87">
          <cell r="H87">
            <v>99</v>
          </cell>
          <cell r="I87">
            <v>1150</v>
          </cell>
          <cell r="J87">
            <v>300</v>
          </cell>
          <cell r="K87">
            <v>850</v>
          </cell>
          <cell r="L87">
            <v>185</v>
          </cell>
          <cell r="M87">
            <v>195</v>
          </cell>
          <cell r="N87">
            <v>250</v>
          </cell>
          <cell r="O87" t="str">
            <v>110 (72)</v>
          </cell>
          <cell r="P87" t="str">
            <v>120 (88)</v>
          </cell>
          <cell r="Q87" t="str">
            <v>220 (110)</v>
          </cell>
        </row>
        <row r="88">
          <cell r="H88">
            <v>106</v>
          </cell>
          <cell r="I88">
            <v>1005</v>
          </cell>
          <cell r="J88">
            <v>150</v>
          </cell>
          <cell r="K88">
            <v>855</v>
          </cell>
          <cell r="L88">
            <v>280</v>
          </cell>
          <cell r="M88">
            <v>290</v>
          </cell>
          <cell r="N88">
            <v>330</v>
          </cell>
          <cell r="O88">
            <v>33</v>
          </cell>
          <cell r="P88">
            <v>45</v>
          </cell>
          <cell r="Q88">
            <v>110</v>
          </cell>
        </row>
        <row r="89">
          <cell r="H89">
            <v>110</v>
          </cell>
          <cell r="I89">
            <v>1030</v>
          </cell>
          <cell r="J89">
            <v>170</v>
          </cell>
          <cell r="K89">
            <v>860</v>
          </cell>
          <cell r="L89">
            <v>143</v>
          </cell>
          <cell r="M89">
            <v>163</v>
          </cell>
          <cell r="N89">
            <v>200</v>
          </cell>
          <cell r="O89">
            <v>37</v>
          </cell>
          <cell r="P89">
            <v>57</v>
          </cell>
          <cell r="Q89">
            <v>130</v>
          </cell>
        </row>
        <row r="90">
          <cell r="H90">
            <v>82</v>
          </cell>
          <cell r="I90">
            <v>1020</v>
          </cell>
          <cell r="J90">
            <v>160</v>
          </cell>
          <cell r="K90">
            <v>860</v>
          </cell>
          <cell r="L90">
            <v>330</v>
          </cell>
          <cell r="M90">
            <v>345</v>
          </cell>
          <cell r="N90">
            <v>375</v>
          </cell>
          <cell r="O90">
            <v>34</v>
          </cell>
          <cell r="P90">
            <v>45</v>
          </cell>
          <cell r="Q90">
            <v>105</v>
          </cell>
        </row>
        <row r="91">
          <cell r="H91">
            <v>137</v>
          </cell>
          <cell r="I91">
            <v>1035</v>
          </cell>
          <cell r="J91">
            <v>175</v>
          </cell>
          <cell r="K91">
            <v>860</v>
          </cell>
          <cell r="L91">
            <v>395</v>
          </cell>
          <cell r="M91">
            <v>405</v>
          </cell>
          <cell r="N91">
            <v>445</v>
          </cell>
          <cell r="O91" t="str">
            <v>70(35)</v>
          </cell>
          <cell r="P91" t="str">
            <v>80(45)</v>
          </cell>
          <cell r="Q91" t="str">
            <v>150(120)</v>
          </cell>
        </row>
        <row r="92">
          <cell r="H92">
            <v>93</v>
          </cell>
          <cell r="I92">
            <v>1030</v>
          </cell>
          <cell r="J92">
            <v>165</v>
          </cell>
          <cell r="K92">
            <v>865</v>
          </cell>
          <cell r="L92">
            <v>240</v>
          </cell>
          <cell r="M92">
            <v>256</v>
          </cell>
          <cell r="N92">
            <v>295</v>
          </cell>
          <cell r="O92">
            <v>38</v>
          </cell>
          <cell r="P92">
            <v>48</v>
          </cell>
          <cell r="Q92">
            <v>120</v>
          </cell>
        </row>
        <row r="93">
          <cell r="H93">
            <v>73</v>
          </cell>
          <cell r="I93">
            <v>1065</v>
          </cell>
          <cell r="J93">
            <v>200</v>
          </cell>
          <cell r="K93">
            <v>865</v>
          </cell>
          <cell r="L93">
            <v>425</v>
          </cell>
          <cell r="M93">
            <v>435</v>
          </cell>
          <cell r="N93">
            <v>490</v>
          </cell>
          <cell r="O93">
            <v>49</v>
          </cell>
          <cell r="P93">
            <v>54</v>
          </cell>
          <cell r="Q93">
            <v>130</v>
          </cell>
        </row>
        <row r="94">
          <cell r="H94">
            <v>69</v>
          </cell>
          <cell r="I94">
            <v>1000</v>
          </cell>
          <cell r="J94">
            <v>130</v>
          </cell>
          <cell r="K94">
            <v>870</v>
          </cell>
          <cell r="L94">
            <v>283</v>
          </cell>
          <cell r="M94">
            <v>305</v>
          </cell>
          <cell r="N94">
            <v>330</v>
          </cell>
          <cell r="O94">
            <v>27</v>
          </cell>
          <cell r="P94">
            <v>40</v>
          </cell>
          <cell r="Q94">
            <v>100</v>
          </cell>
        </row>
        <row r="95">
          <cell r="H95">
            <v>42</v>
          </cell>
          <cell r="I95">
            <v>995</v>
          </cell>
          <cell r="J95">
            <v>120</v>
          </cell>
          <cell r="K95">
            <v>875</v>
          </cell>
          <cell r="L95">
            <v>310</v>
          </cell>
          <cell r="M95">
            <v>330</v>
          </cell>
          <cell r="N95">
            <v>380</v>
          </cell>
          <cell r="O95">
            <v>30</v>
          </cell>
          <cell r="P95">
            <v>42</v>
          </cell>
          <cell r="Q95">
            <v>90</v>
          </cell>
        </row>
        <row r="96">
          <cell r="H96">
            <v>57</v>
          </cell>
          <cell r="I96">
            <v>1050</v>
          </cell>
          <cell r="J96">
            <v>155</v>
          </cell>
          <cell r="K96">
            <v>895</v>
          </cell>
          <cell r="L96">
            <v>190</v>
          </cell>
          <cell r="M96">
            <v>200</v>
          </cell>
          <cell r="N96">
            <v>240</v>
          </cell>
          <cell r="O96">
            <v>32</v>
          </cell>
          <cell r="P96">
            <v>45</v>
          </cell>
          <cell r="Q96">
            <v>100</v>
          </cell>
        </row>
        <row r="97">
          <cell r="H97">
            <v>60</v>
          </cell>
          <cell r="I97">
            <v>1105</v>
          </cell>
          <cell r="J97">
            <v>200</v>
          </cell>
          <cell r="K97">
            <v>905</v>
          </cell>
          <cell r="L97">
            <v>145</v>
          </cell>
          <cell r="M97">
            <v>157</v>
          </cell>
          <cell r="N97">
            <v>200</v>
          </cell>
          <cell r="O97">
            <v>40</v>
          </cell>
          <cell r="P97">
            <v>50</v>
          </cell>
          <cell r="Q97">
            <v>120</v>
          </cell>
        </row>
        <row r="98">
          <cell r="H98">
            <v>27</v>
          </cell>
          <cell r="I98">
            <v>1110</v>
          </cell>
          <cell r="J98">
            <v>205</v>
          </cell>
          <cell r="K98">
            <v>905</v>
          </cell>
          <cell r="L98">
            <v>147</v>
          </cell>
          <cell r="M98">
            <v>167</v>
          </cell>
          <cell r="N98">
            <v>215</v>
          </cell>
          <cell r="O98">
            <v>45</v>
          </cell>
          <cell r="P98">
            <v>60</v>
          </cell>
          <cell r="Q98">
            <v>135</v>
          </cell>
        </row>
        <row r="99">
          <cell r="H99">
            <v>56</v>
          </cell>
          <cell r="I99">
            <v>1060</v>
          </cell>
          <cell r="J99">
            <v>155</v>
          </cell>
          <cell r="K99">
            <v>905</v>
          </cell>
          <cell r="L99">
            <v>180</v>
          </cell>
          <cell r="M99">
            <v>190</v>
          </cell>
          <cell r="N99">
            <v>230</v>
          </cell>
          <cell r="O99">
            <v>34</v>
          </cell>
          <cell r="P99">
            <v>45</v>
          </cell>
          <cell r="Q99">
            <v>105</v>
          </cell>
        </row>
        <row r="100">
          <cell r="H100">
            <v>46</v>
          </cell>
          <cell r="I100">
            <v>1060</v>
          </cell>
          <cell r="J100">
            <v>155</v>
          </cell>
          <cell r="K100">
            <v>905</v>
          </cell>
          <cell r="L100">
            <v>210</v>
          </cell>
          <cell r="M100">
            <v>227</v>
          </cell>
          <cell r="N100">
            <v>260</v>
          </cell>
          <cell r="O100" t="str">
            <v>86 (35)</v>
          </cell>
          <cell r="P100" t="str">
            <v>98 (45)</v>
          </cell>
          <cell r="Q100" t="str">
            <v>160 (100)</v>
          </cell>
        </row>
        <row r="101">
          <cell r="H101">
            <v>12</v>
          </cell>
          <cell r="I101">
            <v>1055</v>
          </cell>
          <cell r="J101">
            <v>140</v>
          </cell>
          <cell r="K101">
            <v>915</v>
          </cell>
          <cell r="L101">
            <v>220</v>
          </cell>
          <cell r="M101">
            <v>235</v>
          </cell>
          <cell r="N101">
            <v>275</v>
          </cell>
          <cell r="O101">
            <v>35</v>
          </cell>
          <cell r="P101">
            <v>40</v>
          </cell>
          <cell r="Q101">
            <v>100</v>
          </cell>
        </row>
        <row r="102">
          <cell r="H102">
            <v>115</v>
          </cell>
          <cell r="I102">
            <v>1080</v>
          </cell>
          <cell r="J102">
            <v>160</v>
          </cell>
          <cell r="K102">
            <v>920</v>
          </cell>
          <cell r="L102">
            <v>520</v>
          </cell>
          <cell r="M102">
            <v>527</v>
          </cell>
          <cell r="N102">
            <v>590</v>
          </cell>
          <cell r="O102" t="str">
            <v>75 (30)</v>
          </cell>
          <cell r="P102" t="str">
            <v>85 (38)</v>
          </cell>
          <cell r="Q102" t="str">
            <v>120 (80)</v>
          </cell>
        </row>
        <row r="103">
          <cell r="H103">
            <v>116</v>
          </cell>
          <cell r="I103">
            <v>1090</v>
          </cell>
          <cell r="J103">
            <v>165</v>
          </cell>
          <cell r="K103">
            <v>925</v>
          </cell>
          <cell r="L103">
            <v>457</v>
          </cell>
          <cell r="M103">
            <v>480</v>
          </cell>
          <cell r="N103">
            <v>510</v>
          </cell>
          <cell r="O103">
            <v>37</v>
          </cell>
          <cell r="P103">
            <v>50</v>
          </cell>
          <cell r="Q103">
            <v>115</v>
          </cell>
        </row>
        <row r="104">
          <cell r="H104">
            <v>81</v>
          </cell>
          <cell r="I104">
            <v>1060</v>
          </cell>
          <cell r="J104">
            <v>130</v>
          </cell>
          <cell r="K104">
            <v>930</v>
          </cell>
          <cell r="L104">
            <v>215</v>
          </cell>
          <cell r="M104">
            <v>230</v>
          </cell>
          <cell r="N104">
            <v>260</v>
          </cell>
          <cell r="O104">
            <v>30</v>
          </cell>
          <cell r="P104">
            <v>42</v>
          </cell>
          <cell r="Q104">
            <v>90</v>
          </cell>
        </row>
        <row r="105">
          <cell r="H105">
            <v>8</v>
          </cell>
          <cell r="I105">
            <v>1210</v>
          </cell>
          <cell r="J105">
            <v>270</v>
          </cell>
          <cell r="K105">
            <v>940</v>
          </cell>
          <cell r="L105">
            <v>1250</v>
          </cell>
          <cell r="M105">
            <v>1270</v>
          </cell>
          <cell r="N105">
            <v>1335</v>
          </cell>
          <cell r="O105" t="str">
            <v>95(65)</v>
          </cell>
          <cell r="P105">
            <v>105</v>
          </cell>
          <cell r="Q105">
            <v>185</v>
          </cell>
          <cell r="R105" t="str">
            <v>не расшивать - модель развалится</v>
          </cell>
        </row>
        <row r="106">
          <cell r="H106">
            <v>35</v>
          </cell>
          <cell r="I106">
            <v>1200</v>
          </cell>
          <cell r="J106">
            <v>245</v>
          </cell>
          <cell r="K106">
            <v>955</v>
          </cell>
          <cell r="L106">
            <v>305</v>
          </cell>
          <cell r="M106">
            <v>317</v>
          </cell>
          <cell r="N106">
            <v>380</v>
          </cell>
          <cell r="O106">
            <v>63</v>
          </cell>
          <cell r="P106">
            <v>75</v>
          </cell>
          <cell r="Q106">
            <v>170</v>
          </cell>
        </row>
        <row r="107">
          <cell r="H107">
            <v>138</v>
          </cell>
          <cell r="I107">
            <v>1220</v>
          </cell>
          <cell r="J107">
            <v>260</v>
          </cell>
          <cell r="K107">
            <v>960</v>
          </cell>
          <cell r="L107">
            <v>275</v>
          </cell>
          <cell r="M107">
            <v>295</v>
          </cell>
          <cell r="N107">
            <v>350</v>
          </cell>
          <cell r="O107" t="str">
            <v>120 (60)</v>
          </cell>
          <cell r="P107" t="str">
            <v>130 (65)</v>
          </cell>
          <cell r="Q107" t="str">
            <v>220 (170)</v>
          </cell>
        </row>
        <row r="108">
          <cell r="H108">
            <v>26</v>
          </cell>
          <cell r="I108">
            <v>1200</v>
          </cell>
          <cell r="J108">
            <v>240</v>
          </cell>
          <cell r="K108">
            <v>960</v>
          </cell>
          <cell r="L108">
            <v>305</v>
          </cell>
          <cell r="M108">
            <v>325</v>
          </cell>
          <cell r="N108">
            <v>360</v>
          </cell>
          <cell r="O108" t="str">
            <v>105 (63)</v>
          </cell>
          <cell r="P108" t="str">
            <v>118 (70)</v>
          </cell>
          <cell r="Q108" t="str">
            <v>215 (150)</v>
          </cell>
        </row>
        <row r="109">
          <cell r="H109">
            <v>40</v>
          </cell>
          <cell r="I109">
            <v>1160</v>
          </cell>
          <cell r="J109">
            <v>170</v>
          </cell>
          <cell r="K109">
            <v>990</v>
          </cell>
          <cell r="L109">
            <v>410</v>
          </cell>
          <cell r="M109">
            <v>433</v>
          </cell>
          <cell r="N109">
            <v>470</v>
          </cell>
          <cell r="O109">
            <v>35</v>
          </cell>
          <cell r="P109">
            <v>47</v>
          </cell>
          <cell r="Q109">
            <v>125</v>
          </cell>
        </row>
        <row r="110">
          <cell r="H110">
            <v>109</v>
          </cell>
          <cell r="I110">
            <v>1115</v>
          </cell>
          <cell r="J110">
            <v>120</v>
          </cell>
          <cell r="K110">
            <v>995</v>
          </cell>
          <cell r="L110">
            <v>100</v>
          </cell>
          <cell r="M110">
            <v>110</v>
          </cell>
          <cell r="N110">
            <v>150</v>
          </cell>
          <cell r="O110">
            <v>35</v>
          </cell>
          <cell r="P110">
            <v>45</v>
          </cell>
          <cell r="Q110">
            <v>105</v>
          </cell>
        </row>
        <row r="111">
          <cell r="H111">
            <v>1</v>
          </cell>
          <cell r="I111">
            <v>1160</v>
          </cell>
          <cell r="J111">
            <v>145</v>
          </cell>
          <cell r="K111">
            <v>1015</v>
          </cell>
          <cell r="L111">
            <v>280</v>
          </cell>
          <cell r="M111">
            <v>290</v>
          </cell>
          <cell r="N111">
            <v>330</v>
          </cell>
          <cell r="O111" t="str">
            <v>45 (35)</v>
          </cell>
          <cell r="P111" t="str">
            <v>55 (45)</v>
          </cell>
          <cell r="Q111" t="str">
            <v>115 (105)</v>
          </cell>
        </row>
        <row r="112">
          <cell r="H112">
            <v>39</v>
          </cell>
          <cell r="I112">
            <v>1220</v>
          </cell>
          <cell r="J112">
            <v>180</v>
          </cell>
          <cell r="K112">
            <v>1040</v>
          </cell>
          <cell r="L112">
            <v>405</v>
          </cell>
          <cell r="M112">
            <v>420</v>
          </cell>
          <cell r="N112">
            <v>460</v>
          </cell>
          <cell r="O112" t="str">
            <v>70 (32)</v>
          </cell>
          <cell r="P112" t="str">
            <v>80 (40)</v>
          </cell>
          <cell r="Q112" t="str">
            <v>150 (115)</v>
          </cell>
        </row>
        <row r="113">
          <cell r="H113">
            <v>2</v>
          </cell>
          <cell r="I113">
            <v>1235</v>
          </cell>
          <cell r="J113">
            <v>180</v>
          </cell>
          <cell r="K113">
            <v>1055</v>
          </cell>
          <cell r="L113">
            <v>300</v>
          </cell>
          <cell r="M113">
            <v>320</v>
          </cell>
          <cell r="N113">
            <v>360</v>
          </cell>
          <cell r="O113" t="str">
            <v>47 (42)</v>
          </cell>
          <cell r="P113" t="str">
            <v>60 (55)</v>
          </cell>
          <cell r="Q113" t="str">
            <v>130 (125)</v>
          </cell>
        </row>
        <row r="114">
          <cell r="H114">
            <v>48</v>
          </cell>
          <cell r="I114">
            <v>1210</v>
          </cell>
          <cell r="J114">
            <v>150</v>
          </cell>
          <cell r="K114">
            <v>1060</v>
          </cell>
          <cell r="L114">
            <v>140</v>
          </cell>
          <cell r="M114">
            <v>157</v>
          </cell>
          <cell r="N114">
            <v>185</v>
          </cell>
          <cell r="O114" t="str">
            <v>35 (25)</v>
          </cell>
          <cell r="P114" t="str">
            <v>50 (40)</v>
          </cell>
          <cell r="Q114" t="str">
            <v>110 (100)</v>
          </cell>
        </row>
        <row r="115">
          <cell r="H115">
            <v>37</v>
          </cell>
          <cell r="I115">
            <v>1230</v>
          </cell>
          <cell r="J115">
            <v>165</v>
          </cell>
          <cell r="K115">
            <v>1065</v>
          </cell>
          <cell r="L115">
            <v>338</v>
          </cell>
          <cell r="M115">
            <v>360</v>
          </cell>
          <cell r="N115">
            <v>410</v>
          </cell>
          <cell r="O115">
            <v>65</v>
          </cell>
          <cell r="P115">
            <v>76</v>
          </cell>
          <cell r="Q115">
            <v>200</v>
          </cell>
          <cell r="R115" t="str">
            <v>Уточнить наличие, Котов, 08.06.23</v>
          </cell>
        </row>
        <row r="116">
          <cell r="H116">
            <v>29</v>
          </cell>
          <cell r="I116">
            <v>1215</v>
          </cell>
          <cell r="J116">
            <v>140</v>
          </cell>
          <cell r="K116">
            <v>1075</v>
          </cell>
          <cell r="L116">
            <v>235</v>
          </cell>
          <cell r="M116">
            <v>250</v>
          </cell>
          <cell r="N116">
            <v>285</v>
          </cell>
          <cell r="O116" t="str">
            <v>45 (24)</v>
          </cell>
          <cell r="P116" t="str">
            <v>58 (35)</v>
          </cell>
          <cell r="Q116" t="str">
            <v>110 (90)</v>
          </cell>
        </row>
        <row r="117">
          <cell r="H117">
            <v>112</v>
          </cell>
          <cell r="I117">
            <v>1280</v>
          </cell>
          <cell r="J117">
            <v>200</v>
          </cell>
          <cell r="K117">
            <v>1095</v>
          </cell>
          <cell r="L117">
            <v>335</v>
          </cell>
          <cell r="M117">
            <v>360</v>
          </cell>
          <cell r="N117">
            <v>400</v>
          </cell>
          <cell r="O117" t="str">
            <v>55 (30)</v>
          </cell>
          <cell r="P117" t="str">
            <v>80 (55)</v>
          </cell>
          <cell r="Q117" t="str">
            <v>155 (130)</v>
          </cell>
        </row>
        <row r="118">
          <cell r="H118">
            <v>108</v>
          </cell>
          <cell r="I118">
            <v>1305</v>
          </cell>
          <cell r="J118">
            <v>185</v>
          </cell>
          <cell r="K118">
            <v>1120</v>
          </cell>
          <cell r="L118">
            <v>240</v>
          </cell>
          <cell r="M118">
            <v>260</v>
          </cell>
          <cell r="N118">
            <v>295</v>
          </cell>
          <cell r="O118">
            <v>32</v>
          </cell>
          <cell r="P118">
            <v>41</v>
          </cell>
          <cell r="Q118">
            <v>110</v>
          </cell>
        </row>
        <row r="119">
          <cell r="H119">
            <v>24</v>
          </cell>
          <cell r="I119">
            <v>1305</v>
          </cell>
          <cell r="J119">
            <v>165</v>
          </cell>
          <cell r="K119">
            <v>1140</v>
          </cell>
          <cell r="L119">
            <v>195</v>
          </cell>
          <cell r="M119">
            <v>200</v>
          </cell>
          <cell r="N119">
            <v>240</v>
          </cell>
          <cell r="O119" t="str">
            <v>30 (25)</v>
          </cell>
          <cell r="P119" t="str">
            <v>42 (37)</v>
          </cell>
          <cell r="Q119" t="str">
            <v>75 (70)</v>
          </cell>
        </row>
        <row r="120">
          <cell r="H120">
            <v>119</v>
          </cell>
          <cell r="I120">
            <v>1470</v>
          </cell>
          <cell r="J120">
            <v>280</v>
          </cell>
          <cell r="K120">
            <v>1190</v>
          </cell>
          <cell r="L120">
            <v>220</v>
          </cell>
          <cell r="M120">
            <v>235</v>
          </cell>
          <cell r="N120">
            <v>285</v>
          </cell>
          <cell r="O120">
            <v>51</v>
          </cell>
          <cell r="P120">
            <v>60</v>
          </cell>
          <cell r="Q120">
            <v>150</v>
          </cell>
        </row>
        <row r="121">
          <cell r="H121">
            <v>41</v>
          </cell>
          <cell r="I121">
            <v>1470</v>
          </cell>
          <cell r="J121">
            <v>280</v>
          </cell>
          <cell r="K121">
            <v>1190</v>
          </cell>
          <cell r="L121">
            <v>223</v>
          </cell>
          <cell r="M121">
            <v>237</v>
          </cell>
          <cell r="N121">
            <v>290</v>
          </cell>
          <cell r="O121" t="str">
            <v>60 (55)</v>
          </cell>
          <cell r="P121" t="str">
            <v>73 (68)</v>
          </cell>
          <cell r="Q121" t="str">
            <v>185 (180)</v>
          </cell>
        </row>
        <row r="122">
          <cell r="H122">
            <v>66</v>
          </cell>
          <cell r="I122">
            <v>1470</v>
          </cell>
          <cell r="J122">
            <v>240</v>
          </cell>
          <cell r="K122">
            <v>1230</v>
          </cell>
          <cell r="L122">
            <v>245</v>
          </cell>
          <cell r="M122">
            <v>270</v>
          </cell>
          <cell r="N122">
            <v>320</v>
          </cell>
          <cell r="O122">
            <v>42</v>
          </cell>
          <cell r="P122">
            <v>55</v>
          </cell>
          <cell r="Q122">
            <v>140</v>
          </cell>
        </row>
        <row r="123">
          <cell r="H123">
            <v>140</v>
          </cell>
          <cell r="I123">
            <v>1460</v>
          </cell>
          <cell r="J123">
            <v>230</v>
          </cell>
          <cell r="K123">
            <v>1230</v>
          </cell>
          <cell r="L123">
            <v>300</v>
          </cell>
          <cell r="M123">
            <v>320</v>
          </cell>
          <cell r="N123">
            <v>370</v>
          </cell>
          <cell r="O123" t="str">
            <v>75 (35)</v>
          </cell>
          <cell r="P123" t="str">
            <v>90 (50)</v>
          </cell>
          <cell r="Q123" t="str">
            <v>170 (130)</v>
          </cell>
        </row>
        <row r="124">
          <cell r="H124">
            <v>7</v>
          </cell>
          <cell r="I124">
            <v>1480</v>
          </cell>
          <cell r="J124">
            <v>245</v>
          </cell>
          <cell r="K124">
            <v>1235</v>
          </cell>
          <cell r="L124">
            <v>465</v>
          </cell>
          <cell r="M124">
            <v>488</v>
          </cell>
          <cell r="N124">
            <v>540</v>
          </cell>
          <cell r="O124">
            <v>42</v>
          </cell>
          <cell r="P124">
            <v>57</v>
          </cell>
          <cell r="Q124">
            <v>153</v>
          </cell>
          <cell r="R124" t="str">
            <v>не найдена</v>
          </cell>
        </row>
        <row r="125">
          <cell r="H125">
            <v>9</v>
          </cell>
          <cell r="I125">
            <v>1410</v>
          </cell>
          <cell r="J125">
            <v>160</v>
          </cell>
          <cell r="K125">
            <v>1250</v>
          </cell>
          <cell r="L125">
            <v>360</v>
          </cell>
          <cell r="M125">
            <v>377</v>
          </cell>
          <cell r="N125">
            <v>420</v>
          </cell>
          <cell r="O125" t="str">
            <v>53 (28)</v>
          </cell>
          <cell r="P125" t="str">
            <v>63 (40)</v>
          </cell>
          <cell r="Q125" t="str">
            <v>125 (100)</v>
          </cell>
        </row>
        <row r="126">
          <cell r="H126">
            <v>118</v>
          </cell>
          <cell r="I126">
            <v>1520</v>
          </cell>
          <cell r="J126">
            <v>245</v>
          </cell>
          <cell r="K126">
            <v>1275</v>
          </cell>
          <cell r="L126">
            <v>183</v>
          </cell>
          <cell r="M126">
            <v>207</v>
          </cell>
          <cell r="N126">
            <v>250</v>
          </cell>
          <cell r="O126">
            <v>40</v>
          </cell>
          <cell r="P126">
            <v>56</v>
          </cell>
          <cell r="Q126">
            <v>155</v>
          </cell>
        </row>
        <row r="127">
          <cell r="H127">
            <v>74</v>
          </cell>
          <cell r="I127">
            <v>1530</v>
          </cell>
          <cell r="J127">
            <v>250</v>
          </cell>
          <cell r="K127">
            <v>1280</v>
          </cell>
          <cell r="L127">
            <v>160</v>
          </cell>
          <cell r="M127">
            <v>178</v>
          </cell>
          <cell r="N127">
            <v>240</v>
          </cell>
          <cell r="O127">
            <v>40</v>
          </cell>
          <cell r="P127">
            <v>54</v>
          </cell>
          <cell r="Q127">
            <v>160</v>
          </cell>
        </row>
        <row r="128">
          <cell r="H128">
            <v>117</v>
          </cell>
          <cell r="I128">
            <v>1670</v>
          </cell>
          <cell r="J128">
            <v>330</v>
          </cell>
          <cell r="K128">
            <v>1340</v>
          </cell>
          <cell r="L128">
            <v>443</v>
          </cell>
          <cell r="M128">
            <v>470</v>
          </cell>
          <cell r="N128">
            <v>530</v>
          </cell>
          <cell r="O128" t="str">
            <v>80 (62)</v>
          </cell>
          <cell r="P128" t="str">
            <v>90 (75)</v>
          </cell>
          <cell r="Q128" t="str">
            <v>220 (205)</v>
          </cell>
        </row>
        <row r="129">
          <cell r="H129">
            <v>68</v>
          </cell>
          <cell r="I129">
            <v>1695</v>
          </cell>
          <cell r="J129">
            <v>250</v>
          </cell>
          <cell r="K129">
            <v>1445</v>
          </cell>
          <cell r="L129">
            <v>215</v>
          </cell>
          <cell r="M129">
            <v>244</v>
          </cell>
          <cell r="N129">
            <v>305</v>
          </cell>
          <cell r="O129">
            <v>38</v>
          </cell>
          <cell r="P129">
            <v>57</v>
          </cell>
          <cell r="Q129">
            <v>160</v>
          </cell>
        </row>
        <row r="130">
          <cell r="H130">
            <v>67</v>
          </cell>
          <cell r="I130">
            <v>1695</v>
          </cell>
          <cell r="J130">
            <v>240</v>
          </cell>
          <cell r="K130">
            <v>1455</v>
          </cell>
          <cell r="L130">
            <v>220</v>
          </cell>
          <cell r="M130">
            <v>240</v>
          </cell>
          <cell r="N130">
            <v>310</v>
          </cell>
          <cell r="O130">
            <v>38</v>
          </cell>
          <cell r="P130">
            <v>55</v>
          </cell>
          <cell r="Q130">
            <v>150</v>
          </cell>
        </row>
        <row r="131">
          <cell r="H131">
            <v>139</v>
          </cell>
          <cell r="I131" t="str">
            <v>1655 (1480)</v>
          </cell>
          <cell r="J131">
            <v>260</v>
          </cell>
          <cell r="K131" t="str">
            <v>1395 (1220)</v>
          </cell>
          <cell r="L131">
            <v>275</v>
          </cell>
          <cell r="M131">
            <v>305</v>
          </cell>
          <cell r="N131">
            <v>355</v>
          </cell>
          <cell r="O131" t="str">
            <v>70 (40)</v>
          </cell>
          <cell r="P131" t="str">
            <v>85 (55)</v>
          </cell>
          <cell r="Q131" t="str">
            <v>200 (170)</v>
          </cell>
        </row>
      </sheetData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48"/>
  <sheetViews>
    <sheetView zoomScale="130" zoomScaleNormal="130" workbookViewId="0">
      <selection activeCell="F8" sqref="F8"/>
    </sheetView>
  </sheetViews>
  <sheetFormatPr defaultRowHeight="15" x14ac:dyDescent="0.25"/>
  <cols>
    <col min="2" max="2" width="9.140625" customWidth="1"/>
    <col min="5" max="5" width="12.7109375" customWidth="1"/>
    <col min="12" max="12" width="25.7109375" customWidth="1"/>
    <col min="13" max="13" width="20.5703125" customWidth="1"/>
    <col min="14" max="14" width="10.28515625" bestFit="1" customWidth="1"/>
    <col min="15" max="15" width="20.5703125" customWidth="1"/>
    <col min="16" max="16" width="11.5703125" customWidth="1"/>
  </cols>
  <sheetData>
    <row r="1" spans="2:16" ht="15.75" thickBot="1" x14ac:dyDescent="0.3"/>
    <row r="2" spans="2:16" ht="19.5" thickBot="1" x14ac:dyDescent="0.35">
      <c r="B2" s="1"/>
      <c r="C2" s="2"/>
      <c r="D2" s="2"/>
      <c r="E2" s="2" t="s">
        <v>0</v>
      </c>
      <c r="F2" s="2"/>
      <c r="G2" s="2"/>
      <c r="H2" s="2"/>
      <c r="I2" s="2"/>
      <c r="J2" s="3" t="s">
        <v>1</v>
      </c>
      <c r="L2" s="91" t="s">
        <v>160</v>
      </c>
      <c r="M2" s="94"/>
      <c r="O2" s="150" t="s">
        <v>93</v>
      </c>
      <c r="P2" s="151"/>
    </row>
    <row r="3" spans="2:16" ht="15.75" x14ac:dyDescent="0.25">
      <c r="B3" s="4"/>
      <c r="C3" s="5" t="s">
        <v>2</v>
      </c>
      <c r="D3" s="5"/>
      <c r="E3" s="5"/>
      <c r="F3" s="6"/>
      <c r="G3" s="5"/>
      <c r="I3" s="7"/>
      <c r="J3" s="8"/>
      <c r="L3" s="86" t="s">
        <v>89</v>
      </c>
      <c r="M3" s="87">
        <v>1360</v>
      </c>
      <c r="O3" s="57" t="s">
        <v>94</v>
      </c>
      <c r="P3" s="55">
        <v>8.6999999999999993</v>
      </c>
    </row>
    <row r="4" spans="2:16" ht="15.75" x14ac:dyDescent="0.25">
      <c r="B4" s="4"/>
      <c r="C4" s="9" t="s">
        <v>3</v>
      </c>
      <c r="D4" s="9"/>
      <c r="E4" s="9"/>
      <c r="F4" s="10"/>
      <c r="G4" s="9"/>
      <c r="H4" s="9"/>
      <c r="I4" s="11"/>
      <c r="J4" s="12"/>
      <c r="L4" s="86" t="s">
        <v>90</v>
      </c>
      <c r="M4" s="87">
        <v>300</v>
      </c>
      <c r="O4" s="58" t="s">
        <v>95</v>
      </c>
      <c r="P4" s="56">
        <v>8.6999999999999993</v>
      </c>
    </row>
    <row r="5" spans="2:16" ht="15.75" x14ac:dyDescent="0.25">
      <c r="B5" s="4"/>
      <c r="C5" s="9" t="s">
        <v>4</v>
      </c>
      <c r="D5" s="9"/>
      <c r="E5" s="9"/>
      <c r="F5" s="13" t="s">
        <v>5</v>
      </c>
      <c r="G5" s="9"/>
      <c r="H5" s="9"/>
      <c r="I5" s="9"/>
      <c r="J5" s="12"/>
      <c r="L5" s="86" t="s">
        <v>91</v>
      </c>
      <c r="M5" s="87">
        <v>335</v>
      </c>
      <c r="O5" s="58" t="s">
        <v>45</v>
      </c>
      <c r="P5" s="56">
        <v>9.1</v>
      </c>
    </row>
    <row r="6" spans="2:16" ht="16.5" thickBot="1" x14ac:dyDescent="0.3">
      <c r="B6" s="4"/>
      <c r="C6" s="9" t="s">
        <v>6</v>
      </c>
      <c r="D6" s="9"/>
      <c r="E6" s="9"/>
      <c r="F6" s="14" t="s">
        <v>7</v>
      </c>
      <c r="G6" s="9"/>
      <c r="H6" s="9"/>
      <c r="I6" s="9"/>
      <c r="J6" s="12"/>
      <c r="L6" s="86" t="s">
        <v>92</v>
      </c>
      <c r="M6" s="93">
        <f>VLOOKUP(F8,Марка_мет,9,FALSE)</f>
        <v>8.5</v>
      </c>
      <c r="O6" s="58" t="s">
        <v>96</v>
      </c>
      <c r="P6" s="56">
        <v>9.1</v>
      </c>
    </row>
    <row r="7" spans="2:16" ht="15.75" x14ac:dyDescent="0.25">
      <c r="B7" s="15"/>
      <c r="C7" s="5"/>
      <c r="D7" s="5"/>
      <c r="E7" s="5"/>
      <c r="F7" s="5"/>
      <c r="G7" s="5"/>
      <c r="H7" s="5"/>
      <c r="I7" s="5"/>
      <c r="J7" s="16"/>
      <c r="L7" s="86" t="s">
        <v>109</v>
      </c>
      <c r="M7" s="87">
        <v>50</v>
      </c>
      <c r="O7" s="58" t="s">
        <v>42</v>
      </c>
      <c r="P7" s="56">
        <v>8.8800000000000008</v>
      </c>
    </row>
    <row r="8" spans="2:16" ht="15.75" x14ac:dyDescent="0.25">
      <c r="B8" s="4"/>
      <c r="C8" s="9" t="s">
        <v>8</v>
      </c>
      <c r="D8" s="9"/>
      <c r="E8" s="9"/>
      <c r="F8" s="17" t="s">
        <v>58</v>
      </c>
      <c r="G8" s="9"/>
      <c r="I8" s="9" t="s">
        <v>10</v>
      </c>
      <c r="J8" s="18">
        <f>F9/F11</f>
        <v>0.80050863224905477</v>
      </c>
      <c r="L8" s="86" t="s">
        <v>115</v>
      </c>
      <c r="M8" s="88">
        <v>1420</v>
      </c>
      <c r="O8" s="58" t="s">
        <v>44</v>
      </c>
      <c r="P8" s="56">
        <v>9.1999999999999993</v>
      </c>
    </row>
    <row r="9" spans="2:16" ht="18.75" x14ac:dyDescent="0.3">
      <c r="B9" s="4"/>
      <c r="C9" s="9" t="s">
        <v>11</v>
      </c>
      <c r="D9" s="9"/>
      <c r="E9" s="9"/>
      <c r="F9" s="19">
        <f>M17</f>
        <v>514.74400000000003</v>
      </c>
      <c r="G9" s="19"/>
      <c r="I9" s="9"/>
      <c r="J9" s="18"/>
      <c r="L9" s="89" t="s">
        <v>120</v>
      </c>
      <c r="M9" s="110">
        <f>((M3*M3-M4*M4)*3.1415926*M5*M6)/4000000</f>
        <v>3935.2068000471504</v>
      </c>
      <c r="O9" s="58" t="s">
        <v>43</v>
      </c>
      <c r="P9" s="56">
        <v>8.8800000000000008</v>
      </c>
    </row>
    <row r="10" spans="2:16" ht="19.5" thickBot="1" x14ac:dyDescent="0.35">
      <c r="B10" s="4"/>
      <c r="C10" s="9" t="s">
        <v>12</v>
      </c>
      <c r="D10" s="9"/>
      <c r="E10" s="9"/>
      <c r="F10" s="67">
        <f>M9+M10</f>
        <v>4578.2279734151507</v>
      </c>
      <c r="G10" s="20"/>
      <c r="H10" s="9"/>
      <c r="I10" s="9" t="s">
        <v>13</v>
      </c>
      <c r="J10" s="18">
        <f>F9/F15</f>
        <v>0.10614948087645727</v>
      </c>
      <c r="L10" s="89" t="s">
        <v>108</v>
      </c>
      <c r="M10" s="110">
        <f>((M8*M8-M4*M4)*3.1415926*M6*M7)/4000000</f>
        <v>643.02117336800006</v>
      </c>
      <c r="O10" s="59" t="s">
        <v>46</v>
      </c>
      <c r="P10" s="60">
        <v>9.3000000000000007</v>
      </c>
    </row>
    <row r="11" spans="2:16" ht="19.5" thickBot="1" x14ac:dyDescent="0.35">
      <c r="B11" s="4"/>
      <c r="C11" s="9" t="s">
        <v>108</v>
      </c>
      <c r="D11" s="9"/>
      <c r="E11" s="9"/>
      <c r="F11" s="19">
        <f>M10</f>
        <v>643.02117336800006</v>
      </c>
      <c r="G11" s="20"/>
      <c r="H11" s="9"/>
      <c r="I11" s="9"/>
      <c r="J11" s="18"/>
      <c r="L11" s="89" t="s">
        <v>116</v>
      </c>
      <c r="M11" s="109">
        <f>ROUNDUP(Данные!H33,1)</f>
        <v>84.5</v>
      </c>
      <c r="O11" s="61" t="s">
        <v>97</v>
      </c>
      <c r="P11" s="62"/>
    </row>
    <row r="12" spans="2:16" ht="15.75" x14ac:dyDescent="0.25">
      <c r="B12" s="4"/>
      <c r="C12" s="9" t="s">
        <v>14</v>
      </c>
      <c r="D12" s="9"/>
      <c r="E12" s="9"/>
      <c r="F12" s="19">
        <f>M9+M10+M11</f>
        <v>4662.7279734151507</v>
      </c>
      <c r="G12" s="20"/>
      <c r="H12" s="9"/>
      <c r="I12" s="9"/>
      <c r="J12" s="12"/>
      <c r="O12" s="57" t="s">
        <v>9</v>
      </c>
      <c r="P12" s="55">
        <v>7.5</v>
      </c>
    </row>
    <row r="13" spans="2:16" ht="15.75" x14ac:dyDescent="0.25">
      <c r="B13" s="4"/>
      <c r="C13" s="9" t="s">
        <v>15</v>
      </c>
      <c r="D13" s="9"/>
      <c r="E13" s="9"/>
      <c r="F13" s="19">
        <f>F12/F6</f>
        <v>4662.7279734151507</v>
      </c>
      <c r="G13" s="20"/>
      <c r="H13" s="9"/>
      <c r="I13" s="9"/>
      <c r="J13" s="12"/>
      <c r="L13" s="89" t="s">
        <v>159</v>
      </c>
      <c r="M13" s="94"/>
      <c r="O13" s="58" t="s">
        <v>71</v>
      </c>
      <c r="P13" s="56">
        <v>7.8</v>
      </c>
    </row>
    <row r="14" spans="2:16" ht="15.75" x14ac:dyDescent="0.25">
      <c r="B14" s="4"/>
      <c r="C14" s="9" t="s">
        <v>16</v>
      </c>
      <c r="D14" s="9"/>
      <c r="E14" s="9"/>
      <c r="F14" s="19">
        <f>F12*1.04</f>
        <v>4849.2370923517565</v>
      </c>
      <c r="G14" s="20"/>
      <c r="H14" s="9"/>
      <c r="I14" s="9"/>
      <c r="J14" s="21"/>
      <c r="L14" s="86" t="s">
        <v>89</v>
      </c>
      <c r="M14" s="90">
        <v>1321</v>
      </c>
      <c r="O14" s="58" t="s">
        <v>70</v>
      </c>
      <c r="P14" s="56">
        <v>8.1</v>
      </c>
    </row>
    <row r="15" spans="2:16" ht="15.75" x14ac:dyDescent="0.25">
      <c r="B15" s="4"/>
      <c r="C15" s="9" t="s">
        <v>17</v>
      </c>
      <c r="D15" s="9"/>
      <c r="E15" s="9"/>
      <c r="F15" s="19">
        <f>F14/F6</f>
        <v>4849.2370923517565</v>
      </c>
      <c r="G15" s="20"/>
      <c r="H15" s="9"/>
      <c r="I15" s="9"/>
      <c r="J15" s="21"/>
      <c r="L15" s="86" t="s">
        <v>90</v>
      </c>
      <c r="M15" s="90">
        <v>1050</v>
      </c>
      <c r="O15" s="58" t="s">
        <v>98</v>
      </c>
      <c r="P15" s="56">
        <v>7.6</v>
      </c>
    </row>
    <row r="16" spans="2:16" ht="15.75" x14ac:dyDescent="0.25">
      <c r="B16" s="4"/>
      <c r="C16" s="9" t="s">
        <v>18</v>
      </c>
      <c r="D16" s="9"/>
      <c r="E16" s="9"/>
      <c r="F16" s="20">
        <v>1</v>
      </c>
      <c r="G16" s="9"/>
      <c r="H16" s="9"/>
      <c r="I16" s="9"/>
      <c r="J16" s="21"/>
      <c r="L16" s="86" t="s">
        <v>91</v>
      </c>
      <c r="M16" s="90">
        <v>120</v>
      </c>
      <c r="O16" s="58" t="s">
        <v>53</v>
      </c>
      <c r="P16" s="56">
        <v>7.5</v>
      </c>
    </row>
    <row r="17" spans="2:16" ht="19.5" thickBot="1" x14ac:dyDescent="0.35">
      <c r="B17" s="4"/>
      <c r="C17" s="9" t="s">
        <v>19</v>
      </c>
      <c r="D17" s="9"/>
      <c r="E17" s="9"/>
      <c r="F17" s="20">
        <v>1</v>
      </c>
      <c r="G17" s="9"/>
      <c r="H17" s="9"/>
      <c r="I17" s="9"/>
      <c r="J17" s="21"/>
      <c r="L17" s="89" t="s">
        <v>11</v>
      </c>
      <c r="M17" s="95">
        <f>ROUNDUP(((M14*M14-M15*M15)*3.1415926*M16*M6)/4000000,3)</f>
        <v>514.74400000000003</v>
      </c>
      <c r="O17" s="59" t="s">
        <v>99</v>
      </c>
      <c r="P17" s="60">
        <v>7.8</v>
      </c>
    </row>
    <row r="18" spans="2:16" ht="19.5" thickBot="1" x14ac:dyDescent="0.35">
      <c r="B18" s="22"/>
      <c r="C18" s="23" t="s">
        <v>20</v>
      </c>
      <c r="D18" s="23"/>
      <c r="E18" s="23"/>
      <c r="F18" s="24">
        <v>1</v>
      </c>
      <c r="G18" s="23"/>
      <c r="H18" s="23"/>
      <c r="I18" s="23"/>
      <c r="J18" s="25"/>
      <c r="O18" s="63" t="s">
        <v>100</v>
      </c>
      <c r="P18" s="64">
        <v>8.5</v>
      </c>
    </row>
    <row r="19" spans="2:16" ht="19.5" thickBot="1" x14ac:dyDescent="0.35">
      <c r="B19" s="69"/>
      <c r="C19" s="68" t="s">
        <v>117</v>
      </c>
      <c r="D19" s="68"/>
      <c r="E19" s="68"/>
      <c r="F19" s="9"/>
      <c r="G19" s="9"/>
      <c r="H19" s="68" t="s">
        <v>118</v>
      </c>
      <c r="I19" s="26"/>
      <c r="J19" s="27"/>
      <c r="L19" s="138" t="s">
        <v>161</v>
      </c>
      <c r="M19" s="94" t="str">
        <f>VLOOKUP(F8,Марка_мет,8,FALSE)</f>
        <v>242.04.463</v>
      </c>
      <c r="O19" s="65" t="s">
        <v>101</v>
      </c>
      <c r="P19" s="66"/>
    </row>
    <row r="20" spans="2:16" ht="15.75" x14ac:dyDescent="0.25">
      <c r="B20" s="4"/>
      <c r="C20" s="28">
        <f>M7</f>
        <v>50</v>
      </c>
      <c r="D20" s="28"/>
      <c r="E20" s="29">
        <f>M5</f>
        <v>335</v>
      </c>
      <c r="F20" s="9"/>
      <c r="G20" s="9"/>
      <c r="H20" s="9"/>
      <c r="I20" s="26"/>
      <c r="J20" s="27"/>
      <c r="L20" s="139" t="s">
        <v>180</v>
      </c>
      <c r="M20" s="90">
        <v>75</v>
      </c>
      <c r="O20" s="57" t="s">
        <v>102</v>
      </c>
      <c r="P20" s="55">
        <v>6.8</v>
      </c>
    </row>
    <row r="21" spans="2:16" ht="15.75" x14ac:dyDescent="0.25">
      <c r="B21" s="4"/>
      <c r="C21" s="9"/>
      <c r="D21" s="9"/>
      <c r="E21" s="85" t="str">
        <f>"("&amp;M16&amp;")"</f>
        <v>(120)</v>
      </c>
      <c r="F21" s="9"/>
      <c r="G21" s="9"/>
      <c r="H21" s="9"/>
      <c r="I21" s="26"/>
      <c r="J21" s="27"/>
      <c r="L21" s="94" t="s">
        <v>182</v>
      </c>
      <c r="M21" s="90">
        <v>1</v>
      </c>
      <c r="O21" s="58" t="s">
        <v>103</v>
      </c>
      <c r="P21" s="56">
        <v>7</v>
      </c>
    </row>
    <row r="22" spans="2:16" ht="15.75" x14ac:dyDescent="0.25">
      <c r="B22" s="4"/>
      <c r="C22" s="9"/>
      <c r="D22" s="9"/>
      <c r="E22" s="9"/>
      <c r="F22" s="9"/>
      <c r="G22" s="9"/>
      <c r="H22" s="9"/>
      <c r="J22" s="31"/>
      <c r="L22" s="94" t="s">
        <v>181</v>
      </c>
      <c r="M22" s="90">
        <v>6</v>
      </c>
      <c r="O22" s="58" t="s">
        <v>104</v>
      </c>
      <c r="P22" s="56">
        <v>7.1</v>
      </c>
    </row>
    <row r="23" spans="2:16" ht="15.75" x14ac:dyDescent="0.25">
      <c r="B23" s="4"/>
      <c r="C23" s="9"/>
      <c r="D23" s="9"/>
      <c r="E23" s="9"/>
      <c r="F23" s="9"/>
      <c r="G23" s="9"/>
      <c r="H23" s="9"/>
      <c r="I23" s="32"/>
      <c r="J23" s="31"/>
      <c r="O23" s="58" t="s">
        <v>105</v>
      </c>
      <c r="P23" s="56">
        <v>7.2</v>
      </c>
    </row>
    <row r="24" spans="2:16" ht="15.75" x14ac:dyDescent="0.25">
      <c r="B24" s="4"/>
      <c r="C24" s="9"/>
      <c r="D24" s="9"/>
      <c r="E24" s="9"/>
      <c r="F24" s="9"/>
      <c r="G24" s="9"/>
      <c r="H24" s="20">
        <v>10</v>
      </c>
      <c r="I24" s="30"/>
      <c r="J24" s="31"/>
      <c r="O24" s="58" t="s">
        <v>106</v>
      </c>
      <c r="P24" s="56">
        <v>7.3</v>
      </c>
    </row>
    <row r="25" spans="2:16" ht="16.5" thickBot="1" x14ac:dyDescent="0.3">
      <c r="B25" s="4"/>
      <c r="C25" s="9"/>
      <c r="D25" s="9"/>
      <c r="E25" s="9"/>
      <c r="F25" s="9"/>
      <c r="G25" s="9"/>
      <c r="H25" s="9"/>
      <c r="I25" s="33"/>
      <c r="J25" s="31"/>
      <c r="O25" s="59" t="s">
        <v>107</v>
      </c>
      <c r="P25" s="60">
        <v>7.4</v>
      </c>
    </row>
    <row r="26" spans="2:16" x14ac:dyDescent="0.25">
      <c r="B26" s="4"/>
      <c r="C26" s="9"/>
      <c r="D26" s="9"/>
      <c r="E26" s="9"/>
      <c r="F26" s="9"/>
      <c r="G26" s="9"/>
      <c r="H26" s="34">
        <f>M4*0.985</f>
        <v>295.5</v>
      </c>
      <c r="I26" s="29">
        <f>M3*0.985</f>
        <v>1339.6</v>
      </c>
      <c r="J26" s="31"/>
    </row>
    <row r="27" spans="2:16" x14ac:dyDescent="0.25">
      <c r="B27" s="4"/>
      <c r="C27" s="9"/>
      <c r="D27" s="35"/>
      <c r="E27" s="36"/>
      <c r="F27" s="9"/>
      <c r="G27" s="9"/>
      <c r="H27" s="92" t="str">
        <f>"("&amp;M15&amp;")"</f>
        <v>(1050)</v>
      </c>
      <c r="I27" s="85" t="str">
        <f>"("&amp;M14&amp;")"</f>
        <v>(1321)</v>
      </c>
      <c r="J27" s="31"/>
    </row>
    <row r="28" spans="2:16" x14ac:dyDescent="0.25">
      <c r="B28" s="4"/>
      <c r="C28" s="9"/>
      <c r="E28" s="9"/>
      <c r="F28" s="9"/>
      <c r="G28" s="9"/>
      <c r="H28" s="9"/>
      <c r="I28" s="30"/>
      <c r="J28" s="31"/>
    </row>
    <row r="29" spans="2:16" x14ac:dyDescent="0.25">
      <c r="B29" s="4"/>
      <c r="C29" s="9"/>
      <c r="F29" s="9"/>
      <c r="G29" s="9"/>
      <c r="H29" s="9"/>
      <c r="I29" s="30"/>
      <c r="J29" s="31"/>
    </row>
    <row r="30" spans="2:16" x14ac:dyDescent="0.25">
      <c r="B30" s="4"/>
      <c r="C30" s="37"/>
      <c r="D30" s="9"/>
      <c r="E30" s="38"/>
      <c r="F30" s="35"/>
      <c r="G30" s="9"/>
      <c r="H30" s="9"/>
      <c r="I30" s="30"/>
      <c r="J30" s="31"/>
    </row>
    <row r="31" spans="2:16" x14ac:dyDescent="0.25">
      <c r="B31" s="4"/>
      <c r="C31" s="9"/>
      <c r="D31" s="9"/>
      <c r="E31" s="30"/>
      <c r="F31" s="35"/>
      <c r="G31" s="39"/>
      <c r="H31" s="9"/>
      <c r="I31" s="30"/>
      <c r="J31" s="31"/>
    </row>
    <row r="32" spans="2:16" x14ac:dyDescent="0.25">
      <c r="B32" s="4"/>
      <c r="C32" s="9"/>
      <c r="D32" s="9"/>
      <c r="E32" s="30"/>
      <c r="F32" s="35"/>
      <c r="G32" s="9"/>
      <c r="H32" s="9"/>
      <c r="I32" s="30"/>
      <c r="J32" s="31"/>
    </row>
    <row r="33" spans="2:10" x14ac:dyDescent="0.25">
      <c r="B33" s="4"/>
      <c r="C33" s="9"/>
      <c r="D33" s="9"/>
      <c r="E33" s="9" t="s">
        <v>119</v>
      </c>
      <c r="F33" s="9"/>
      <c r="G33" s="9"/>
      <c r="H33" s="9"/>
      <c r="I33" s="30"/>
      <c r="J33" s="31"/>
    </row>
    <row r="34" spans="2:10" x14ac:dyDescent="0.25">
      <c r="B34" s="4" t="s">
        <v>21</v>
      </c>
      <c r="C34" s="9"/>
      <c r="D34" s="9"/>
      <c r="E34" s="40"/>
      <c r="F34" s="9"/>
      <c r="G34" s="9" t="s">
        <v>22</v>
      </c>
      <c r="H34" s="9"/>
      <c r="I34" s="30"/>
      <c r="J34" s="31"/>
    </row>
    <row r="35" spans="2:10" x14ac:dyDescent="0.25">
      <c r="B35" s="41" t="s">
        <v>23</v>
      </c>
      <c r="C35" s="9"/>
      <c r="D35" s="9"/>
      <c r="E35" t="str">
        <f>VLOOKUP(F8,Марка_мет,6,FALSE)</f>
        <v>25010.00177</v>
      </c>
      <c r="F35" s="9"/>
      <c r="G35" s="42" t="s">
        <v>24</v>
      </c>
      <c r="H35" s="9"/>
      <c r="J35" s="31"/>
    </row>
    <row r="36" spans="2:10" x14ac:dyDescent="0.25">
      <c r="B36" s="41" t="s">
        <v>25</v>
      </c>
      <c r="C36" s="9"/>
      <c r="D36" s="9"/>
      <c r="E36" s="54" t="str">
        <f>IF(F10&gt;1900,Данные!G4,Данные!G3)</f>
        <v>25011.00008</v>
      </c>
      <c r="F36" s="9"/>
      <c r="G36" s="42" t="s">
        <v>26</v>
      </c>
      <c r="H36" s="42" t="s">
        <v>27</v>
      </c>
      <c r="I36" s="32"/>
      <c r="J36" s="31"/>
    </row>
    <row r="37" spans="2:10" x14ac:dyDescent="0.25">
      <c r="B37" s="41" t="s">
        <v>28</v>
      </c>
      <c r="C37" s="9"/>
      <c r="D37" s="9"/>
      <c r="E37" s="40" t="str">
        <f>VLOOKUP(F8,Марка_мет,2,FALSE)</f>
        <v>1020-1060</v>
      </c>
      <c r="F37" s="9"/>
      <c r="G37" s="43" t="s">
        <v>29</v>
      </c>
      <c r="H37" s="42" t="s">
        <v>30</v>
      </c>
      <c r="I37" s="30"/>
      <c r="J37" s="27"/>
    </row>
    <row r="38" spans="2:10" x14ac:dyDescent="0.25">
      <c r="B38" s="41" t="s">
        <v>87</v>
      </c>
      <c r="C38" s="9"/>
      <c r="D38" s="9"/>
      <c r="E38" s="40" t="s">
        <v>88</v>
      </c>
      <c r="F38" s="9"/>
      <c r="G38" s="43" t="s">
        <v>31</v>
      </c>
      <c r="H38" s="42"/>
      <c r="I38" s="33"/>
      <c r="J38" s="27"/>
    </row>
    <row r="39" spans="2:10" x14ac:dyDescent="0.25">
      <c r="B39" s="41" t="s">
        <v>32</v>
      </c>
      <c r="C39" s="42"/>
      <c r="D39" s="9"/>
      <c r="E39" s="44">
        <v>1.4999999999999999E-2</v>
      </c>
      <c r="F39" s="9"/>
      <c r="G39" s="43" t="s">
        <v>33</v>
      </c>
      <c r="H39" s="42"/>
      <c r="I39" s="26"/>
      <c r="J39" s="27"/>
    </row>
    <row r="40" spans="2:10" x14ac:dyDescent="0.25">
      <c r="B40" s="41" t="s">
        <v>29</v>
      </c>
      <c r="C40" s="9"/>
      <c r="D40" s="9"/>
      <c r="E40" s="40" t="s">
        <v>30</v>
      </c>
      <c r="F40" s="14"/>
      <c r="G40" s="43" t="s">
        <v>34</v>
      </c>
      <c r="H40" s="42"/>
      <c r="I40" s="9"/>
      <c r="J40" s="12"/>
    </row>
    <row r="41" spans="2:10" x14ac:dyDescent="0.25">
      <c r="B41" s="70" t="s">
        <v>114</v>
      </c>
      <c r="C41" s="9"/>
      <c r="D41" s="9"/>
      <c r="E41" s="40" t="e">
        <f>INDEX(Данные!A58:A63,ISBLANK(Данные!C36:C42))</f>
        <v>#VALUE!</v>
      </c>
      <c r="F41" s="20"/>
      <c r="G41" s="43" t="s">
        <v>202</v>
      </c>
      <c r="H41" s="42"/>
      <c r="I41" s="9"/>
      <c r="J41" s="12"/>
    </row>
    <row r="42" spans="2:10" x14ac:dyDescent="0.25">
      <c r="B42" s="4"/>
      <c r="C42" s="9"/>
      <c r="D42" s="9"/>
      <c r="E42" s="40"/>
      <c r="F42" s="17"/>
      <c r="G42" s="43" t="s">
        <v>35</v>
      </c>
      <c r="H42" s="42"/>
      <c r="I42" s="9"/>
      <c r="J42" s="12"/>
    </row>
    <row r="43" spans="2:10" x14ac:dyDescent="0.25">
      <c r="B43" s="4"/>
      <c r="C43" s="9"/>
      <c r="D43" s="9"/>
      <c r="E43" s="20"/>
      <c r="F43" s="20"/>
      <c r="G43" s="9"/>
      <c r="H43" s="9"/>
      <c r="I43" s="9"/>
      <c r="J43" s="12"/>
    </row>
    <row r="44" spans="2:10" x14ac:dyDescent="0.25">
      <c r="B44" s="4"/>
      <c r="C44" s="9"/>
      <c r="D44" s="9"/>
      <c r="E44" s="20"/>
      <c r="F44" s="20"/>
      <c r="G44" s="9"/>
      <c r="H44" s="9"/>
      <c r="I44" s="9"/>
      <c r="J44" s="12"/>
    </row>
    <row r="45" spans="2:10" ht="15.75" thickBot="1" x14ac:dyDescent="0.3">
      <c r="B45" s="4"/>
      <c r="C45" s="9" t="s">
        <v>36</v>
      </c>
      <c r="D45" s="9"/>
      <c r="E45" s="20"/>
      <c r="F45" s="20" t="s">
        <v>37</v>
      </c>
      <c r="G45" s="9"/>
      <c r="H45" s="9"/>
      <c r="I45" s="9"/>
      <c r="J45" s="12"/>
    </row>
    <row r="46" spans="2:10" ht="15.75" thickBot="1" x14ac:dyDescent="0.3">
      <c r="B46" s="15"/>
      <c r="C46" s="5" t="s">
        <v>38</v>
      </c>
      <c r="D46" s="16"/>
      <c r="E46" s="45" t="s">
        <v>39</v>
      </c>
      <c r="F46" s="46" t="s">
        <v>38</v>
      </c>
      <c r="G46" s="16"/>
      <c r="H46" s="5" t="s">
        <v>40</v>
      </c>
      <c r="I46" s="5"/>
      <c r="J46" s="16"/>
    </row>
    <row r="47" spans="2:10" ht="15.75" thickBot="1" x14ac:dyDescent="0.3">
      <c r="B47" s="148">
        <v>45188</v>
      </c>
      <c r="C47" s="149"/>
      <c r="D47" s="3"/>
      <c r="E47" s="47"/>
      <c r="F47" s="1"/>
      <c r="G47" s="3"/>
      <c r="H47" s="2"/>
      <c r="I47" s="2"/>
      <c r="J47" s="3"/>
    </row>
    <row r="48" spans="2:10" ht="15.75" thickBot="1" x14ac:dyDescent="0.3">
      <c r="B48" s="22"/>
      <c r="C48" s="23" t="s">
        <v>41</v>
      </c>
      <c r="D48" s="3"/>
      <c r="E48" s="24"/>
      <c r="F48" s="23"/>
      <c r="G48" s="23"/>
      <c r="H48" s="23"/>
      <c r="I48" s="23"/>
      <c r="J48" s="48"/>
    </row>
  </sheetData>
  <mergeCells count="2">
    <mergeCell ref="B47:C47"/>
    <mergeCell ref="O2:P2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Данные!$A$3:$A$16</xm:f>
          </x14:formula1>
          <xm:sqref>F8</xm:sqref>
        </x14:dataValidation>
        <x14:dataValidation type="list" allowBlank="1" showInputMessage="1" showErrorMessage="1" xr:uid="{00000000-0002-0000-0000-000001000000}">
          <x14:formula1>
            <xm:f>Данные!$A$28:$A$30</xm:f>
          </x14:formula1>
          <xm:sqref>M21</xm:sqref>
        </x14:dataValidation>
        <x14:dataValidation type="list" allowBlank="1" showInputMessage="1" showErrorMessage="1" xr:uid="{00000000-0002-0000-0000-000002000000}">
          <x14:formula1>
            <xm:f>Данные!$I$21:$I$30</xm:f>
          </x14:formula1>
          <xm:sqref>M20</xm:sqref>
        </x14:dataValidation>
        <x14:dataValidation type="list" allowBlank="1" showInputMessage="1" showErrorMessage="1" xr:uid="{00000000-0002-0000-0000-000003000000}">
          <x14:formula1>
            <xm:f>Данные!$A$31:$A$32</xm:f>
          </x14:formula1>
          <xm:sqref>M22</xm:sqref>
        </x14:dataValidation>
        <x14:dataValidation type="list" allowBlank="1" showInputMessage="1" showErrorMessage="1" xr:uid="{00000000-0002-0000-0000-000004000000}">
          <x14:formula1>
            <xm:f>Данные!$G$3:$G$4</xm:f>
          </x14:formula1>
          <xm:sqref>E36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51"/>
  <sheetViews>
    <sheetView topLeftCell="A19" zoomScaleNormal="100" workbookViewId="0">
      <selection activeCell="K10" sqref="K10"/>
    </sheetView>
  </sheetViews>
  <sheetFormatPr defaultRowHeight="15" x14ac:dyDescent="0.25"/>
  <cols>
    <col min="4" max="4" width="4.5703125" customWidth="1"/>
    <col min="5" max="5" width="13.28515625" customWidth="1"/>
    <col min="6" max="6" width="13.7109375" customWidth="1"/>
    <col min="7" max="7" width="5.140625" customWidth="1"/>
    <col min="8" max="8" width="6.140625" customWidth="1"/>
    <col min="10" max="10" width="13" customWidth="1"/>
    <col min="12" max="12" width="20.42578125" customWidth="1"/>
    <col min="13" max="13" width="20.28515625" customWidth="1"/>
    <col min="14" max="14" width="9.140625" customWidth="1"/>
  </cols>
  <sheetData>
    <row r="1" spans="2:16" ht="15.75" thickBot="1" x14ac:dyDescent="0.3"/>
    <row r="2" spans="2:16" ht="16.5" thickBot="1" x14ac:dyDescent="0.3">
      <c r="B2" s="1"/>
      <c r="C2" s="2"/>
      <c r="D2" s="2"/>
      <c r="E2" s="71" t="s">
        <v>0</v>
      </c>
      <c r="F2" s="2"/>
      <c r="G2" s="2"/>
      <c r="H2" s="2"/>
      <c r="I2" s="2"/>
      <c r="J2" s="3" t="s">
        <v>1</v>
      </c>
      <c r="L2" s="98" t="s">
        <v>124</v>
      </c>
      <c r="M2" s="98" t="s">
        <v>141</v>
      </c>
      <c r="N2" s="79"/>
      <c r="O2" s="82"/>
      <c r="P2" s="82"/>
    </row>
    <row r="3" spans="2:16" ht="15.75" x14ac:dyDescent="0.25">
      <c r="B3" s="15" t="s">
        <v>2</v>
      </c>
      <c r="D3" s="5"/>
      <c r="E3" s="5"/>
      <c r="F3" s="83" t="s">
        <v>130</v>
      </c>
      <c r="G3" s="5"/>
      <c r="I3" s="7" t="s">
        <v>131</v>
      </c>
      <c r="J3" s="108">
        <v>73</v>
      </c>
      <c r="L3" s="98" t="s">
        <v>134</v>
      </c>
      <c r="M3" s="99">
        <f>VLOOKUP(J3,Данные!L3:U131,8,FALSE)</f>
        <v>49</v>
      </c>
    </row>
    <row r="4" spans="2:16" ht="15.75" x14ac:dyDescent="0.25">
      <c r="B4" s="4" t="s">
        <v>3</v>
      </c>
      <c r="D4" s="9"/>
      <c r="E4" s="9"/>
      <c r="F4" s="84" t="s">
        <v>144</v>
      </c>
      <c r="G4" s="9"/>
      <c r="H4" s="9"/>
      <c r="I4" s="9"/>
      <c r="J4" s="12"/>
      <c r="L4" s="100" t="s">
        <v>137</v>
      </c>
      <c r="M4" s="99">
        <f>VLOOKUP(J3,Данные!L3:U131,9,FALSE)</f>
        <v>54</v>
      </c>
    </row>
    <row r="5" spans="2:16" ht="15.75" x14ac:dyDescent="0.25">
      <c r="B5" s="4" t="s">
        <v>4</v>
      </c>
      <c r="D5" s="9"/>
      <c r="E5" s="9"/>
      <c r="F5" s="9" t="s">
        <v>142</v>
      </c>
      <c r="G5" s="9"/>
      <c r="H5" s="9"/>
      <c r="I5" s="9"/>
      <c r="J5" s="12"/>
      <c r="L5" s="98" t="s">
        <v>135</v>
      </c>
      <c r="M5" s="99">
        <f>VLOOKUP(J3,Данные!L3:U133,5,FALSE)</f>
        <v>425</v>
      </c>
    </row>
    <row r="6" spans="2:16" ht="16.5" thickBot="1" x14ac:dyDescent="0.3">
      <c r="B6" s="4" t="s">
        <v>6</v>
      </c>
      <c r="D6" s="9"/>
      <c r="E6" s="9"/>
      <c r="F6" s="20">
        <v>4</v>
      </c>
      <c r="G6" s="9"/>
      <c r="H6" s="9"/>
      <c r="I6" s="9"/>
      <c r="J6" s="12"/>
      <c r="L6" s="100" t="s">
        <v>138</v>
      </c>
      <c r="M6" s="99">
        <f>VLOOKUP(J3,Данные!L3:U134,6,FALSE)</f>
        <v>435</v>
      </c>
    </row>
    <row r="7" spans="2:16" ht="15.75" x14ac:dyDescent="0.25">
      <c r="B7" s="15"/>
      <c r="C7" s="5"/>
      <c r="D7" s="5"/>
      <c r="E7" s="5"/>
      <c r="F7" s="5"/>
      <c r="G7" s="5"/>
      <c r="H7" s="5"/>
      <c r="I7" s="5"/>
      <c r="J7" s="16"/>
      <c r="L7" s="98" t="s">
        <v>136</v>
      </c>
      <c r="M7" s="99">
        <f>VLOOKUP(J3,Данные!L3:U135,4,FALSE)</f>
        <v>865</v>
      </c>
    </row>
    <row r="8" spans="2:16" ht="15.75" x14ac:dyDescent="0.25">
      <c r="B8" s="4" t="s">
        <v>8</v>
      </c>
      <c r="C8" s="9"/>
      <c r="D8" s="9"/>
      <c r="E8" s="9"/>
      <c r="F8" s="107" t="s">
        <v>42</v>
      </c>
      <c r="G8" s="9"/>
      <c r="I8" s="9" t="s">
        <v>10</v>
      </c>
      <c r="J8" s="18">
        <f>F9/F11</f>
        <v>0.29394443770527828</v>
      </c>
      <c r="L8" s="104"/>
      <c r="M8" s="105"/>
    </row>
    <row r="9" spans="2:16" ht="15.75" x14ac:dyDescent="0.25">
      <c r="B9" s="4" t="s">
        <v>11</v>
      </c>
      <c r="C9" s="9"/>
      <c r="D9" s="9"/>
      <c r="E9" s="9"/>
      <c r="F9" s="19">
        <f>ROUNDUP(M24,1)</f>
        <v>12.5</v>
      </c>
      <c r="G9" s="9"/>
      <c r="I9" s="9" t="s">
        <v>13</v>
      </c>
      <c r="J9" s="18">
        <f>F9/F15</f>
        <v>0.19569798454453219</v>
      </c>
      <c r="L9" s="98" t="s">
        <v>129</v>
      </c>
      <c r="M9" s="99"/>
    </row>
    <row r="10" spans="2:16" ht="15.75" x14ac:dyDescent="0.25">
      <c r="B10" s="4" t="s">
        <v>12</v>
      </c>
      <c r="C10" s="9"/>
      <c r="D10" s="9"/>
      <c r="E10" s="9"/>
      <c r="F10" s="19">
        <f>(M3+M4)/2*(M5+M6)/2*M17*M7/1000000</f>
        <v>170.10017400000001</v>
      </c>
      <c r="G10" s="9"/>
      <c r="H10" s="9"/>
      <c r="I10" s="9"/>
      <c r="J10" s="21"/>
      <c r="L10" s="98" t="s">
        <v>137</v>
      </c>
      <c r="M10" s="99">
        <f>M4</f>
        <v>54</v>
      </c>
    </row>
    <row r="11" spans="2:16" ht="15.75" x14ac:dyDescent="0.25">
      <c r="B11" s="4" t="s">
        <v>121</v>
      </c>
      <c r="C11" s="9"/>
      <c r="D11" s="9"/>
      <c r="E11" s="9"/>
      <c r="F11" s="19">
        <f>F10/F16</f>
        <v>42.525043500000002</v>
      </c>
      <c r="G11" s="9"/>
      <c r="H11" s="9"/>
      <c r="I11" s="9"/>
      <c r="J11" s="21"/>
      <c r="L11" s="98" t="s">
        <v>139</v>
      </c>
      <c r="M11" s="99">
        <f>VLOOKUP(J3,Данные!L3:U134,10,FALSE)</f>
        <v>130</v>
      </c>
    </row>
    <row r="12" spans="2:16" ht="15.75" x14ac:dyDescent="0.25">
      <c r="B12" s="4" t="s">
        <v>14</v>
      </c>
      <c r="C12" s="9"/>
      <c r="D12" s="9"/>
      <c r="E12" s="9"/>
      <c r="F12" s="19">
        <f>F10+((M10+M11)/2*((M12+M13)/2)*M14*M17)/1000000</f>
        <v>245.66897399999999</v>
      </c>
      <c r="G12" s="9"/>
      <c r="H12" s="9"/>
      <c r="I12" s="9"/>
      <c r="J12" s="21"/>
      <c r="L12" s="98" t="s">
        <v>138</v>
      </c>
      <c r="M12" s="99">
        <f>M6</f>
        <v>435</v>
      </c>
    </row>
    <row r="13" spans="2:16" ht="15.75" x14ac:dyDescent="0.25">
      <c r="B13" s="4" t="s">
        <v>15</v>
      </c>
      <c r="C13" s="9"/>
      <c r="D13" s="9"/>
      <c r="E13" s="9"/>
      <c r="F13" s="19">
        <f>F12/F16</f>
        <v>61.417243499999998</v>
      </c>
      <c r="G13" s="9"/>
      <c r="H13" s="9"/>
      <c r="I13" s="9"/>
      <c r="J13" s="21"/>
      <c r="L13" s="98" t="s">
        <v>140</v>
      </c>
      <c r="M13" s="99">
        <f>VLOOKUP(J3,Данные!L3:U134,7,FALSE)</f>
        <v>490</v>
      </c>
    </row>
    <row r="14" spans="2:16" ht="15.75" x14ac:dyDescent="0.25">
      <c r="B14" s="4" t="s">
        <v>16</v>
      </c>
      <c r="C14" s="9"/>
      <c r="D14" s="9"/>
      <c r="E14" s="9"/>
      <c r="F14" s="19">
        <f>F12*1.04</f>
        <v>255.49573296</v>
      </c>
      <c r="G14" s="9"/>
      <c r="H14" s="9"/>
      <c r="I14" s="9"/>
      <c r="J14" s="21"/>
      <c r="L14" s="98" t="s">
        <v>146</v>
      </c>
      <c r="M14" s="99">
        <f>VLOOKUP(J3,Данные!L3:U134,3,FALSE)</f>
        <v>200</v>
      </c>
      <c r="P14" s="79"/>
    </row>
    <row r="15" spans="2:16" ht="15.75" x14ac:dyDescent="0.25">
      <c r="B15" s="4" t="s">
        <v>17</v>
      </c>
      <c r="C15" s="9"/>
      <c r="D15" s="9"/>
      <c r="E15" s="9"/>
      <c r="F15" s="19">
        <f>F14/F16</f>
        <v>63.87393324</v>
      </c>
      <c r="G15" s="9"/>
      <c r="H15" s="9"/>
      <c r="I15" s="9"/>
      <c r="J15" s="21"/>
      <c r="L15" s="101"/>
      <c r="M15" s="97"/>
    </row>
    <row r="16" spans="2:16" ht="15.75" x14ac:dyDescent="0.25">
      <c r="B16" s="4" t="s">
        <v>18</v>
      </c>
      <c r="C16" s="9"/>
      <c r="D16" s="9"/>
      <c r="E16" s="9"/>
      <c r="F16" s="20">
        <v>4</v>
      </c>
      <c r="G16" s="9"/>
      <c r="H16" s="9"/>
      <c r="I16" s="9"/>
      <c r="J16" s="21"/>
      <c r="L16" s="101"/>
      <c r="M16" s="97"/>
    </row>
    <row r="17" spans="2:13" ht="15.75" x14ac:dyDescent="0.25">
      <c r="B17" s="4" t="s">
        <v>19</v>
      </c>
      <c r="C17" s="9"/>
      <c r="D17" s="9"/>
      <c r="E17" s="9"/>
      <c r="F17" s="20">
        <v>2</v>
      </c>
      <c r="G17" s="9"/>
      <c r="H17" s="9"/>
      <c r="I17" s="9"/>
      <c r="J17" s="21"/>
      <c r="L17" s="104" t="s">
        <v>92</v>
      </c>
      <c r="M17" s="105">
        <f>VLOOKUP(F8,Данные!A3:M17,9,FALSE)</f>
        <v>8.8800000000000008</v>
      </c>
    </row>
    <row r="18" spans="2:13" ht="16.5" thickBot="1" x14ac:dyDescent="0.3">
      <c r="B18" s="22" t="s">
        <v>20</v>
      </c>
      <c r="C18" s="23"/>
      <c r="D18" s="23"/>
      <c r="E18" s="23"/>
      <c r="F18" s="24">
        <v>2</v>
      </c>
      <c r="G18" s="23"/>
      <c r="H18" s="23"/>
      <c r="I18" s="23"/>
      <c r="J18" s="25"/>
      <c r="L18" s="97"/>
      <c r="M18" s="97"/>
    </row>
    <row r="19" spans="2:13" ht="15.75" x14ac:dyDescent="0.25">
      <c r="B19" s="4"/>
      <c r="C19" s="9"/>
      <c r="D19" s="9"/>
      <c r="E19" s="72"/>
      <c r="F19" s="72"/>
      <c r="G19" s="73"/>
      <c r="H19" s="73"/>
      <c r="I19" s="74"/>
      <c r="J19" s="75"/>
      <c r="L19" s="98" t="s">
        <v>128</v>
      </c>
      <c r="M19" s="98" t="s">
        <v>143</v>
      </c>
    </row>
    <row r="20" spans="2:13" ht="15.75" x14ac:dyDescent="0.25">
      <c r="B20" s="4"/>
      <c r="C20" s="9"/>
      <c r="D20" s="9"/>
      <c r="E20" s="9"/>
      <c r="F20" s="9"/>
      <c r="G20" s="9"/>
      <c r="H20" s="9"/>
      <c r="I20" s="26"/>
      <c r="J20" s="27"/>
      <c r="L20" s="98" t="s">
        <v>126</v>
      </c>
      <c r="M20" s="102">
        <v>25</v>
      </c>
    </row>
    <row r="21" spans="2:13" ht="15.75" x14ac:dyDescent="0.25">
      <c r="B21" s="4"/>
      <c r="C21" s="9"/>
      <c r="D21" s="9"/>
      <c r="E21" s="9"/>
      <c r="F21" s="9"/>
      <c r="G21" s="9"/>
      <c r="H21" s="9"/>
      <c r="I21" s="26"/>
      <c r="J21" s="27"/>
      <c r="L21" s="98" t="s">
        <v>125</v>
      </c>
      <c r="M21" s="102">
        <v>160</v>
      </c>
    </row>
    <row r="22" spans="2:13" ht="15.75" x14ac:dyDescent="0.25">
      <c r="B22" s="4"/>
      <c r="C22" s="9"/>
      <c r="D22" s="9"/>
      <c r="E22" s="9"/>
      <c r="F22" s="9"/>
      <c r="G22" s="9"/>
      <c r="H22" s="9"/>
      <c r="I22" s="26"/>
      <c r="J22" s="27"/>
      <c r="L22" s="98" t="s">
        <v>127</v>
      </c>
      <c r="M22" s="102">
        <v>350</v>
      </c>
    </row>
    <row r="23" spans="2:13" ht="15.75" x14ac:dyDescent="0.25">
      <c r="B23" s="4"/>
      <c r="C23" s="9"/>
      <c r="D23" s="9"/>
      <c r="E23" s="9"/>
      <c r="F23" s="9"/>
      <c r="G23" s="9"/>
      <c r="H23" s="9"/>
      <c r="I23" s="32">
        <f>ROUND(M5*0.985,0)</f>
        <v>419</v>
      </c>
      <c r="J23" s="31"/>
      <c r="L23" s="106"/>
      <c r="M23" s="106"/>
    </row>
    <row r="24" spans="2:13" ht="15.75" x14ac:dyDescent="0.25">
      <c r="B24" s="4"/>
      <c r="C24" s="9"/>
      <c r="D24" s="9"/>
      <c r="E24" s="9"/>
      <c r="F24" s="9"/>
      <c r="G24" s="9"/>
      <c r="H24" s="9"/>
      <c r="I24" s="85" t="str">
        <f>"("&amp;M21&amp;")"</f>
        <v>(160)</v>
      </c>
      <c r="J24" s="31"/>
      <c r="L24" s="98" t="s">
        <v>11</v>
      </c>
      <c r="M24" s="103">
        <f>M20*M22*M21*M17/1000000</f>
        <v>12.432000000000002</v>
      </c>
    </row>
    <row r="25" spans="2:13" ht="15.75" x14ac:dyDescent="0.25">
      <c r="B25" s="4"/>
      <c r="C25" s="9"/>
      <c r="D25" s="9"/>
      <c r="E25" s="9"/>
      <c r="F25" s="9"/>
      <c r="G25" s="9"/>
      <c r="H25" s="9"/>
      <c r="I25" s="30"/>
      <c r="J25" s="31"/>
      <c r="L25" s="97"/>
      <c r="M25" s="97"/>
    </row>
    <row r="26" spans="2:13" ht="15.75" x14ac:dyDescent="0.25">
      <c r="B26" s="4"/>
      <c r="C26" s="9"/>
      <c r="D26" s="9"/>
      <c r="E26" s="9"/>
      <c r="F26" s="9"/>
      <c r="G26" s="9"/>
      <c r="H26" s="9"/>
      <c r="I26" s="30"/>
      <c r="J26" s="31"/>
      <c r="L26" s="96" t="s">
        <v>145</v>
      </c>
      <c r="M26" s="97">
        <f>VLOOKUP(J3,Данные!L3:V135,11,FALSE)</f>
        <v>0</v>
      </c>
    </row>
    <row r="27" spans="2:13" x14ac:dyDescent="0.25">
      <c r="B27" s="4"/>
      <c r="C27" s="9"/>
      <c r="D27" s="9"/>
      <c r="E27" s="9"/>
      <c r="F27" s="9"/>
      <c r="G27" s="9"/>
      <c r="H27" s="9"/>
      <c r="I27" s="30"/>
      <c r="J27" s="31"/>
    </row>
    <row r="28" spans="2:13" x14ac:dyDescent="0.25">
      <c r="B28" s="4"/>
      <c r="C28" s="9"/>
      <c r="D28" s="35"/>
      <c r="E28" s="36">
        <v>15</v>
      </c>
      <c r="F28" s="9"/>
      <c r="G28" s="9"/>
      <c r="H28" s="9"/>
      <c r="I28" s="30"/>
      <c r="J28" s="31"/>
    </row>
    <row r="29" spans="2:13" x14ac:dyDescent="0.25">
      <c r="B29" s="4"/>
      <c r="C29" s="9"/>
      <c r="E29" s="9"/>
      <c r="F29" s="9"/>
      <c r="G29" s="9"/>
      <c r="H29" s="9"/>
      <c r="I29" s="30"/>
      <c r="J29" s="31"/>
    </row>
    <row r="30" spans="2:13" x14ac:dyDescent="0.25">
      <c r="B30" s="4"/>
      <c r="C30" s="9"/>
      <c r="F30" s="9"/>
      <c r="G30" s="9"/>
      <c r="H30" s="9"/>
      <c r="I30" s="30"/>
      <c r="J30" s="31"/>
    </row>
    <row r="31" spans="2:13" x14ac:dyDescent="0.25">
      <c r="B31" s="4"/>
      <c r="C31" s="37">
        <f>M14</f>
        <v>200</v>
      </c>
      <c r="D31" s="9"/>
      <c r="E31" s="38">
        <f>M7</f>
        <v>865</v>
      </c>
      <c r="F31" s="35"/>
      <c r="G31" s="9"/>
      <c r="H31" s="9"/>
      <c r="I31" s="30"/>
      <c r="J31" s="31"/>
    </row>
    <row r="32" spans="2:13" x14ac:dyDescent="0.25">
      <c r="B32" s="4"/>
      <c r="C32" s="9"/>
      <c r="D32" s="9"/>
      <c r="E32" s="35"/>
      <c r="F32" s="35"/>
      <c r="G32" s="39"/>
      <c r="H32" s="9"/>
      <c r="I32" s="30"/>
      <c r="J32" s="31"/>
    </row>
    <row r="33" spans="2:10" x14ac:dyDescent="0.25">
      <c r="B33" s="4"/>
      <c r="C33" s="9"/>
      <c r="D33" s="9"/>
      <c r="E33" s="85" t="str">
        <f>"("&amp;M22&amp;")"</f>
        <v>(350)</v>
      </c>
      <c r="F33" s="35"/>
      <c r="G33" s="9"/>
      <c r="H33" s="9"/>
      <c r="I33" s="30"/>
      <c r="J33" s="31"/>
    </row>
    <row r="34" spans="2:10" x14ac:dyDescent="0.25">
      <c r="B34" s="4"/>
      <c r="C34" s="9"/>
      <c r="D34" s="9"/>
      <c r="E34" s="9"/>
      <c r="F34" s="9"/>
      <c r="G34" s="9"/>
      <c r="H34" s="9"/>
      <c r="I34" s="30"/>
      <c r="J34" s="31"/>
    </row>
    <row r="35" spans="2:10" x14ac:dyDescent="0.25">
      <c r="B35" s="4"/>
      <c r="C35" s="9"/>
      <c r="D35" s="9"/>
      <c r="E35" s="9"/>
      <c r="F35" s="9"/>
      <c r="G35" s="9"/>
      <c r="H35" s="9"/>
      <c r="I35" s="30"/>
      <c r="J35" s="31"/>
    </row>
    <row r="36" spans="2:10" x14ac:dyDescent="0.25">
      <c r="B36" s="4"/>
      <c r="C36" s="9"/>
      <c r="D36" s="9"/>
      <c r="E36" s="9"/>
      <c r="F36" s="9"/>
      <c r="G36" s="9"/>
      <c r="H36" s="9"/>
      <c r="I36" s="32">
        <f>ROUND(M3*0.985,0)</f>
        <v>48</v>
      </c>
      <c r="J36" s="31"/>
    </row>
    <row r="37" spans="2:10" x14ac:dyDescent="0.25">
      <c r="B37" s="4"/>
      <c r="C37" s="9"/>
      <c r="D37" s="9"/>
      <c r="E37" s="9"/>
      <c r="F37" s="9"/>
      <c r="G37" s="9"/>
      <c r="H37" s="9"/>
      <c r="I37" s="85" t="str">
        <f>"("&amp;M20&amp;")"</f>
        <v>(25)</v>
      </c>
      <c r="J37" s="31"/>
    </row>
    <row r="38" spans="2:10" x14ac:dyDescent="0.25">
      <c r="B38" s="4"/>
      <c r="C38" s="9"/>
      <c r="D38" s="9"/>
      <c r="E38" s="9"/>
      <c r="F38" s="9"/>
      <c r="G38" s="9"/>
      <c r="H38" s="9"/>
      <c r="I38" s="26"/>
      <c r="J38" s="27"/>
    </row>
    <row r="39" spans="2:10" x14ac:dyDescent="0.25">
      <c r="B39" s="4"/>
      <c r="C39" s="9"/>
      <c r="D39" s="9"/>
      <c r="E39" s="9"/>
      <c r="F39" s="9"/>
      <c r="G39" s="9"/>
      <c r="H39" s="9"/>
      <c r="I39" s="26"/>
      <c r="J39" s="27"/>
    </row>
    <row r="40" spans="2:10" x14ac:dyDescent="0.25">
      <c r="B40" s="4"/>
      <c r="C40" s="9"/>
      <c r="D40" s="9"/>
      <c r="E40" s="9"/>
      <c r="F40" s="9"/>
      <c r="G40" s="9"/>
      <c r="H40" s="9"/>
      <c r="I40" s="26"/>
      <c r="J40" s="27"/>
    </row>
    <row r="41" spans="2:10" ht="15.75" thickBot="1" x14ac:dyDescent="0.3">
      <c r="B41" s="22"/>
      <c r="C41" s="23"/>
      <c r="D41" s="23"/>
      <c r="E41" s="23"/>
      <c r="F41" s="23"/>
      <c r="G41" s="23"/>
      <c r="H41" s="23"/>
      <c r="I41" s="23"/>
      <c r="J41" s="48"/>
    </row>
    <row r="42" spans="2:10" x14ac:dyDescent="0.25">
      <c r="B42" s="4"/>
      <c r="C42" s="9" t="s">
        <v>32</v>
      </c>
      <c r="D42" s="9"/>
      <c r="E42" s="9"/>
      <c r="F42" s="77" t="s">
        <v>122</v>
      </c>
      <c r="G42" s="9"/>
      <c r="H42" s="9"/>
      <c r="I42" s="9"/>
      <c r="J42" s="12"/>
    </row>
    <row r="43" spans="2:10" x14ac:dyDescent="0.25">
      <c r="B43" s="4"/>
      <c r="C43" s="9" t="s">
        <v>29</v>
      </c>
      <c r="D43" s="9"/>
      <c r="E43" s="9"/>
      <c r="F43" s="78" t="s">
        <v>30</v>
      </c>
      <c r="G43" s="9"/>
      <c r="H43" s="9"/>
      <c r="I43" s="9"/>
      <c r="J43" s="12"/>
    </row>
    <row r="44" spans="2:10" x14ac:dyDescent="0.25">
      <c r="B44" s="4"/>
      <c r="C44" s="9" t="s">
        <v>123</v>
      </c>
      <c r="D44" s="9"/>
      <c r="E44" s="9"/>
      <c r="F44" s="76" t="str">
        <f>VLOOKUP(F8,Данные!A3:M17,2,FALSE)</f>
        <v>1060-1080</v>
      </c>
      <c r="G44" s="20" t="s">
        <v>132</v>
      </c>
      <c r="H44" s="9"/>
      <c r="I44" s="9"/>
      <c r="J44" s="12"/>
    </row>
    <row r="45" spans="2:10" x14ac:dyDescent="0.25">
      <c r="B45" s="4"/>
      <c r="C45" s="9" t="s">
        <v>23</v>
      </c>
      <c r="D45" s="9"/>
      <c r="E45" s="9"/>
      <c r="F45" s="78" t="str">
        <f>VLOOKUP(F8,Данные!A3:M17,6,FALSE)</f>
        <v>25010.00174</v>
      </c>
      <c r="G45" s="9"/>
      <c r="H45" s="9"/>
      <c r="I45" s="9"/>
      <c r="J45" s="12"/>
    </row>
    <row r="46" spans="2:10" x14ac:dyDescent="0.25">
      <c r="B46" s="4"/>
      <c r="C46" s="9" t="s">
        <v>25</v>
      </c>
      <c r="D46" s="9"/>
      <c r="E46" s="9"/>
      <c r="F46" s="78" t="s">
        <v>83</v>
      </c>
      <c r="G46" s="9"/>
      <c r="H46" s="9"/>
      <c r="I46" s="9"/>
      <c r="J46" s="12"/>
    </row>
    <row r="47" spans="2:10" x14ac:dyDescent="0.25">
      <c r="B47" s="4"/>
      <c r="C47" s="9" t="s">
        <v>36</v>
      </c>
      <c r="D47" s="9"/>
      <c r="E47" s="20"/>
      <c r="F47" s="20" t="s">
        <v>37</v>
      </c>
      <c r="G47" s="9"/>
      <c r="H47" s="9"/>
      <c r="I47" s="9"/>
      <c r="J47" s="12"/>
    </row>
    <row r="48" spans="2:10" ht="15.75" thickBot="1" x14ac:dyDescent="0.3">
      <c r="B48" s="4"/>
      <c r="C48" s="80" t="s">
        <v>133</v>
      </c>
      <c r="D48" s="9"/>
      <c r="E48" s="20"/>
      <c r="F48" s="20" t="s">
        <v>88</v>
      </c>
      <c r="G48" s="9"/>
      <c r="H48" s="9"/>
      <c r="I48" s="9"/>
      <c r="J48" s="12"/>
    </row>
    <row r="49" spans="2:10" ht="15.75" thickBot="1" x14ac:dyDescent="0.3">
      <c r="B49" s="15"/>
      <c r="C49" s="5" t="s">
        <v>38</v>
      </c>
      <c r="D49" s="16"/>
      <c r="E49" s="45" t="s">
        <v>39</v>
      </c>
      <c r="F49" s="46" t="s">
        <v>38</v>
      </c>
      <c r="G49" s="16"/>
      <c r="H49" s="5" t="s">
        <v>40</v>
      </c>
      <c r="I49" s="5"/>
      <c r="J49" s="16"/>
    </row>
    <row r="50" spans="2:10" ht="15.75" thickBot="1" x14ac:dyDescent="0.3">
      <c r="B50" s="148">
        <v>45189</v>
      </c>
      <c r="C50" s="149"/>
      <c r="D50" s="3"/>
      <c r="E50" s="47"/>
      <c r="F50" s="1"/>
      <c r="G50" s="3"/>
      <c r="H50" s="2"/>
      <c r="I50" s="2"/>
      <c r="J50" s="3"/>
    </row>
    <row r="51" spans="2:10" ht="15.75" thickBot="1" x14ac:dyDescent="0.3">
      <c r="B51" s="22"/>
      <c r="C51" s="23" t="s">
        <v>41</v>
      </c>
      <c r="D51" s="3"/>
      <c r="E51" s="24"/>
      <c r="F51" s="23"/>
      <c r="G51" s="23"/>
      <c r="H51" s="23"/>
      <c r="I51" s="23"/>
      <c r="J51" s="48"/>
    </row>
  </sheetData>
  <sheetProtection formatCells="0" formatColumns="0" formatRows="0"/>
  <mergeCells count="1">
    <mergeCell ref="B50:C50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Данные!$A$3:$A$17</xm:f>
          </x14:formula1>
          <xm:sqref>F8</xm:sqref>
        </x14:dataValidation>
        <x14:dataValidation type="list" allowBlank="1" showInputMessage="1" showErrorMessage="1" xr:uid="{00000000-0002-0000-0100-000001000000}">
          <x14:formula1>
            <xm:f>Данные!$L$3:$L$131</xm:f>
          </x14:formula1>
          <xm:sqref>J3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31"/>
  <sheetViews>
    <sheetView tabSelected="1" topLeftCell="A19" zoomScale="85" zoomScaleNormal="85" workbookViewId="0">
      <selection activeCell="F19" sqref="F19"/>
    </sheetView>
  </sheetViews>
  <sheetFormatPr defaultRowHeight="15" x14ac:dyDescent="0.25"/>
  <cols>
    <col min="1" max="1" width="16.28515625" customWidth="1"/>
    <col min="2" max="2" width="14.140625" style="51" customWidth="1"/>
    <col min="3" max="4" width="13.7109375" customWidth="1"/>
    <col min="5" max="5" width="12.85546875" customWidth="1"/>
    <col min="6" max="6" width="15.85546875" customWidth="1"/>
    <col min="7" max="7" width="14.28515625" customWidth="1"/>
    <col min="8" max="8" width="15.140625" customWidth="1"/>
    <col min="9" max="9" width="10.42578125" customWidth="1"/>
    <col min="12" max="12" width="11.28515625" customWidth="1"/>
    <col min="13" max="14" width="10.28515625" customWidth="1"/>
    <col min="15" max="15" width="9" customWidth="1"/>
    <col min="16" max="16" width="10.140625" customWidth="1"/>
    <col min="17" max="17" width="9.140625" customWidth="1"/>
    <col min="18" max="18" width="8.5703125" customWidth="1"/>
    <col min="19" max="19" width="9.5703125" customWidth="1"/>
    <col min="20" max="20" width="8.140625" customWidth="1"/>
    <col min="21" max="21" width="10.42578125" customWidth="1"/>
    <col min="22" max="22" width="7.42578125" customWidth="1"/>
  </cols>
  <sheetData>
    <row r="1" spans="1:22" x14ac:dyDescent="0.25">
      <c r="A1" s="152" t="s">
        <v>49</v>
      </c>
      <c r="B1" s="152"/>
      <c r="C1" s="52"/>
      <c r="D1" s="52" t="s">
        <v>55</v>
      </c>
      <c r="E1" s="52"/>
      <c r="F1" s="52" t="s">
        <v>72</v>
      </c>
      <c r="G1" s="52" t="s">
        <v>82</v>
      </c>
      <c r="H1" s="52" t="s">
        <v>86</v>
      </c>
      <c r="I1" s="52" t="s">
        <v>110</v>
      </c>
      <c r="J1" s="52"/>
      <c r="L1" t="s">
        <v>147</v>
      </c>
    </row>
    <row r="2" spans="1:22" ht="18" x14ac:dyDescent="0.25">
      <c r="A2" s="52"/>
      <c r="B2" s="52" t="s">
        <v>54</v>
      </c>
      <c r="C2" s="52" t="s">
        <v>68</v>
      </c>
      <c r="D2" s="52" t="s">
        <v>69</v>
      </c>
      <c r="E2" s="52" t="s">
        <v>67</v>
      </c>
      <c r="F2" s="52"/>
      <c r="G2" s="52" t="s">
        <v>84</v>
      </c>
      <c r="H2" s="52"/>
      <c r="I2" s="52"/>
      <c r="J2" s="52"/>
      <c r="L2" s="81" t="s">
        <v>148</v>
      </c>
      <c r="M2" s="81" t="s">
        <v>149</v>
      </c>
      <c r="N2" s="81" t="s">
        <v>150</v>
      </c>
      <c r="O2" s="81" t="s">
        <v>151</v>
      </c>
      <c r="P2" s="81" t="s">
        <v>152</v>
      </c>
      <c r="Q2" s="81" t="s">
        <v>153</v>
      </c>
      <c r="R2" s="81" t="s">
        <v>154</v>
      </c>
      <c r="S2" s="81" t="s">
        <v>155</v>
      </c>
      <c r="T2" s="81" t="s">
        <v>156</v>
      </c>
      <c r="U2" s="81" t="s">
        <v>157</v>
      </c>
      <c r="V2" s="81" t="s">
        <v>158</v>
      </c>
    </row>
    <row r="3" spans="1:22" x14ac:dyDescent="0.25">
      <c r="A3" s="52" t="s">
        <v>45</v>
      </c>
      <c r="B3" s="52" t="s">
        <v>50</v>
      </c>
      <c r="C3" s="52"/>
      <c r="D3" s="52"/>
      <c r="E3" s="52"/>
      <c r="F3" s="52" t="s">
        <v>74</v>
      </c>
      <c r="G3" s="52" t="s">
        <v>83</v>
      </c>
      <c r="H3" s="52" t="s">
        <v>112</v>
      </c>
      <c r="I3" s="52">
        <v>9.1</v>
      </c>
      <c r="J3" s="52"/>
      <c r="L3" t="str">
        <f>[1]Планки!H3</f>
        <v>б/н (Арконик)</v>
      </c>
      <c r="M3">
        <f>[1]Планки!I3</f>
        <v>480</v>
      </c>
      <c r="N3">
        <f>[1]Планки!J3</f>
        <v>100</v>
      </c>
      <c r="O3">
        <f>[1]Планки!K3</f>
        <v>380</v>
      </c>
      <c r="P3">
        <f>[1]Планки!L3</f>
        <v>1720</v>
      </c>
      <c r="Q3">
        <f>[1]Планки!M3</f>
        <v>1740</v>
      </c>
      <c r="R3">
        <f>[1]Планки!N3</f>
        <v>1760</v>
      </c>
      <c r="S3">
        <f>[1]Планки!O3</f>
        <v>26</v>
      </c>
      <c r="T3">
        <f>[1]Планки!P3</f>
        <v>40</v>
      </c>
      <c r="U3">
        <f>[1]Планки!Q3</f>
        <v>65</v>
      </c>
      <c r="V3" t="str">
        <f>[1]Планки!R3</f>
        <v>новая модель для Арконик, изготовитель: МЦ Гарант</v>
      </c>
    </row>
    <row r="4" spans="1:22" x14ac:dyDescent="0.25">
      <c r="A4" s="52" t="s">
        <v>46</v>
      </c>
      <c r="B4" s="52" t="s">
        <v>51</v>
      </c>
      <c r="C4" s="52"/>
      <c r="D4" s="52"/>
      <c r="E4" s="52"/>
      <c r="F4" s="52" t="s">
        <v>74</v>
      </c>
      <c r="G4" s="52" t="s">
        <v>85</v>
      </c>
      <c r="H4" s="52" t="s">
        <v>112</v>
      </c>
      <c r="I4" s="52">
        <v>9.3000000000000007</v>
      </c>
      <c r="J4" s="52"/>
      <c r="L4">
        <f>[1]Планки!H4</f>
        <v>5</v>
      </c>
      <c r="M4">
        <f>[1]Планки!I4</f>
        <v>730</v>
      </c>
      <c r="N4">
        <f>[1]Планки!J4</f>
        <v>270</v>
      </c>
      <c r="O4">
        <f>[1]Планки!K4</f>
        <v>460</v>
      </c>
      <c r="P4">
        <f>[1]Планки!L4</f>
        <v>100</v>
      </c>
      <c r="Q4">
        <f>[1]Планки!M4</f>
        <v>110</v>
      </c>
      <c r="R4">
        <f>[1]Планки!N4</f>
        <v>166</v>
      </c>
      <c r="S4">
        <f>[1]Планки!O4</f>
        <v>115</v>
      </c>
      <c r="T4">
        <f>[1]Планки!P4</f>
        <v>125</v>
      </c>
      <c r="U4">
        <f>[1]Планки!Q4</f>
        <v>180</v>
      </c>
      <c r="V4">
        <f>[1]Планки!R4</f>
        <v>0</v>
      </c>
    </row>
    <row r="5" spans="1:22" x14ac:dyDescent="0.25">
      <c r="A5" s="52" t="s">
        <v>43</v>
      </c>
      <c r="B5" s="52" t="s">
        <v>51</v>
      </c>
      <c r="C5" s="52"/>
      <c r="D5" s="52"/>
      <c r="E5" s="52"/>
      <c r="F5" s="52" t="s">
        <v>75</v>
      </c>
      <c r="G5" s="52"/>
      <c r="H5" s="52" t="s">
        <v>113</v>
      </c>
      <c r="I5" s="52">
        <v>8.8800000000000008</v>
      </c>
      <c r="J5" s="52"/>
      <c r="L5">
        <f>[1]Планки!H5</f>
        <v>3</v>
      </c>
      <c r="M5">
        <f>[1]Планки!I5</f>
        <v>750</v>
      </c>
      <c r="N5">
        <f>[1]Планки!J5</f>
        <v>280</v>
      </c>
      <c r="O5">
        <f>[1]Планки!K5</f>
        <v>470</v>
      </c>
      <c r="P5">
        <f>[1]Планки!L5</f>
        <v>130</v>
      </c>
      <c r="Q5">
        <f>[1]Планки!M5</f>
        <v>140</v>
      </c>
      <c r="R5">
        <f>[1]Планки!N5</f>
        <v>200</v>
      </c>
      <c r="S5">
        <f>[1]Планки!O5</f>
        <v>105</v>
      </c>
      <c r="T5">
        <f>[1]Планки!P5</f>
        <v>110</v>
      </c>
      <c r="U5">
        <f>[1]Планки!Q5</f>
        <v>175</v>
      </c>
      <c r="V5">
        <f>[1]Планки!R5</f>
        <v>0</v>
      </c>
    </row>
    <row r="6" spans="1:22" x14ac:dyDescent="0.25">
      <c r="A6" s="52" t="s">
        <v>47</v>
      </c>
      <c r="B6" s="52" t="s">
        <v>52</v>
      </c>
      <c r="C6" s="52"/>
      <c r="D6" s="52"/>
      <c r="E6" s="52"/>
      <c r="F6" s="52" t="s">
        <v>76</v>
      </c>
      <c r="G6" s="52"/>
      <c r="H6" s="52" t="s">
        <v>113</v>
      </c>
      <c r="I6" s="52">
        <v>8.6999999999999993</v>
      </c>
      <c r="J6" s="52"/>
      <c r="L6">
        <f>[1]Планки!H6</f>
        <v>61</v>
      </c>
      <c r="M6">
        <f>[1]Планки!I6</f>
        <v>590</v>
      </c>
      <c r="N6">
        <f>[1]Планки!J6</f>
        <v>100</v>
      </c>
      <c r="O6">
        <f>[1]Планки!K6</f>
        <v>490</v>
      </c>
      <c r="P6">
        <f>[1]Планки!L6</f>
        <v>270</v>
      </c>
      <c r="Q6">
        <f>[1]Планки!M6</f>
        <v>285</v>
      </c>
      <c r="R6">
        <f>[1]Планки!N6</f>
        <v>310</v>
      </c>
      <c r="S6">
        <f>[1]Планки!O6</f>
        <v>25</v>
      </c>
      <c r="T6">
        <f>[1]Планки!P6</f>
        <v>33</v>
      </c>
      <c r="U6">
        <f>[1]Планки!Q6</f>
        <v>75</v>
      </c>
      <c r="V6">
        <f>[1]Планки!R6</f>
        <v>0</v>
      </c>
    </row>
    <row r="7" spans="1:22" x14ac:dyDescent="0.25">
      <c r="A7" s="52" t="s">
        <v>42</v>
      </c>
      <c r="B7" s="52" t="s">
        <v>51</v>
      </c>
      <c r="C7" s="52"/>
      <c r="D7" s="52"/>
      <c r="E7" s="52"/>
      <c r="F7" s="52" t="s">
        <v>77</v>
      </c>
      <c r="G7" s="52"/>
      <c r="H7" s="52" t="s">
        <v>113</v>
      </c>
      <c r="I7" s="52">
        <v>8.8800000000000008</v>
      </c>
      <c r="J7" s="52"/>
      <c r="L7">
        <f>[1]Планки!H7</f>
        <v>23</v>
      </c>
      <c r="M7">
        <f>[1]Планки!I7</f>
        <v>590</v>
      </c>
      <c r="N7">
        <f>[1]Планки!J7</f>
        <v>100</v>
      </c>
      <c r="O7">
        <f>[1]Планки!K7</f>
        <v>490</v>
      </c>
      <c r="P7">
        <f>[1]Планки!L7</f>
        <v>420</v>
      </c>
      <c r="Q7">
        <f>[1]Планки!M7</f>
        <v>432</v>
      </c>
      <c r="R7">
        <f>[1]Планки!N7</f>
        <v>455</v>
      </c>
      <c r="S7" t="str">
        <f>[1]Планки!O7</f>
        <v>90 (25)</v>
      </c>
      <c r="T7" t="str">
        <f>[1]Планки!P7</f>
        <v>100 (35)</v>
      </c>
      <c r="U7" t="str">
        <f>[1]Планки!Q7</f>
        <v>140 (75)</v>
      </c>
      <c r="V7">
        <f>[1]Планки!R7</f>
        <v>0</v>
      </c>
    </row>
    <row r="8" spans="1:22" ht="16.5" customHeight="1" x14ac:dyDescent="0.25">
      <c r="A8" s="52" t="s">
        <v>48</v>
      </c>
      <c r="B8" s="52" t="s">
        <v>56</v>
      </c>
      <c r="C8" s="52" t="s">
        <v>57</v>
      </c>
      <c r="D8" s="52" t="s">
        <v>51</v>
      </c>
      <c r="E8" s="52" t="s">
        <v>66</v>
      </c>
      <c r="F8" s="52" t="s">
        <v>73</v>
      </c>
      <c r="G8" s="52"/>
      <c r="H8" s="52" t="s">
        <v>111</v>
      </c>
      <c r="I8" s="52">
        <v>7.5</v>
      </c>
      <c r="J8" s="52"/>
      <c r="L8">
        <f>[1]Планки!H8</f>
        <v>25</v>
      </c>
      <c r="M8">
        <f>[1]Планки!I8</f>
        <v>670</v>
      </c>
      <c r="N8">
        <f>[1]Планки!J8</f>
        <v>150</v>
      </c>
      <c r="O8">
        <f>[1]Планки!K8</f>
        <v>520</v>
      </c>
      <c r="P8">
        <f>[1]Планки!L8</f>
        <v>150</v>
      </c>
      <c r="Q8">
        <f>[1]Планки!M8</f>
        <v>157</v>
      </c>
      <c r="R8">
        <f>[1]Планки!N8</f>
        <v>190</v>
      </c>
      <c r="S8">
        <f>[1]Планки!O8</f>
        <v>65</v>
      </c>
      <c r="T8">
        <f>[1]Планки!P8</f>
        <v>77</v>
      </c>
      <c r="U8">
        <f>[1]Планки!Q8</f>
        <v>135</v>
      </c>
      <c r="V8">
        <f>[1]Планки!R8</f>
        <v>0</v>
      </c>
    </row>
    <row r="9" spans="1:22" x14ac:dyDescent="0.25">
      <c r="A9" s="52" t="s">
        <v>53</v>
      </c>
      <c r="B9" s="52" t="s">
        <v>56</v>
      </c>
      <c r="C9" s="52" t="s">
        <v>57</v>
      </c>
      <c r="D9" s="52" t="s">
        <v>51</v>
      </c>
      <c r="E9" s="52" t="s">
        <v>66</v>
      </c>
      <c r="F9" s="52" t="s">
        <v>73</v>
      </c>
      <c r="G9" s="52"/>
      <c r="H9" s="52" t="s">
        <v>111</v>
      </c>
      <c r="I9" s="52">
        <v>7.6</v>
      </c>
      <c r="J9" s="52"/>
      <c r="L9">
        <f>[1]Планки!H9</f>
        <v>64</v>
      </c>
      <c r="M9">
        <f>[1]Планки!I9</f>
        <v>600</v>
      </c>
      <c r="N9">
        <f>[1]Планки!J9</f>
        <v>75</v>
      </c>
      <c r="O9">
        <f>[1]Планки!K9</f>
        <v>525</v>
      </c>
      <c r="P9">
        <f>[1]Планки!L9</f>
        <v>200</v>
      </c>
      <c r="Q9">
        <f>[1]Планки!M9</f>
        <v>215</v>
      </c>
      <c r="R9">
        <f>[1]Планки!N9</f>
        <v>235</v>
      </c>
      <c r="S9">
        <f>[1]Планки!O9</f>
        <v>20</v>
      </c>
      <c r="T9">
        <f>[1]Планки!P9</f>
        <v>26</v>
      </c>
      <c r="U9">
        <f>[1]Планки!Q9</f>
        <v>60</v>
      </c>
      <c r="V9">
        <f>[1]Планки!R9</f>
        <v>0</v>
      </c>
    </row>
    <row r="10" spans="1:22" x14ac:dyDescent="0.25">
      <c r="A10" s="52" t="s">
        <v>9</v>
      </c>
      <c r="B10" s="52" t="s">
        <v>56</v>
      </c>
      <c r="C10" s="52" t="s">
        <v>57</v>
      </c>
      <c r="D10" s="52" t="s">
        <v>51</v>
      </c>
      <c r="E10" s="52" t="s">
        <v>66</v>
      </c>
      <c r="F10" s="52" t="s">
        <v>73</v>
      </c>
      <c r="G10" s="52"/>
      <c r="H10" s="52" t="s">
        <v>111</v>
      </c>
      <c r="I10" s="52">
        <v>7.5</v>
      </c>
      <c r="J10" s="52"/>
      <c r="L10">
        <f>[1]Планки!H10</f>
        <v>84</v>
      </c>
      <c r="M10">
        <f>[1]Планки!I10</f>
        <v>680</v>
      </c>
      <c r="N10">
        <f>[1]Планки!J10</f>
        <v>135</v>
      </c>
      <c r="O10">
        <f>[1]Планки!K10</f>
        <v>545</v>
      </c>
      <c r="P10">
        <f>[1]Планки!L10</f>
        <v>200</v>
      </c>
      <c r="Q10">
        <f>[1]Планки!M10</f>
        <v>212</v>
      </c>
      <c r="R10">
        <f>[1]Планки!N10</f>
        <v>250</v>
      </c>
      <c r="S10" t="str">
        <f>[1]Планки!O10</f>
        <v>78 (30)</v>
      </c>
      <c r="T10" t="str">
        <f>[1]Планки!P10</f>
        <v>80 (35)</v>
      </c>
      <c r="U10" t="str">
        <f>[1]Планки!Q10</f>
        <v>135 (90)</v>
      </c>
      <c r="V10">
        <f>[1]Планки!R10</f>
        <v>0</v>
      </c>
    </row>
    <row r="11" spans="1:22" x14ac:dyDescent="0.25">
      <c r="A11" s="52" t="s">
        <v>70</v>
      </c>
      <c r="B11" s="52" t="s">
        <v>57</v>
      </c>
      <c r="C11" s="52"/>
      <c r="D11" s="52"/>
      <c r="E11" s="52"/>
      <c r="F11" s="52" t="s">
        <v>73</v>
      </c>
      <c r="G11" s="52"/>
      <c r="H11" s="52" t="s">
        <v>111</v>
      </c>
      <c r="I11" s="52">
        <v>8.1</v>
      </c>
      <c r="J11" s="52"/>
      <c r="L11" t="str">
        <f>[1]Планки!H11</f>
        <v>б/н (ВТЗ)</v>
      </c>
      <c r="M11">
        <f>[1]Планки!I11</f>
        <v>700</v>
      </c>
      <c r="N11">
        <f>[1]Планки!J11</f>
        <v>140</v>
      </c>
      <c r="O11">
        <f>[1]Планки!K11</f>
        <v>560</v>
      </c>
      <c r="P11">
        <f>[1]Планки!L11</f>
        <v>1030</v>
      </c>
      <c r="Q11">
        <f>[1]Планки!M11</f>
        <v>1050</v>
      </c>
      <c r="R11">
        <f>[1]Планки!N11</f>
        <v>1060</v>
      </c>
      <c r="S11">
        <f>[1]Планки!O11</f>
        <v>27</v>
      </c>
      <c r="T11">
        <f>[1]Планки!P11</f>
        <v>35</v>
      </c>
      <c r="U11">
        <f>[1]Планки!Q11</f>
        <v>75</v>
      </c>
      <c r="V11" t="str">
        <f>[1]Планки!R11</f>
        <v>новая модель для заказа 342467-004</v>
      </c>
    </row>
    <row r="12" spans="1:22" x14ac:dyDescent="0.25">
      <c r="A12" s="52" t="s">
        <v>71</v>
      </c>
      <c r="B12" s="52" t="s">
        <v>57</v>
      </c>
      <c r="C12" s="52"/>
      <c r="D12" s="52"/>
      <c r="E12" s="52"/>
      <c r="F12" s="52" t="s">
        <v>73</v>
      </c>
      <c r="G12" s="52"/>
      <c r="H12" s="52" t="s">
        <v>111</v>
      </c>
      <c r="I12" s="52">
        <v>7.8</v>
      </c>
      <c r="J12" s="52"/>
      <c r="L12">
        <f>[1]Планки!H12</f>
        <v>141</v>
      </c>
      <c r="M12">
        <f>[1]Планки!I12</f>
        <v>710</v>
      </c>
      <c r="N12">
        <f>[1]Планки!J12</f>
        <v>150</v>
      </c>
      <c r="O12">
        <f>[1]Планки!K12</f>
        <v>560</v>
      </c>
      <c r="P12">
        <f>[1]Планки!L12</f>
        <v>1880</v>
      </c>
      <c r="Q12">
        <f>[1]Планки!M12</f>
        <v>1900</v>
      </c>
      <c r="R12">
        <f>[1]Планки!N12</f>
        <v>1920</v>
      </c>
      <c r="S12">
        <f>[1]Планки!O12</f>
        <v>43</v>
      </c>
      <c r="T12">
        <f>[1]Планки!P12</f>
        <v>60</v>
      </c>
      <c r="U12">
        <f>[1]Планки!Q12</f>
        <v>90</v>
      </c>
      <c r="V12" t="str">
        <f>[1]Планки!R12</f>
        <v>не нашивать - Костерин 11.09.2020</v>
      </c>
    </row>
    <row r="13" spans="1:22" x14ac:dyDescent="0.25">
      <c r="A13" s="52" t="s">
        <v>58</v>
      </c>
      <c r="B13" s="52" t="s">
        <v>59</v>
      </c>
      <c r="C13" s="52"/>
      <c r="D13" s="52"/>
      <c r="E13" s="52"/>
      <c r="F13" s="52" t="s">
        <v>78</v>
      </c>
      <c r="G13" s="52"/>
      <c r="H13" s="52" t="s">
        <v>113</v>
      </c>
      <c r="I13" s="52">
        <v>8.5</v>
      </c>
      <c r="J13" s="52"/>
      <c r="L13">
        <f>[1]Планки!H13</f>
        <v>97</v>
      </c>
      <c r="M13">
        <f>[1]Планки!I13</f>
        <v>680</v>
      </c>
      <c r="N13">
        <f>[1]Планки!J13</f>
        <v>110</v>
      </c>
      <c r="O13">
        <f>[1]Планки!K13</f>
        <v>570</v>
      </c>
      <c r="P13">
        <f>[1]Планки!L13</f>
        <v>295</v>
      </c>
      <c r="Q13">
        <f>[1]Планки!M13</f>
        <v>305</v>
      </c>
      <c r="R13">
        <f>[1]Планки!N13</f>
        <v>355</v>
      </c>
      <c r="S13">
        <f>[1]Планки!O13</f>
        <v>27</v>
      </c>
      <c r="T13">
        <f>[1]Планки!P13</f>
        <v>38</v>
      </c>
      <c r="U13">
        <f>[1]Планки!Q13</f>
        <v>60</v>
      </c>
      <c r="V13">
        <f>[1]Планки!R13</f>
        <v>0</v>
      </c>
    </row>
    <row r="14" spans="1:22" x14ac:dyDescent="0.25">
      <c r="A14" s="52" t="s">
        <v>60</v>
      </c>
      <c r="B14" s="52" t="s">
        <v>62</v>
      </c>
      <c r="C14" s="52" t="s">
        <v>63</v>
      </c>
      <c r="D14" s="52" t="s">
        <v>64</v>
      </c>
      <c r="E14" s="52"/>
      <c r="F14" s="52" t="s">
        <v>79</v>
      </c>
      <c r="G14" s="52"/>
      <c r="H14" s="52" t="s">
        <v>113</v>
      </c>
      <c r="I14" s="52">
        <v>8.5</v>
      </c>
      <c r="J14" s="52"/>
      <c r="L14">
        <f>[1]Планки!H14</f>
        <v>53</v>
      </c>
      <c r="M14">
        <f>[1]Планки!I14</f>
        <v>690</v>
      </c>
      <c r="N14">
        <f>[1]Планки!J14</f>
        <v>110</v>
      </c>
      <c r="O14">
        <f>[1]Планки!K14</f>
        <v>580</v>
      </c>
      <c r="P14" t="str">
        <f>[1]Планки!L14</f>
        <v>235 (218)</v>
      </c>
      <c r="Q14" t="str">
        <f>[1]Планки!M14</f>
        <v>247 (229)</v>
      </c>
      <c r="R14" t="str">
        <f>[1]Планки!N14</f>
        <v>265 (247)</v>
      </c>
      <c r="S14" t="str">
        <f>[1]Планки!O14</f>
        <v>64 (27)</v>
      </c>
      <c r="T14" t="str">
        <f>[1]Планки!P14</f>
        <v>74 (40)</v>
      </c>
      <c r="U14" t="str">
        <f>[1]Планки!Q14</f>
        <v>120 (80)</v>
      </c>
      <c r="V14">
        <f>[1]Планки!R14</f>
        <v>0</v>
      </c>
    </row>
    <row r="15" spans="1:22" x14ac:dyDescent="0.25">
      <c r="A15" s="52" t="s">
        <v>61</v>
      </c>
      <c r="B15" s="52" t="s">
        <v>62</v>
      </c>
      <c r="C15" s="52" t="s">
        <v>63</v>
      </c>
      <c r="D15" s="52" t="s">
        <v>64</v>
      </c>
      <c r="E15" s="52"/>
      <c r="F15" s="52" t="s">
        <v>80</v>
      </c>
      <c r="G15" s="52"/>
      <c r="H15" s="52" t="s">
        <v>113</v>
      </c>
      <c r="I15" s="52">
        <v>8.5</v>
      </c>
      <c r="J15" s="52"/>
      <c r="L15">
        <f>[1]Планки!H15</f>
        <v>113</v>
      </c>
      <c r="M15">
        <f>[1]Планки!I15</f>
        <v>735</v>
      </c>
      <c r="N15">
        <f>[1]Планки!J15</f>
        <v>150</v>
      </c>
      <c r="O15">
        <f>[1]Планки!K15</f>
        <v>585</v>
      </c>
      <c r="P15">
        <f>[1]Планки!L15</f>
        <v>115</v>
      </c>
      <c r="Q15">
        <f>[1]Планки!M15</f>
        <v>120</v>
      </c>
      <c r="R15">
        <f>[1]Планки!N15</f>
        <v>160</v>
      </c>
      <c r="S15" t="str">
        <f>[1]Планки!O15</f>
        <v>70 (44)</v>
      </c>
      <c r="T15" t="str">
        <f>[1]Планки!P15</f>
        <v>75 (50)</v>
      </c>
      <c r="U15" t="str">
        <f>[1]Планки!Q15</f>
        <v>140 (100)</v>
      </c>
      <c r="V15">
        <f>[1]Планки!R15</f>
        <v>0</v>
      </c>
    </row>
    <row r="16" spans="1:22" x14ac:dyDescent="0.25">
      <c r="A16" s="52" t="s">
        <v>104</v>
      </c>
      <c r="B16" s="53" t="s">
        <v>65</v>
      </c>
      <c r="C16" s="52"/>
      <c r="D16" s="52"/>
      <c r="E16" s="52"/>
      <c r="F16" s="52" t="s">
        <v>81</v>
      </c>
      <c r="G16" s="52"/>
      <c r="H16" s="52" t="s">
        <v>200</v>
      </c>
      <c r="I16" s="52">
        <v>7.1</v>
      </c>
      <c r="J16" s="52"/>
      <c r="L16">
        <f>[1]Планки!H16</f>
        <v>96</v>
      </c>
      <c r="M16">
        <f>[1]Планки!I16</f>
        <v>735</v>
      </c>
      <c r="N16">
        <f>[1]Планки!J16</f>
        <v>150</v>
      </c>
      <c r="O16">
        <f>[1]Планки!K16</f>
        <v>585</v>
      </c>
      <c r="P16">
        <f>[1]Планки!L16</f>
        <v>185</v>
      </c>
      <c r="Q16">
        <f>[1]Планки!M16</f>
        <v>195</v>
      </c>
      <c r="R16">
        <f>[1]Планки!N16</f>
        <v>235</v>
      </c>
      <c r="S16">
        <f>[1]Планки!O16</f>
        <v>37</v>
      </c>
      <c r="T16">
        <f>[1]Планки!P16</f>
        <v>45</v>
      </c>
      <c r="U16">
        <f>[1]Планки!Q16</f>
        <v>115</v>
      </c>
      <c r="V16">
        <f>[1]Планки!R16</f>
        <v>0</v>
      </c>
    </row>
    <row r="17" spans="1:22" x14ac:dyDescent="0.25">
      <c r="A17" s="52" t="s">
        <v>105</v>
      </c>
      <c r="B17" s="53" t="s">
        <v>65</v>
      </c>
      <c r="C17" s="52"/>
      <c r="D17" s="52"/>
      <c r="E17" s="52"/>
      <c r="F17" s="52" t="s">
        <v>81</v>
      </c>
      <c r="G17" s="52"/>
      <c r="H17" s="52" t="s">
        <v>200</v>
      </c>
      <c r="I17" s="52">
        <v>7.2</v>
      </c>
      <c r="J17" s="52"/>
      <c r="L17">
        <f>[1]Планки!H17</f>
        <v>50</v>
      </c>
      <c r="M17">
        <f>[1]Планки!I17</f>
        <v>690</v>
      </c>
      <c r="N17">
        <f>[1]Планки!J17</f>
        <v>100</v>
      </c>
      <c r="O17">
        <f>[1]Планки!K17</f>
        <v>590</v>
      </c>
      <c r="P17">
        <f>[1]Планки!L17</f>
        <v>227</v>
      </c>
      <c r="Q17">
        <f>[1]Планки!M17</f>
        <v>240</v>
      </c>
      <c r="R17">
        <f>[1]Планки!N17</f>
        <v>270</v>
      </c>
      <c r="S17">
        <f>[1]Планки!O17</f>
        <v>28</v>
      </c>
      <c r="T17">
        <f>[1]Планки!P17</f>
        <v>38</v>
      </c>
      <c r="U17">
        <f>[1]Планки!Q17</f>
        <v>80</v>
      </c>
      <c r="V17">
        <f>[1]Планки!R17</f>
        <v>0</v>
      </c>
    </row>
    <row r="18" spans="1:22" x14ac:dyDescent="0.25">
      <c r="A18" s="141" t="str">
        <f>IF(Втулка!F10&lt;600,Данные!D19,IF(AND(Втулка!F10&gt;=600,Втулка!F10&lt;1500),Данные!D19&amp;"-1",IF(AND(Втулка!F10&gt;=1500,Втулка!F10&lt;2000),Данные!D19&amp;"-2",IF(AND(Втулка!F10&gt;=2000,Втулка!F10&lt;2500),Данные!D19&amp;"-3",IF(AND(Втулка!F10&gt;=2500,Втулка!F10&lt;3000),Данные!D19&amp;"-4",IF(AND(Втулка!F10&gt;=3000,Втулка!F10&lt;3500),Данные!D19&amp;"-5",IF(AND(Втулка!F10&gt;=3500,Втулка!F10&lt;4000),Данные!D19&amp;"-6",IF(AND(Втулка!F10&gt;=4000,Втулка!F10&lt;4500),Данные!D19&amp;"-7",IF(AND(Втулка!F10&gt;=4500,Втулка!F10&lt;5500),Данные!D19&amp;"-8",IF(AND(Втулка!F10&gt;=5500,Втулка!F10&lt;7000),Данные!D19&amp;"-9"))))))))))</f>
        <v>242.04.463-8</v>
      </c>
      <c r="B18" s="50"/>
      <c r="C18" s="146"/>
      <c r="D18" s="146"/>
      <c r="E18" s="49"/>
      <c r="F18" s="49"/>
      <c r="L18">
        <f>[1]Планки!H18</f>
        <v>49</v>
      </c>
      <c r="M18">
        <f>[1]Планки!I18</f>
        <v>780</v>
      </c>
      <c r="N18">
        <f>[1]Планки!J18</f>
        <v>190</v>
      </c>
      <c r="O18">
        <f>[1]Планки!K18</f>
        <v>590</v>
      </c>
      <c r="P18">
        <f>[1]Планки!L18</f>
        <v>265</v>
      </c>
      <c r="Q18">
        <f>[1]Планки!M18</f>
        <v>270</v>
      </c>
      <c r="R18">
        <f>[1]Планки!N18</f>
        <v>320</v>
      </c>
      <c r="S18" t="str">
        <f>[1]Планки!O18</f>
        <v>50 (45)</v>
      </c>
      <c r="T18" t="str">
        <f>[1]Планки!P18</f>
        <v>60 (55)</v>
      </c>
      <c r="U18" t="str">
        <f>[1]Планки!Q18</f>
        <v>140 (135)</v>
      </c>
      <c r="V18">
        <f>[1]Планки!R18</f>
        <v>0</v>
      </c>
    </row>
    <row r="19" spans="1:22" x14ac:dyDescent="0.25">
      <c r="B19" s="49"/>
      <c r="C19" s="145" t="s">
        <v>201</v>
      </c>
      <c r="D19" s="145" t="str">
        <f>VLOOKUP(Втулка!F8,Данные!A3:I17,8,FALSE)</f>
        <v>242.04.463</v>
      </c>
      <c r="E19" s="49" t="s">
        <v>205</v>
      </c>
      <c r="F19" t="e">
        <f>_xlfn.IFS(AND(D19=A35,Втулка!F10&lt;600),A35,AND(D19=A35,Втулка!F10&gt;=600,Втулка!F10&lt;1500),B37,AND(D19=A35,Втулка!F10&gt;=1500,Втулка!F10&lt;2000),B38,AND(D19=A35,Втулка!F10&gt;=2000,Втулка!F10&lt;2500),B39,AND(D19=A35,Втулка!F10&gt;=2500,Втулка!F10&lt;3000),B40,AND(D19=A35,Втулка!F10&gt;=3000,Втулка!F10&lt;3500),B41,AND(D19=A35,Втулка!F10&gt;=3500,Втулка!F10&lt;4000),B42,AND(D19=A35,Втулка!F10&gt;=4000,Втулка!F10&lt;4500),B43,AND(D19=A35,Втулка!F10&gt;=4500,Втулка!F10&lt;5500),B44,AND(D19=A35,Втулка!F10&gt;=5500),B45)</f>
        <v>#N/A</v>
      </c>
      <c r="G19" t="str">
        <f>_xlfn.IFS(AND(D19=A47,Втулка!F10&lt;500),A49,AND(D19=A47,Втулка!F10&gt;=500,Втулка!F10&lt;1000),A50,AND(D19=A47,Втулка!F10&gt;=1000,Втулка!F10&lt;1500),A51,AND(D19=A47,Втулка!F10&gt;=1500,Втулка!F10&lt;2000),A52,AND(D19=A47,Втулка!F10&gt;=2000,Втулка!F10&lt;2500),A53,AND(D19=A47,Втулка!F10&gt;=2500),A54)</f>
        <v>262.04.463-5</v>
      </c>
      <c r="L19">
        <f>[1]Планки!H19</f>
        <v>52</v>
      </c>
      <c r="M19">
        <f>[1]Планки!I19</f>
        <v>690</v>
      </c>
      <c r="N19">
        <f>[1]Планки!J19</f>
        <v>100</v>
      </c>
      <c r="O19">
        <f>[1]Планки!K19</f>
        <v>590</v>
      </c>
      <c r="P19">
        <f>[1]Планки!L19</f>
        <v>272</v>
      </c>
      <c r="Q19">
        <f>[1]Планки!M19</f>
        <v>285</v>
      </c>
      <c r="R19">
        <f>[1]Планки!N19</f>
        <v>295</v>
      </c>
      <c r="S19" t="str">
        <f>[1]Планки!O19</f>
        <v>125 (27)</v>
      </c>
      <c r="T19" t="str">
        <f>[1]Планки!P19</f>
        <v>130 (35)</v>
      </c>
      <c r="U19" t="str">
        <f>[1]Планки!Q19</f>
        <v>175 (100)</v>
      </c>
      <c r="V19">
        <f>[1]Планки!R19</f>
        <v>0</v>
      </c>
    </row>
    <row r="20" spans="1:22" ht="16.5" thickBot="1" x14ac:dyDescent="0.3">
      <c r="A20" s="49" t="s">
        <v>179</v>
      </c>
      <c r="B20" s="97"/>
      <c r="C20" s="97"/>
      <c r="D20" s="97"/>
      <c r="E20" s="97"/>
      <c r="L20">
        <f>[1]Планки!H20</f>
        <v>83</v>
      </c>
      <c r="M20">
        <f>[1]Планки!I20</f>
        <v>715</v>
      </c>
      <c r="N20">
        <f>[1]Планки!J20</f>
        <v>120</v>
      </c>
      <c r="O20">
        <f>[1]Планки!K20</f>
        <v>595</v>
      </c>
      <c r="P20">
        <f>[1]Планки!L20</f>
        <v>280</v>
      </c>
      <c r="Q20">
        <f>[1]Планки!M20</f>
        <v>290</v>
      </c>
      <c r="R20">
        <f>[1]Планки!N20</f>
        <v>325</v>
      </c>
      <c r="S20">
        <f>[1]Планки!O20</f>
        <v>32</v>
      </c>
      <c r="T20">
        <f>[1]Планки!P20</f>
        <v>41</v>
      </c>
      <c r="U20">
        <f>[1]Планки!Q20</f>
        <v>95</v>
      </c>
      <c r="V20">
        <f>[1]Планки!R20</f>
        <v>0</v>
      </c>
    </row>
    <row r="21" spans="1:22" ht="15.75" x14ac:dyDescent="0.25">
      <c r="A21" s="121" t="s">
        <v>162</v>
      </c>
      <c r="B21" s="122"/>
      <c r="C21" s="123" t="s">
        <v>163</v>
      </c>
      <c r="D21" s="122"/>
      <c r="E21" s="123" t="s">
        <v>164</v>
      </c>
      <c r="F21" s="124"/>
      <c r="G21" s="122"/>
      <c r="H21" s="125" t="s">
        <v>165</v>
      </c>
      <c r="I21" s="137">
        <v>55</v>
      </c>
      <c r="L21">
        <f>[1]Планки!H21</f>
        <v>80</v>
      </c>
      <c r="M21">
        <f>[1]Планки!I21</f>
        <v>755</v>
      </c>
      <c r="N21">
        <f>[1]Планки!J21</f>
        <v>150</v>
      </c>
      <c r="O21">
        <f>[1]Планки!K21</f>
        <v>605</v>
      </c>
      <c r="P21">
        <f>[1]Планки!L21</f>
        <v>160</v>
      </c>
      <c r="Q21">
        <f>[1]Планки!M21</f>
        <v>175</v>
      </c>
      <c r="R21">
        <f>[1]Планки!N21</f>
        <v>210</v>
      </c>
      <c r="S21" t="str">
        <f>[1]Планки!O21</f>
        <v>52 (35)</v>
      </c>
      <c r="T21" t="str">
        <f>[1]Планки!P21</f>
        <v>60 (42)</v>
      </c>
      <c r="U21" t="str">
        <f>[1]Планки!Q21</f>
        <v>115 (100)</v>
      </c>
      <c r="V21">
        <f>[1]Планки!R21</f>
        <v>0</v>
      </c>
    </row>
    <row r="22" spans="1:22" ht="15.75" x14ac:dyDescent="0.25">
      <c r="A22" s="126" t="s">
        <v>166</v>
      </c>
      <c r="B22" s="115">
        <v>2</v>
      </c>
      <c r="C22" s="113" t="s">
        <v>167</v>
      </c>
      <c r="D22" s="113"/>
      <c r="E22" s="113" t="s">
        <v>168</v>
      </c>
      <c r="F22" s="102"/>
      <c r="G22" s="113"/>
      <c r="H22" s="127"/>
      <c r="I22" s="137">
        <v>60</v>
      </c>
      <c r="L22">
        <f>[1]Планки!H22</f>
        <v>95</v>
      </c>
      <c r="M22">
        <f>[1]Планки!I22</f>
        <v>825</v>
      </c>
      <c r="N22">
        <f>[1]Планки!J22</f>
        <v>220</v>
      </c>
      <c r="O22">
        <f>[1]Планки!K22</f>
        <v>605</v>
      </c>
      <c r="P22">
        <f>[1]Планки!L22</f>
        <v>325</v>
      </c>
      <c r="Q22">
        <f>[1]Планки!M22</f>
        <v>340</v>
      </c>
      <c r="R22">
        <f>[1]Планки!N22</f>
        <v>385</v>
      </c>
      <c r="S22">
        <f>[1]Планки!O22</f>
        <v>55</v>
      </c>
      <c r="T22">
        <f>[1]Планки!P22</f>
        <v>65</v>
      </c>
      <c r="U22">
        <f>[1]Планки!Q22</f>
        <v>140</v>
      </c>
      <c r="V22">
        <f>[1]Планки!R22</f>
        <v>0</v>
      </c>
    </row>
    <row r="23" spans="1:22" ht="15.75" x14ac:dyDescent="0.25">
      <c r="A23" s="128">
        <f>Втулка!M20</f>
        <v>75</v>
      </c>
      <c r="B23" s="117">
        <f>A23</f>
        <v>75</v>
      </c>
      <c r="C23" s="116">
        <v>30</v>
      </c>
      <c r="D23" s="102"/>
      <c r="E23" s="116">
        <v>50</v>
      </c>
      <c r="F23" s="102"/>
      <c r="G23" s="113"/>
      <c r="H23" s="127"/>
      <c r="I23" s="137">
        <v>65</v>
      </c>
      <c r="L23">
        <f>[1]Планки!H23</f>
        <v>30</v>
      </c>
      <c r="M23">
        <f>[1]Планки!I23</f>
        <v>745</v>
      </c>
      <c r="N23">
        <f>[1]Планки!J23</f>
        <v>130</v>
      </c>
      <c r="O23">
        <f>[1]Планки!K23</f>
        <v>615</v>
      </c>
      <c r="P23">
        <f>[1]Планки!L23</f>
        <v>295</v>
      </c>
      <c r="Q23">
        <f>[1]Планки!M23</f>
        <v>305</v>
      </c>
      <c r="R23">
        <f>[1]Планки!N23</f>
        <v>340</v>
      </c>
      <c r="S23">
        <f>[1]Планки!O23</f>
        <v>30</v>
      </c>
      <c r="T23">
        <f>[1]Планки!P23</f>
        <v>40</v>
      </c>
      <c r="U23">
        <f>[1]Планки!Q23</f>
        <v>95</v>
      </c>
      <c r="V23">
        <f>[1]Планки!R23</f>
        <v>0</v>
      </c>
    </row>
    <row r="24" spans="1:22" ht="15.75" x14ac:dyDescent="0.25">
      <c r="A24" s="129"/>
      <c r="B24" s="115">
        <v>0</v>
      </c>
      <c r="C24" s="113" t="s">
        <v>169</v>
      </c>
      <c r="D24" s="113"/>
      <c r="E24" s="113" t="s">
        <v>170</v>
      </c>
      <c r="F24" s="102"/>
      <c r="G24" s="113"/>
      <c r="H24" s="127"/>
      <c r="I24" s="147">
        <v>70</v>
      </c>
      <c r="L24" t="str">
        <f>[1]Планки!H24</f>
        <v>б/н (АГВЕРС)</v>
      </c>
      <c r="M24">
        <f>[1]Планки!I24</f>
        <v>825</v>
      </c>
      <c r="N24">
        <f>[1]Планки!J24</f>
        <v>205</v>
      </c>
      <c r="O24">
        <f>[1]Планки!K24</f>
        <v>620</v>
      </c>
      <c r="P24">
        <f>[1]Планки!L24</f>
        <v>1300</v>
      </c>
      <c r="Q24">
        <f>[1]Планки!M24</f>
        <v>1325</v>
      </c>
      <c r="R24">
        <f>[1]Планки!N24</f>
        <v>1335</v>
      </c>
      <c r="S24">
        <f>[1]Планки!O24</f>
        <v>65</v>
      </c>
      <c r="T24">
        <f>[1]Планки!P24</f>
        <v>75</v>
      </c>
      <c r="U24">
        <f>[1]Планки!Q24</f>
        <v>130</v>
      </c>
      <c r="V24" t="str">
        <f>[1]Планки!R24</f>
        <v>новая модель для заказа 341684-004</v>
      </c>
    </row>
    <row r="25" spans="1:22" ht="15.75" x14ac:dyDescent="0.25">
      <c r="A25" s="126" t="s">
        <v>127</v>
      </c>
      <c r="B25" s="115">
        <v>0</v>
      </c>
      <c r="C25" s="116">
        <v>30</v>
      </c>
      <c r="D25" s="112">
        <f>(C23+C25)/2</f>
        <v>30</v>
      </c>
      <c r="E25" s="116">
        <v>50</v>
      </c>
      <c r="F25" s="113">
        <f>(E23+E25)/2</f>
        <v>50</v>
      </c>
      <c r="G25" s="102"/>
      <c r="H25" s="127"/>
      <c r="I25" s="147">
        <v>75</v>
      </c>
      <c r="L25">
        <f>[1]Планки!H25</f>
        <v>98</v>
      </c>
      <c r="M25">
        <f>[1]Планки!I25</f>
        <v>730</v>
      </c>
      <c r="N25">
        <f>[1]Планки!J25</f>
        <v>105</v>
      </c>
      <c r="O25">
        <f>[1]Планки!K25</f>
        <v>625</v>
      </c>
      <c r="P25">
        <f>[1]Планки!L25</f>
        <v>280</v>
      </c>
      <c r="Q25">
        <f>[1]Планки!M25</f>
        <v>287</v>
      </c>
      <c r="R25">
        <f>[1]Планки!N25</f>
        <v>315</v>
      </c>
      <c r="S25" t="str">
        <f>[1]Планки!O25</f>
        <v>40 (27)</v>
      </c>
      <c r="T25" t="str">
        <f>[1]Планки!P25</f>
        <v>50 (37)</v>
      </c>
      <c r="U25" t="str">
        <f>[1]Планки!Q25</f>
        <v>100 (85)</v>
      </c>
      <c r="V25">
        <f>[1]Планки!R25</f>
        <v>0</v>
      </c>
    </row>
    <row r="26" spans="1:22" ht="15.75" x14ac:dyDescent="0.25">
      <c r="A26" s="128">
        <f>Втулка!M5+Втулка!M7</f>
        <v>385</v>
      </c>
      <c r="B26" s="117">
        <f>A26</f>
        <v>385</v>
      </c>
      <c r="C26" s="113" t="s">
        <v>171</v>
      </c>
      <c r="D26" s="113"/>
      <c r="E26" s="113" t="s">
        <v>172</v>
      </c>
      <c r="F26" s="113"/>
      <c r="G26" s="102"/>
      <c r="H26" s="127"/>
      <c r="I26" s="147">
        <v>80</v>
      </c>
      <c r="L26">
        <f>[1]Планки!H26</f>
        <v>63</v>
      </c>
      <c r="M26">
        <f>[1]Планки!I26</f>
        <v>790</v>
      </c>
      <c r="N26">
        <f>[1]Планки!J26</f>
        <v>160</v>
      </c>
      <c r="O26">
        <f>[1]Планки!K26</f>
        <v>630</v>
      </c>
      <c r="P26">
        <f>[1]Планки!L26</f>
        <v>360</v>
      </c>
      <c r="Q26">
        <f>[1]Планки!M26</f>
        <v>373</v>
      </c>
      <c r="R26">
        <f>[1]Планки!N26</f>
        <v>410</v>
      </c>
      <c r="S26">
        <f>[1]Планки!O26</f>
        <v>34</v>
      </c>
      <c r="T26">
        <f>[1]Планки!P26</f>
        <v>45</v>
      </c>
      <c r="U26">
        <f>[1]Планки!Q26</f>
        <v>110</v>
      </c>
      <c r="V26">
        <f>[1]Планки!R26</f>
        <v>0</v>
      </c>
    </row>
    <row r="27" spans="1:22" ht="15.75" x14ac:dyDescent="0.25">
      <c r="A27" s="136"/>
      <c r="B27" s="118">
        <f>Втулка!M6</f>
        <v>8.5</v>
      </c>
      <c r="C27" s="116">
        <v>30</v>
      </c>
      <c r="D27" s="112">
        <f>C27</f>
        <v>30</v>
      </c>
      <c r="E27" s="116">
        <v>50</v>
      </c>
      <c r="F27" s="113">
        <f>E27</f>
        <v>50</v>
      </c>
      <c r="G27" s="102"/>
      <c r="H27" s="127"/>
      <c r="I27" s="147">
        <v>85</v>
      </c>
      <c r="L27">
        <f>[1]Планки!H27</f>
        <v>59</v>
      </c>
      <c r="M27">
        <f>[1]Планки!I27</f>
        <v>775</v>
      </c>
      <c r="N27">
        <f>[1]Планки!J27</f>
        <v>140</v>
      </c>
      <c r="O27">
        <f>[1]Планки!K27</f>
        <v>635</v>
      </c>
      <c r="P27">
        <f>[1]Планки!L27</f>
        <v>340</v>
      </c>
      <c r="Q27">
        <f>[1]Планки!M27</f>
        <v>357</v>
      </c>
      <c r="R27">
        <f>[1]Планки!N27</f>
        <v>372</v>
      </c>
      <c r="S27">
        <f>[1]Планки!O27</f>
        <v>28</v>
      </c>
      <c r="T27">
        <f>[1]Планки!P27</f>
        <v>35</v>
      </c>
      <c r="U27">
        <f>[1]Планки!Q27</f>
        <v>75</v>
      </c>
      <c r="V27">
        <f>[1]Планки!R27</f>
        <v>0</v>
      </c>
    </row>
    <row r="28" spans="1:22" ht="15.75" x14ac:dyDescent="0.25">
      <c r="A28" s="136"/>
      <c r="B28" s="119">
        <f>((B23*B23-B24*B24)*3.1415926*B26*B27+(B22*B22-B23*B23)*B25*B27*3.1415926)/4000000*Втулка!M21</f>
        <v>14.457461883046877</v>
      </c>
      <c r="C28" s="114" t="s">
        <v>127</v>
      </c>
      <c r="D28" s="113"/>
      <c r="E28" s="114" t="s">
        <v>173</v>
      </c>
      <c r="F28" s="113"/>
      <c r="G28" s="102"/>
      <c r="H28" s="127"/>
      <c r="I28" s="147">
        <v>90</v>
      </c>
      <c r="L28">
        <f>[1]Планки!H28</f>
        <v>4</v>
      </c>
      <c r="M28">
        <f>[1]Планки!I28</f>
        <v>1185</v>
      </c>
      <c r="N28">
        <f>[1]Планки!J28</f>
        <v>545</v>
      </c>
      <c r="O28">
        <f>[1]Планки!K28</f>
        <v>640</v>
      </c>
      <c r="P28">
        <f>[1]Планки!L28</f>
        <v>223</v>
      </c>
      <c r="Q28">
        <f>[1]Планки!M28</f>
        <v>230</v>
      </c>
      <c r="R28">
        <f>[1]Планки!N28</f>
        <v>345</v>
      </c>
      <c r="S28">
        <f>[1]Планки!O28</f>
        <v>173</v>
      </c>
      <c r="T28">
        <f>[1]Планки!P28</f>
        <v>185</v>
      </c>
      <c r="U28">
        <f>[1]Планки!Q28</f>
        <v>305</v>
      </c>
      <c r="V28">
        <f>[1]Планки!R28</f>
        <v>0</v>
      </c>
    </row>
    <row r="29" spans="1:22" ht="15.75" x14ac:dyDescent="0.25">
      <c r="A29" s="136"/>
      <c r="B29" s="113"/>
      <c r="C29" s="116">
        <v>50</v>
      </c>
      <c r="D29" s="112">
        <f>C29</f>
        <v>50</v>
      </c>
      <c r="E29" s="116">
        <f>Втулка!M3</f>
        <v>1360</v>
      </c>
      <c r="F29" s="120">
        <f>2*3.1415926*E32/2</f>
        <v>4586.7251960000003</v>
      </c>
      <c r="G29" s="102"/>
      <c r="H29" s="127"/>
      <c r="I29" s="147">
        <v>95</v>
      </c>
      <c r="L29">
        <f>[1]Планки!H29</f>
        <v>76</v>
      </c>
      <c r="M29">
        <f>[1]Планки!I29</f>
        <v>765</v>
      </c>
      <c r="N29">
        <f>[1]Планки!J29</f>
        <v>125</v>
      </c>
      <c r="O29">
        <f>[1]Планки!K29</f>
        <v>640</v>
      </c>
      <c r="P29">
        <f>[1]Планки!L29</f>
        <v>235</v>
      </c>
      <c r="Q29">
        <f>[1]Планки!M29</f>
        <v>252</v>
      </c>
      <c r="R29">
        <f>[1]Планки!N29</f>
        <v>290</v>
      </c>
      <c r="S29">
        <f>[1]Планки!O29</f>
        <v>27</v>
      </c>
      <c r="T29">
        <f>[1]Планки!P29</f>
        <v>37</v>
      </c>
      <c r="U29">
        <f>[1]Планки!Q29</f>
        <v>90</v>
      </c>
      <c r="V29">
        <f>[1]Планки!R29</f>
        <v>0</v>
      </c>
    </row>
    <row r="30" spans="1:22" ht="15.75" x14ac:dyDescent="0.25">
      <c r="A30" s="136"/>
      <c r="B30" s="102"/>
      <c r="C30" s="114" t="s">
        <v>174</v>
      </c>
      <c r="D30" s="113"/>
      <c r="E30" s="114" t="s">
        <v>175</v>
      </c>
      <c r="F30" s="113"/>
      <c r="G30" s="114" t="s">
        <v>176</v>
      </c>
      <c r="H30" s="127"/>
      <c r="I30" s="147">
        <v>100</v>
      </c>
      <c r="L30">
        <f>[1]Планки!H30</f>
        <v>78</v>
      </c>
      <c r="M30">
        <f>[1]Планки!I30</f>
        <v>745</v>
      </c>
      <c r="N30">
        <f>[1]Планки!J30</f>
        <v>105</v>
      </c>
      <c r="O30">
        <f>[1]Планки!K30</f>
        <v>640</v>
      </c>
      <c r="P30">
        <f>[1]Планки!L30</f>
        <v>240</v>
      </c>
      <c r="Q30">
        <f>[1]Планки!M30</f>
        <v>247</v>
      </c>
      <c r="R30">
        <f>[1]Планки!N30</f>
        <v>280</v>
      </c>
      <c r="S30">
        <f>[1]Планки!O30</f>
        <v>27</v>
      </c>
      <c r="T30">
        <f>[1]Планки!P30</f>
        <v>35</v>
      </c>
      <c r="U30">
        <f>[1]Планки!Q30</f>
        <v>80</v>
      </c>
      <c r="V30">
        <f>[1]Планки!R30</f>
        <v>0</v>
      </c>
    </row>
    <row r="31" spans="1:22" ht="15.75" x14ac:dyDescent="0.25">
      <c r="A31" s="136"/>
      <c r="B31" s="102"/>
      <c r="C31" s="116">
        <f>Втулка!M22</f>
        <v>6</v>
      </c>
      <c r="D31" s="112">
        <f>C31</f>
        <v>6</v>
      </c>
      <c r="E31" s="114" t="s">
        <v>177</v>
      </c>
      <c r="F31" s="113"/>
      <c r="G31" s="116">
        <v>250</v>
      </c>
      <c r="H31" s="127"/>
      <c r="L31" t="str">
        <f>[1]Планки!H31</f>
        <v>б/н</v>
      </c>
      <c r="M31">
        <f>[1]Планки!I31</f>
        <v>890</v>
      </c>
      <c r="N31">
        <f>[1]Планки!J31</f>
        <v>250</v>
      </c>
      <c r="O31">
        <f>[1]Планки!K31</f>
        <v>640</v>
      </c>
      <c r="P31">
        <f>[1]Планки!L31</f>
        <v>240</v>
      </c>
      <c r="Q31">
        <f>[1]Планки!M31</f>
        <v>240</v>
      </c>
      <c r="R31">
        <f>[1]Планки!N31</f>
        <v>260</v>
      </c>
      <c r="S31">
        <f>[1]Планки!O31</f>
        <v>104</v>
      </c>
      <c r="T31">
        <f>[1]Планки!P31</f>
        <v>104</v>
      </c>
      <c r="U31">
        <f>[1]Планки!Q31</f>
        <v>160</v>
      </c>
      <c r="V31" t="str">
        <f>[1]Планки!R31</f>
        <v>с 19.09.2017</v>
      </c>
    </row>
    <row r="32" spans="1:22" ht="15.75" x14ac:dyDescent="0.25">
      <c r="A32" s="136"/>
      <c r="B32" s="102"/>
      <c r="C32" s="102"/>
      <c r="D32" s="118">
        <f>Втулка!M6</f>
        <v>8.5</v>
      </c>
      <c r="E32" s="113">
        <f>E29+C29+E27</f>
        <v>1460</v>
      </c>
      <c r="F32" s="118">
        <f>Втулка!M6</f>
        <v>8.5</v>
      </c>
      <c r="G32" s="113" t="s">
        <v>178</v>
      </c>
      <c r="H32" s="127"/>
      <c r="L32">
        <f>[1]Планки!H32</f>
        <v>89</v>
      </c>
      <c r="M32">
        <f>[1]Планки!I32</f>
        <v>760</v>
      </c>
      <c r="N32">
        <f>[1]Планки!J32</f>
        <v>120</v>
      </c>
      <c r="O32">
        <f>[1]Планки!K32</f>
        <v>640</v>
      </c>
      <c r="P32">
        <f>[1]Планки!L32</f>
        <v>275</v>
      </c>
      <c r="Q32">
        <f>[1]Планки!M32</f>
        <v>285</v>
      </c>
      <c r="R32">
        <f>[1]Планки!N32</f>
        <v>310</v>
      </c>
      <c r="S32" t="str">
        <f>[1]Планки!O32</f>
        <v>37 (32)</v>
      </c>
      <c r="T32" t="str">
        <f>[1]Планки!P32</f>
        <v>45 (40)</v>
      </c>
      <c r="U32" t="str">
        <f>[1]Планки!Q32</f>
        <v>190 (185)</v>
      </c>
      <c r="V32">
        <f>[1]Планки!R32</f>
        <v>0</v>
      </c>
    </row>
    <row r="33" spans="1:22" ht="16.5" thickBot="1" x14ac:dyDescent="0.3">
      <c r="A33" s="130"/>
      <c r="B33" s="131"/>
      <c r="C33" s="131"/>
      <c r="D33" s="132">
        <f>D25*D27*D29*D31*D32/1000000</f>
        <v>2.2949999999999999</v>
      </c>
      <c r="E33" s="131"/>
      <c r="F33" s="133">
        <f>F25*F27*F29*F32/1000000</f>
        <v>97.467910415000006</v>
      </c>
      <c r="G33" s="132">
        <f>F33/360*G31</f>
        <v>67.686048899305561</v>
      </c>
      <c r="H33" s="134">
        <f>B28+D33+G33</f>
        <v>84.438510782352438</v>
      </c>
      <c r="L33">
        <f>[1]Планки!H33</f>
        <v>85</v>
      </c>
      <c r="M33">
        <f>[1]Планки!I33</f>
        <v>940</v>
      </c>
      <c r="N33">
        <f>[1]Планки!J33</f>
        <v>300</v>
      </c>
      <c r="O33">
        <f>[1]Планки!K33</f>
        <v>640</v>
      </c>
      <c r="P33">
        <f>[1]Планки!L33</f>
        <v>290</v>
      </c>
      <c r="Q33">
        <f>[1]Планки!M33</f>
        <v>310</v>
      </c>
      <c r="R33">
        <f>[1]Планки!N33</f>
        <v>375</v>
      </c>
      <c r="S33" t="str">
        <f>[1]Планки!O33</f>
        <v>75 (57)</v>
      </c>
      <c r="T33" t="str">
        <f>[1]Планки!P33</f>
        <v>85 (67)</v>
      </c>
      <c r="U33" t="str">
        <f>[1]Планки!Q33</f>
        <v>200 (170)</v>
      </c>
      <c r="V33">
        <f>[1]Планки!R33</f>
        <v>0</v>
      </c>
    </row>
    <row r="34" spans="1:22" x14ac:dyDescent="0.25">
      <c r="B34" s="51" t="s">
        <v>191</v>
      </c>
      <c r="C34" s="153" t="s">
        <v>164</v>
      </c>
      <c r="D34" s="153"/>
      <c r="E34" s="153"/>
      <c r="L34">
        <f>[1]Планки!H34</f>
        <v>79</v>
      </c>
      <c r="M34">
        <f>[1]Планки!I34</f>
        <v>795</v>
      </c>
      <c r="N34">
        <f>[1]Планки!J34</f>
        <v>150</v>
      </c>
      <c r="O34">
        <f>[1]Планки!K34</f>
        <v>645</v>
      </c>
      <c r="P34">
        <f>[1]Планки!L34</f>
        <v>137</v>
      </c>
      <c r="Q34">
        <f>[1]Планки!M34</f>
        <v>150</v>
      </c>
      <c r="R34">
        <f>[1]Планки!N34</f>
        <v>185</v>
      </c>
      <c r="S34" t="str">
        <f>[1]Планки!O34</f>
        <v>37 (32)</v>
      </c>
      <c r="T34" t="str">
        <f>[1]Планки!P34</f>
        <v>50 (45)</v>
      </c>
      <c r="U34" t="str">
        <f>[1]Планки!Q34</f>
        <v>105 (100)</v>
      </c>
      <c r="V34">
        <f>[1]Планки!R34</f>
        <v>0</v>
      </c>
    </row>
    <row r="35" spans="1:22" x14ac:dyDescent="0.25">
      <c r="A35" s="135" t="s">
        <v>112</v>
      </c>
      <c r="B35" s="141"/>
      <c r="C35" s="144" t="s">
        <v>167</v>
      </c>
      <c r="D35" s="144" t="s">
        <v>169</v>
      </c>
      <c r="E35" s="144" t="s">
        <v>171</v>
      </c>
      <c r="F35" s="156" t="s">
        <v>203</v>
      </c>
      <c r="G35" s="156" t="s">
        <v>204</v>
      </c>
      <c r="H35" s="156" t="s">
        <v>214</v>
      </c>
      <c r="L35">
        <f>[1]Планки!H35</f>
        <v>11</v>
      </c>
      <c r="M35">
        <f>[1]Планки!I35</f>
        <v>810</v>
      </c>
      <c r="N35">
        <f>[1]Планки!J35</f>
        <v>165</v>
      </c>
      <c r="O35">
        <f>[1]Планки!K35</f>
        <v>645</v>
      </c>
      <c r="P35">
        <f>[1]Планки!L35</f>
        <v>195</v>
      </c>
      <c r="Q35">
        <f>[1]Планки!M35</f>
        <v>210</v>
      </c>
      <c r="R35">
        <f>[1]Планки!N35</f>
        <v>245</v>
      </c>
      <c r="S35">
        <f>[1]Планки!O35</f>
        <v>40</v>
      </c>
      <c r="T35">
        <f>[1]Планки!P35</f>
        <v>47</v>
      </c>
      <c r="U35">
        <f>[1]Планки!Q35</f>
        <v>120</v>
      </c>
      <c r="V35">
        <f>[1]Планки!R35</f>
        <v>0</v>
      </c>
    </row>
    <row r="36" spans="1:22" x14ac:dyDescent="0.25">
      <c r="A36" s="111" t="s">
        <v>192</v>
      </c>
      <c r="B36" s="141" t="s">
        <v>112</v>
      </c>
      <c r="C36">
        <v>40</v>
      </c>
      <c r="D36" s="140">
        <v>50</v>
      </c>
      <c r="E36">
        <v>50</v>
      </c>
      <c r="F36" s="140">
        <v>60</v>
      </c>
      <c r="G36">
        <v>65</v>
      </c>
      <c r="L36">
        <f>[1]Планки!H36</f>
        <v>77</v>
      </c>
      <c r="M36">
        <f>[1]Планки!I36</f>
        <v>740</v>
      </c>
      <c r="N36">
        <f>[1]Планки!J36</f>
        <v>95</v>
      </c>
      <c r="O36">
        <f>[1]Планки!K36</f>
        <v>645</v>
      </c>
      <c r="P36">
        <f>[1]Планки!L36</f>
        <v>215</v>
      </c>
      <c r="Q36">
        <f>[1]Планки!M36</f>
        <v>225</v>
      </c>
      <c r="R36">
        <f>[1]Планки!N36</f>
        <v>250</v>
      </c>
      <c r="S36">
        <f>[1]Планки!O36</f>
        <v>25</v>
      </c>
      <c r="T36">
        <f>[1]Планки!P36</f>
        <v>33</v>
      </c>
      <c r="U36">
        <f>[1]Планки!Q36</f>
        <v>70</v>
      </c>
      <c r="V36">
        <f>[1]Планки!R36</f>
        <v>0</v>
      </c>
    </row>
    <row r="37" spans="1:22" x14ac:dyDescent="0.25">
      <c r="A37" s="111" t="s">
        <v>193</v>
      </c>
      <c r="B37" s="141" t="s">
        <v>183</v>
      </c>
      <c r="C37">
        <v>40</v>
      </c>
      <c r="D37" s="140">
        <v>50</v>
      </c>
      <c r="E37">
        <v>50</v>
      </c>
      <c r="F37" s="140">
        <v>60</v>
      </c>
      <c r="G37">
        <v>65</v>
      </c>
      <c r="L37">
        <f>[1]Планки!H37</f>
        <v>75</v>
      </c>
      <c r="M37">
        <f>[1]Планки!I37</f>
        <v>760</v>
      </c>
      <c r="N37">
        <f>[1]Планки!J37</f>
        <v>110</v>
      </c>
      <c r="O37">
        <f>[1]Планки!K37</f>
        <v>650</v>
      </c>
      <c r="P37">
        <f>[1]Планки!L37</f>
        <v>237</v>
      </c>
      <c r="Q37">
        <f>[1]Планки!M37</f>
        <v>247</v>
      </c>
      <c r="R37">
        <f>[1]Планки!N37</f>
        <v>275</v>
      </c>
      <c r="S37">
        <f>[1]Планки!O37</f>
        <v>29</v>
      </c>
      <c r="T37">
        <f>[1]Планки!P37</f>
        <v>35</v>
      </c>
      <c r="U37">
        <f>[1]Планки!Q37</f>
        <v>75</v>
      </c>
      <c r="V37">
        <f>[1]Планки!R37</f>
        <v>0</v>
      </c>
    </row>
    <row r="38" spans="1:22" x14ac:dyDescent="0.25">
      <c r="A38" s="111" t="s">
        <v>189</v>
      </c>
      <c r="B38" s="141" t="s">
        <v>184</v>
      </c>
      <c r="C38">
        <v>40</v>
      </c>
      <c r="D38" s="140">
        <v>50</v>
      </c>
      <c r="E38">
        <v>50</v>
      </c>
      <c r="F38" s="140">
        <v>65</v>
      </c>
      <c r="G38">
        <v>70</v>
      </c>
      <c r="L38">
        <f>[1]Планки!H38</f>
        <v>88</v>
      </c>
      <c r="M38">
        <f>[1]Планки!I38</f>
        <v>800</v>
      </c>
      <c r="N38">
        <f>[1]Планки!J38</f>
        <v>150</v>
      </c>
      <c r="O38">
        <f>[1]Планки!K38</f>
        <v>650</v>
      </c>
      <c r="P38">
        <f>[1]Планки!L38</f>
        <v>305</v>
      </c>
      <c r="Q38">
        <f>[1]Планки!M38</f>
        <v>318</v>
      </c>
      <c r="R38">
        <f>[1]Планки!N38</f>
        <v>345</v>
      </c>
      <c r="S38">
        <f>[1]Планки!O38</f>
        <v>35</v>
      </c>
      <c r="T38">
        <f>[1]Планки!P38</f>
        <v>43</v>
      </c>
      <c r="U38">
        <f>[1]Планки!Q38</f>
        <v>110</v>
      </c>
      <c r="V38">
        <f>[1]Планки!R38</f>
        <v>0</v>
      </c>
    </row>
    <row r="39" spans="1:22" x14ac:dyDescent="0.25">
      <c r="A39" s="111" t="s">
        <v>190</v>
      </c>
      <c r="B39" s="141" t="s">
        <v>185</v>
      </c>
      <c r="C39">
        <v>40</v>
      </c>
      <c r="D39" s="140">
        <v>55</v>
      </c>
      <c r="E39">
        <v>60</v>
      </c>
      <c r="F39" s="140">
        <v>70</v>
      </c>
      <c r="G39">
        <v>75</v>
      </c>
      <c r="L39">
        <f>[1]Планки!H39</f>
        <v>55</v>
      </c>
      <c r="M39">
        <f>[1]Планки!I39</f>
        <v>795</v>
      </c>
      <c r="N39">
        <f>[1]Планки!J39</f>
        <v>140</v>
      </c>
      <c r="O39">
        <f>[1]Планки!K39</f>
        <v>655</v>
      </c>
      <c r="P39">
        <f>[1]Планки!L39</f>
        <v>292</v>
      </c>
      <c r="Q39">
        <f>[1]Планки!M39</f>
        <v>310</v>
      </c>
      <c r="R39">
        <f>[1]Планки!N39</f>
        <v>345</v>
      </c>
      <c r="S39" t="str">
        <f>[1]Планки!O39</f>
        <v>100 (32)</v>
      </c>
      <c r="T39" t="str">
        <f>[1]Планки!P39</f>
        <v>115 (50)</v>
      </c>
      <c r="U39" t="str">
        <f>[1]Планки!Q39</f>
        <v>220 (160)</v>
      </c>
      <c r="V39">
        <f>[1]Планки!R39</f>
        <v>0</v>
      </c>
    </row>
    <row r="40" spans="1:22" x14ac:dyDescent="0.25">
      <c r="A40" s="111" t="s">
        <v>194</v>
      </c>
      <c r="B40" s="141" t="s">
        <v>186</v>
      </c>
      <c r="C40">
        <v>40</v>
      </c>
      <c r="D40" s="143">
        <v>55</v>
      </c>
      <c r="E40">
        <v>60</v>
      </c>
      <c r="F40" s="140">
        <v>75</v>
      </c>
      <c r="G40">
        <v>80</v>
      </c>
      <c r="L40">
        <f>[1]Планки!H40</f>
        <v>101</v>
      </c>
      <c r="M40">
        <f>[1]Планки!I40</f>
        <v>800</v>
      </c>
      <c r="N40">
        <f>[1]Планки!J40</f>
        <v>140</v>
      </c>
      <c r="O40">
        <f>[1]Планки!K40</f>
        <v>660</v>
      </c>
      <c r="P40">
        <f>[1]Планки!L40</f>
        <v>155</v>
      </c>
      <c r="Q40">
        <f>[1]Планки!M40</f>
        <v>167</v>
      </c>
      <c r="R40">
        <f>[1]Планки!N40</f>
        <v>200</v>
      </c>
      <c r="S40" t="str">
        <f>[1]Планки!O40</f>
        <v>40 (25)</v>
      </c>
      <c r="T40" t="str">
        <f>[1]Планки!P40</f>
        <v>55 (43)</v>
      </c>
      <c r="U40" t="str">
        <f>[1]Планки!Q40</f>
        <v>120 (100)</v>
      </c>
      <c r="V40">
        <f>[1]Планки!R40</f>
        <v>0</v>
      </c>
    </row>
    <row r="41" spans="1:22" x14ac:dyDescent="0.25">
      <c r="A41" s="111" t="s">
        <v>195</v>
      </c>
      <c r="B41" s="141" t="s">
        <v>187</v>
      </c>
      <c r="C41">
        <v>45</v>
      </c>
      <c r="D41" s="140">
        <v>60</v>
      </c>
      <c r="E41" s="143">
        <v>65</v>
      </c>
      <c r="F41" s="140">
        <v>85</v>
      </c>
      <c r="G41">
        <v>95</v>
      </c>
      <c r="L41">
        <f>[1]Планки!H41</f>
        <v>102</v>
      </c>
      <c r="M41">
        <f>[1]Планки!I41</f>
        <v>800</v>
      </c>
      <c r="N41">
        <f>[1]Планки!J41</f>
        <v>140</v>
      </c>
      <c r="O41">
        <f>[1]Планки!K41</f>
        <v>660</v>
      </c>
      <c r="P41">
        <f>[1]Планки!L41</f>
        <v>155</v>
      </c>
      <c r="Q41">
        <f>[1]Планки!M41</f>
        <v>170</v>
      </c>
      <c r="R41">
        <f>[1]Планки!N41</f>
        <v>190</v>
      </c>
      <c r="S41" t="str">
        <f>[1]Планки!O41</f>
        <v>40 (27)</v>
      </c>
      <c r="T41" t="str">
        <f>[1]Планки!P41</f>
        <v>55 (43)</v>
      </c>
      <c r="U41" t="str">
        <f>[1]Планки!Q41</f>
        <v>110 (100)</v>
      </c>
      <c r="V41">
        <f>[1]Планки!R41</f>
        <v>0</v>
      </c>
    </row>
    <row r="42" spans="1:22" x14ac:dyDescent="0.25">
      <c r="A42" s="111" t="s">
        <v>196</v>
      </c>
      <c r="B42" s="141" t="s">
        <v>188</v>
      </c>
      <c r="C42">
        <v>45</v>
      </c>
      <c r="D42" s="140">
        <v>60</v>
      </c>
      <c r="E42">
        <v>65</v>
      </c>
      <c r="F42" s="140">
        <v>90</v>
      </c>
      <c r="G42">
        <v>100</v>
      </c>
      <c r="L42">
        <f>[1]Планки!H42</f>
        <v>22</v>
      </c>
      <c r="M42">
        <f>[1]Планки!I42</f>
        <v>840</v>
      </c>
      <c r="N42">
        <f>[1]Планки!J42</f>
        <v>180</v>
      </c>
      <c r="O42">
        <f>[1]Планки!K42</f>
        <v>660</v>
      </c>
      <c r="P42">
        <f>[1]Планки!L42</f>
        <v>294</v>
      </c>
      <c r="Q42">
        <f>[1]Планки!M42</f>
        <v>310</v>
      </c>
      <c r="R42">
        <f>[1]Планки!N42</f>
        <v>350</v>
      </c>
      <c r="S42" t="str">
        <f>[1]Планки!O42</f>
        <v>107 (45)</v>
      </c>
      <c r="T42" t="str">
        <f>[1]Планки!P42</f>
        <v>117 (50)</v>
      </c>
      <c r="U42" t="str">
        <f>[1]Планки!Q42</f>
        <v>185 (120)</v>
      </c>
      <c r="V42">
        <f>[1]Планки!R42</f>
        <v>0</v>
      </c>
    </row>
    <row r="43" spans="1:22" x14ac:dyDescent="0.25">
      <c r="A43" s="111" t="s">
        <v>197</v>
      </c>
      <c r="B43" s="141" t="s">
        <v>206</v>
      </c>
      <c r="C43">
        <v>50</v>
      </c>
      <c r="D43" s="140">
        <v>60</v>
      </c>
      <c r="E43">
        <v>65</v>
      </c>
      <c r="F43" s="140">
        <v>100</v>
      </c>
      <c r="G43">
        <v>110</v>
      </c>
      <c r="L43">
        <f>[1]Планки!H43</f>
        <v>13</v>
      </c>
      <c r="M43">
        <f>[1]Планки!I43</f>
        <v>825</v>
      </c>
      <c r="N43">
        <f>[1]Планки!J43</f>
        <v>165</v>
      </c>
      <c r="O43">
        <f>[1]Планки!K43</f>
        <v>660</v>
      </c>
      <c r="P43">
        <f>[1]Планки!L43</f>
        <v>325</v>
      </c>
      <c r="Q43">
        <f>[1]Планки!M43</f>
        <v>338</v>
      </c>
      <c r="R43">
        <f>[1]Планки!N43</f>
        <v>375</v>
      </c>
      <c r="S43" t="str">
        <f>[1]Планки!O43</f>
        <v>80 (37)</v>
      </c>
      <c r="T43" t="str">
        <f>[1]Планки!P43</f>
        <v>90 (47)</v>
      </c>
      <c r="U43" t="str">
        <f>[1]Планки!Q43</f>
        <v>155 (115)</v>
      </c>
      <c r="V43">
        <f>[1]Планки!R43</f>
        <v>0</v>
      </c>
    </row>
    <row r="44" spans="1:22" x14ac:dyDescent="0.25">
      <c r="A44" s="111" t="s">
        <v>198</v>
      </c>
      <c r="B44" s="141" t="s">
        <v>207</v>
      </c>
      <c r="C44">
        <v>50</v>
      </c>
      <c r="D44" s="140">
        <v>65</v>
      </c>
      <c r="E44">
        <v>65</v>
      </c>
      <c r="F44" s="140">
        <v>110</v>
      </c>
      <c r="G44">
        <v>120</v>
      </c>
      <c r="L44">
        <f>[1]Планки!H44</f>
        <v>94</v>
      </c>
      <c r="M44">
        <f>[1]Планки!I44</f>
        <v>805</v>
      </c>
      <c r="N44">
        <f>[1]Планки!J44</f>
        <v>140</v>
      </c>
      <c r="O44">
        <f>[1]Планки!K44</f>
        <v>665</v>
      </c>
      <c r="P44">
        <f>[1]Планки!L44</f>
        <v>160</v>
      </c>
      <c r="Q44">
        <f>[1]Планки!M44</f>
        <v>180</v>
      </c>
      <c r="R44">
        <f>[1]Планки!N44</f>
        <v>200</v>
      </c>
      <c r="S44">
        <f>[1]Планки!O44</f>
        <v>28</v>
      </c>
      <c r="T44">
        <f>[1]Планки!P44</f>
        <v>41</v>
      </c>
      <c r="U44">
        <f>[1]Планки!Q44</f>
        <v>100</v>
      </c>
      <c r="V44">
        <f>[1]Планки!R44</f>
        <v>0</v>
      </c>
    </row>
    <row r="45" spans="1:22" x14ac:dyDescent="0.25">
      <c r="A45" s="111" t="s">
        <v>199</v>
      </c>
      <c r="B45" s="141" t="s">
        <v>208</v>
      </c>
      <c r="C45">
        <v>50</v>
      </c>
      <c r="D45" s="140">
        <v>65</v>
      </c>
      <c r="E45">
        <v>65</v>
      </c>
      <c r="F45" s="140">
        <v>120</v>
      </c>
      <c r="G45">
        <v>130</v>
      </c>
      <c r="L45">
        <f>[1]Планки!H45</f>
        <v>65</v>
      </c>
      <c r="M45">
        <f>[1]Планки!I45</f>
        <v>825</v>
      </c>
      <c r="N45">
        <f>[1]Планки!J45</f>
        <v>160</v>
      </c>
      <c r="O45">
        <f>[1]Планки!K45</f>
        <v>665</v>
      </c>
      <c r="P45">
        <f>[1]Планки!L45</f>
        <v>265</v>
      </c>
      <c r="Q45">
        <f>[1]Планки!M45</f>
        <v>278</v>
      </c>
      <c r="R45">
        <f>[1]Планки!N45</f>
        <v>320</v>
      </c>
      <c r="S45" t="str">
        <f>[1]Планки!O45</f>
        <v>52 (40)</v>
      </c>
      <c r="T45" t="str">
        <f>[1]Планки!P45</f>
        <v>60 (48)</v>
      </c>
      <c r="U45" t="str">
        <f>[1]Планки!Q45</f>
        <v>135 (123)</v>
      </c>
      <c r="V45">
        <f>[1]Планки!R45</f>
        <v>0</v>
      </c>
    </row>
    <row r="46" spans="1:22" x14ac:dyDescent="0.25">
      <c r="L46">
        <f>[1]Планки!H46</f>
        <v>100</v>
      </c>
      <c r="M46">
        <f>[1]Планки!I46</f>
        <v>835</v>
      </c>
      <c r="N46">
        <f>[1]Планки!J46</f>
        <v>170</v>
      </c>
      <c r="O46">
        <f>[1]Планки!K46</f>
        <v>665</v>
      </c>
      <c r="P46">
        <f>[1]Планки!L46</f>
        <v>353</v>
      </c>
      <c r="Q46">
        <f>[1]Планки!M46</f>
        <v>355</v>
      </c>
      <c r="R46">
        <f>[1]Планки!N46</f>
        <v>395</v>
      </c>
      <c r="S46">
        <f>[1]Планки!O46</f>
        <v>35</v>
      </c>
      <c r="T46">
        <f>[1]Планки!P46</f>
        <v>48</v>
      </c>
      <c r="U46">
        <f>[1]Планки!Q46</f>
        <v>110</v>
      </c>
      <c r="V46">
        <f>[1]Планки!R46</f>
        <v>0</v>
      </c>
    </row>
    <row r="47" spans="1:22" x14ac:dyDescent="0.25">
      <c r="A47" s="160" t="s">
        <v>113</v>
      </c>
      <c r="B47" s="159" t="s">
        <v>174</v>
      </c>
      <c r="C47" s="154" t="s">
        <v>219</v>
      </c>
      <c r="D47" s="154"/>
      <c r="E47" s="154"/>
      <c r="F47" s="156"/>
      <c r="G47" s="156" t="s">
        <v>164</v>
      </c>
      <c r="H47" s="144"/>
      <c r="I47" s="144"/>
      <c r="L47">
        <f>[1]Планки!H47</f>
        <v>21</v>
      </c>
      <c r="M47">
        <f>[1]Планки!I47</f>
        <v>840</v>
      </c>
      <c r="N47">
        <f>[1]Планки!J47</f>
        <v>170</v>
      </c>
      <c r="O47">
        <f>[1]Планки!K47</f>
        <v>670</v>
      </c>
      <c r="P47">
        <f>[1]Планки!L47</f>
        <v>355</v>
      </c>
      <c r="Q47">
        <f>[1]Планки!M47</f>
        <v>365</v>
      </c>
      <c r="R47">
        <f>[1]Планки!N47</f>
        <v>400</v>
      </c>
      <c r="S47">
        <f>[1]Планки!O47</f>
        <v>40</v>
      </c>
      <c r="T47">
        <f>[1]Планки!P47</f>
        <v>48</v>
      </c>
      <c r="U47">
        <f>[1]Планки!Q47</f>
        <v>110</v>
      </c>
      <c r="V47">
        <f>[1]Планки!R47</f>
        <v>0</v>
      </c>
    </row>
    <row r="48" spans="1:22" x14ac:dyDescent="0.25">
      <c r="A48" s="111"/>
      <c r="B48" s="159" t="s">
        <v>221</v>
      </c>
      <c r="C48" s="144" t="s">
        <v>167</v>
      </c>
      <c r="D48" s="144" t="s">
        <v>169</v>
      </c>
      <c r="E48" s="144" t="s">
        <v>171</v>
      </c>
      <c r="F48" s="156" t="s">
        <v>215</v>
      </c>
      <c r="G48" s="156" t="s">
        <v>168</v>
      </c>
      <c r="H48" s="155" t="s">
        <v>170</v>
      </c>
      <c r="I48" s="155" t="s">
        <v>216</v>
      </c>
      <c r="L48">
        <f>[1]Планки!H48</f>
        <v>16</v>
      </c>
      <c r="M48">
        <f>[1]Планки!I48</f>
        <v>835</v>
      </c>
      <c r="N48">
        <f>[1]Планки!J48</f>
        <v>165</v>
      </c>
      <c r="O48">
        <f>[1]Планки!K48</f>
        <v>670</v>
      </c>
      <c r="P48">
        <f>[1]Планки!L48</f>
        <v>520</v>
      </c>
      <c r="Q48">
        <f>[1]Планки!M48</f>
        <v>533</v>
      </c>
      <c r="R48">
        <f>[1]Планки!N48</f>
        <v>580</v>
      </c>
      <c r="S48" t="str">
        <f>[1]Планки!O48</f>
        <v>58 (43)</v>
      </c>
      <c r="T48" t="str">
        <f>[1]Планки!P48</f>
        <v>66 (51)</v>
      </c>
      <c r="U48" t="str">
        <f>[1]Планки!Q48</f>
        <v>135 (120)</v>
      </c>
      <c r="V48">
        <f>[1]Планки!R48</f>
        <v>0</v>
      </c>
    </row>
    <row r="49" spans="1:22" x14ac:dyDescent="0.25">
      <c r="A49" s="160" t="s">
        <v>222</v>
      </c>
      <c r="B49" s="51">
        <v>4</v>
      </c>
      <c r="C49">
        <v>21</v>
      </c>
      <c r="D49">
        <v>18</v>
      </c>
      <c r="E49">
        <v>23</v>
      </c>
      <c r="F49">
        <v>60</v>
      </c>
      <c r="G49">
        <v>33</v>
      </c>
      <c r="H49">
        <v>27</v>
      </c>
      <c r="I49">
        <v>36</v>
      </c>
      <c r="L49">
        <f>[1]Планки!H49</f>
        <v>18</v>
      </c>
      <c r="M49">
        <f>[1]Планки!I49</f>
        <v>835</v>
      </c>
      <c r="N49">
        <f>[1]Планки!J49</f>
        <v>165</v>
      </c>
      <c r="O49">
        <f>[1]Планки!K49</f>
        <v>670</v>
      </c>
      <c r="P49">
        <f>[1]Планки!L49</f>
        <v>550</v>
      </c>
      <c r="Q49">
        <f>[1]Планки!M49</f>
        <v>560</v>
      </c>
      <c r="R49">
        <f>[1]Планки!N49</f>
        <v>605</v>
      </c>
      <c r="S49">
        <f>[1]Планки!O49</f>
        <v>37</v>
      </c>
      <c r="T49">
        <f>[1]Планки!P49</f>
        <v>50</v>
      </c>
      <c r="U49">
        <f>[1]Планки!Q49</f>
        <v>105</v>
      </c>
      <c r="V49">
        <f>[1]Планки!R49</f>
        <v>0</v>
      </c>
    </row>
    <row r="50" spans="1:22" x14ac:dyDescent="0.25">
      <c r="A50" s="160" t="s">
        <v>223</v>
      </c>
      <c r="B50" s="51">
        <v>4</v>
      </c>
      <c r="C50">
        <v>21</v>
      </c>
      <c r="D50">
        <v>18</v>
      </c>
      <c r="E50">
        <v>23</v>
      </c>
      <c r="F50">
        <v>60</v>
      </c>
      <c r="G50">
        <v>33</v>
      </c>
      <c r="H50">
        <v>27</v>
      </c>
      <c r="I50">
        <v>36</v>
      </c>
      <c r="L50">
        <f>[1]Планки!H50</f>
        <v>6</v>
      </c>
      <c r="M50">
        <f>[1]Планки!I50</f>
        <v>780</v>
      </c>
      <c r="N50">
        <f>[1]Планки!J50</f>
        <v>105</v>
      </c>
      <c r="O50">
        <f>[1]Планки!K50</f>
        <v>675</v>
      </c>
      <c r="P50">
        <f>[1]Планки!L50</f>
        <v>127</v>
      </c>
      <c r="Q50">
        <f>[1]Планки!M50</f>
        <v>137</v>
      </c>
      <c r="R50">
        <f>[1]Планки!N50</f>
        <v>160</v>
      </c>
      <c r="S50">
        <f>[1]Планки!O50</f>
        <v>30</v>
      </c>
      <c r="T50">
        <f>[1]Планки!P50</f>
        <v>35</v>
      </c>
      <c r="U50">
        <f>[1]Планки!Q50</f>
        <v>77</v>
      </c>
      <c r="V50">
        <f>[1]Планки!R50</f>
        <v>0</v>
      </c>
    </row>
    <row r="51" spans="1:22" x14ac:dyDescent="0.25">
      <c r="A51" s="160" t="s">
        <v>224</v>
      </c>
      <c r="B51" s="51">
        <v>4</v>
      </c>
      <c r="C51">
        <v>24</v>
      </c>
      <c r="D51">
        <v>18</v>
      </c>
      <c r="E51">
        <v>24</v>
      </c>
      <c r="F51">
        <v>65</v>
      </c>
      <c r="G51">
        <v>34</v>
      </c>
      <c r="H51">
        <v>28</v>
      </c>
      <c r="I51">
        <v>39</v>
      </c>
      <c r="L51">
        <f>[1]Планки!H51</f>
        <v>36</v>
      </c>
      <c r="M51">
        <f>[1]Планки!I51</f>
        <v>845</v>
      </c>
      <c r="N51">
        <f>[1]Планки!J51</f>
        <v>170</v>
      </c>
      <c r="O51">
        <f>[1]Планки!K51</f>
        <v>675</v>
      </c>
      <c r="P51">
        <f>[1]Планки!L51</f>
        <v>360</v>
      </c>
      <c r="Q51">
        <f>[1]Планки!M51</f>
        <v>370</v>
      </c>
      <c r="R51">
        <f>[1]Планки!N51</f>
        <v>405</v>
      </c>
      <c r="S51">
        <f>[1]Планки!O51</f>
        <v>40</v>
      </c>
      <c r="T51">
        <f>[1]Планки!P51</f>
        <v>51</v>
      </c>
      <c r="U51">
        <f>[1]Планки!Q51</f>
        <v>110</v>
      </c>
      <c r="V51">
        <f>[1]Планки!R51</f>
        <v>0</v>
      </c>
    </row>
    <row r="52" spans="1:22" x14ac:dyDescent="0.25">
      <c r="A52" s="160" t="s">
        <v>225</v>
      </c>
      <c r="B52" s="51">
        <v>6</v>
      </c>
      <c r="C52">
        <v>21</v>
      </c>
      <c r="D52">
        <v>17</v>
      </c>
      <c r="E52">
        <v>21</v>
      </c>
      <c r="F52">
        <v>70</v>
      </c>
      <c r="G52">
        <v>36</v>
      </c>
      <c r="H52">
        <v>30</v>
      </c>
      <c r="I52">
        <v>44</v>
      </c>
      <c r="L52">
        <f>[1]Планки!H52</f>
        <v>20</v>
      </c>
      <c r="M52">
        <f>[1]Планки!I52</f>
        <v>840</v>
      </c>
      <c r="N52">
        <f>[1]Планки!J52</f>
        <v>165</v>
      </c>
      <c r="O52">
        <f>[1]Планки!K52</f>
        <v>675</v>
      </c>
      <c r="P52">
        <f>[1]Планки!L52</f>
        <v>525</v>
      </c>
      <c r="Q52">
        <f>[1]Планки!M52</f>
        <v>532</v>
      </c>
      <c r="R52">
        <f>[1]Планки!N52</f>
        <v>570</v>
      </c>
      <c r="S52" t="str">
        <f>[1]Планки!O52</f>
        <v>55 (43)</v>
      </c>
      <c r="T52" t="str">
        <f>[1]Планки!P52</f>
        <v>65 (53)</v>
      </c>
      <c r="U52" t="str">
        <f>[1]Планки!Q52</f>
        <v>130 (118)</v>
      </c>
      <c r="V52">
        <f>[1]Планки!R52</f>
        <v>0</v>
      </c>
    </row>
    <row r="53" spans="1:22" x14ac:dyDescent="0.25">
      <c r="A53" s="160" t="s">
        <v>226</v>
      </c>
      <c r="B53" s="51">
        <v>6</v>
      </c>
      <c r="C53">
        <v>24</v>
      </c>
      <c r="D53">
        <v>18</v>
      </c>
      <c r="E53">
        <v>24</v>
      </c>
      <c r="F53">
        <v>75</v>
      </c>
      <c r="G53">
        <v>40</v>
      </c>
      <c r="H53">
        <v>32</v>
      </c>
      <c r="I53">
        <v>50</v>
      </c>
      <c r="L53">
        <f>[1]Планки!H53</f>
        <v>19</v>
      </c>
      <c r="M53">
        <f>[1]Планки!I53</f>
        <v>850</v>
      </c>
      <c r="N53">
        <f>[1]Планки!J53</f>
        <v>170</v>
      </c>
      <c r="O53">
        <f>[1]Планки!K53</f>
        <v>680</v>
      </c>
      <c r="P53">
        <f>[1]Планки!L53</f>
        <v>545</v>
      </c>
      <c r="Q53">
        <f>[1]Планки!M53</f>
        <v>560</v>
      </c>
      <c r="R53">
        <f>[1]Планки!N53</f>
        <v>600</v>
      </c>
      <c r="S53">
        <f>[1]Планки!O53</f>
        <v>37</v>
      </c>
      <c r="T53">
        <f>[1]Планки!P53</f>
        <v>45</v>
      </c>
      <c r="U53">
        <f>[1]Планки!Q53</f>
        <v>110</v>
      </c>
      <c r="V53">
        <f>[1]Планки!R53</f>
        <v>0</v>
      </c>
    </row>
    <row r="54" spans="1:22" x14ac:dyDescent="0.25">
      <c r="A54" s="160" t="s">
        <v>227</v>
      </c>
      <c r="B54" s="51">
        <v>6</v>
      </c>
      <c r="C54">
        <v>25</v>
      </c>
      <c r="D54">
        <v>20</v>
      </c>
      <c r="E54">
        <v>25</v>
      </c>
      <c r="F54">
        <v>80</v>
      </c>
      <c r="G54">
        <v>42</v>
      </c>
      <c r="H54">
        <v>35</v>
      </c>
      <c r="I54">
        <v>55</v>
      </c>
      <c r="L54">
        <f>[1]Планки!H54</f>
        <v>87</v>
      </c>
      <c r="M54">
        <f>[1]Планки!I54</f>
        <v>835</v>
      </c>
      <c r="N54">
        <f>[1]Планки!J54</f>
        <v>150</v>
      </c>
      <c r="O54">
        <f>[1]Планки!K54</f>
        <v>685</v>
      </c>
      <c r="P54">
        <f>[1]Планки!L54</f>
        <v>250</v>
      </c>
      <c r="Q54">
        <f>[1]Планки!M54</f>
        <v>265</v>
      </c>
      <c r="R54">
        <f>[1]Планки!N54</f>
        <v>295</v>
      </c>
      <c r="S54">
        <f>[1]Планки!O54</f>
        <v>35</v>
      </c>
      <c r="T54">
        <f>[1]Планки!P54</f>
        <v>44</v>
      </c>
      <c r="U54">
        <f>[1]Планки!Q54</f>
        <v>105</v>
      </c>
      <c r="V54">
        <f>[1]Планки!R54</f>
        <v>0</v>
      </c>
    </row>
    <row r="55" spans="1:22" x14ac:dyDescent="0.25">
      <c r="L55">
        <f>[1]Планки!H55</f>
        <v>28</v>
      </c>
      <c r="M55">
        <f>[1]Планки!I55</f>
        <v>845</v>
      </c>
      <c r="N55">
        <f>[1]Планки!J55</f>
        <v>150</v>
      </c>
      <c r="O55">
        <f>[1]Планки!K55</f>
        <v>695</v>
      </c>
      <c r="P55">
        <f>[1]Планки!L55</f>
        <v>405</v>
      </c>
      <c r="Q55">
        <f>[1]Планки!M55</f>
        <v>420</v>
      </c>
      <c r="R55">
        <f>[1]Планки!N55</f>
        <v>450</v>
      </c>
      <c r="S55" t="str">
        <f>[1]Планки!O55</f>
        <v>46 (34)</v>
      </c>
      <c r="T55" t="str">
        <f>[1]Планки!P55</f>
        <v>55 (43)</v>
      </c>
      <c r="U55" t="str">
        <f>[1]Планки!Q55</f>
        <v>105 (93)</v>
      </c>
      <c r="V55">
        <f>[1]Планки!R55</f>
        <v>0</v>
      </c>
    </row>
    <row r="56" spans="1:22" x14ac:dyDescent="0.25">
      <c r="A56" s="111" t="s">
        <v>111</v>
      </c>
      <c r="B56" s="159" t="s">
        <v>174</v>
      </c>
      <c r="C56" s="154" t="s">
        <v>219</v>
      </c>
      <c r="D56" s="154"/>
      <c r="E56" s="154"/>
      <c r="F56" s="156"/>
      <c r="G56" s="156" t="s">
        <v>164</v>
      </c>
      <c r="H56" s="144"/>
      <c r="I56" s="144"/>
      <c r="J56" s="157" t="s">
        <v>220</v>
      </c>
      <c r="K56" s="158"/>
      <c r="L56">
        <f>[1]Планки!H56</f>
        <v>51</v>
      </c>
      <c r="M56">
        <f>[1]Планки!I56</f>
        <v>805</v>
      </c>
      <c r="N56">
        <f>[1]Планки!J56</f>
        <v>105</v>
      </c>
      <c r="O56">
        <f>[1]Планки!K56</f>
        <v>700</v>
      </c>
      <c r="P56">
        <f>[1]Планки!L56</f>
        <v>165</v>
      </c>
      <c r="Q56">
        <f>[1]Планки!M56</f>
        <v>180</v>
      </c>
      <c r="R56">
        <f>[1]Планки!N56</f>
        <v>200</v>
      </c>
      <c r="S56">
        <f>[1]Планки!O56</f>
        <v>29</v>
      </c>
      <c r="T56">
        <f>[1]Планки!P56</f>
        <v>35</v>
      </c>
      <c r="U56">
        <f>[1]Планки!Q56</f>
        <v>80</v>
      </c>
      <c r="V56">
        <f>[1]Планки!R56</f>
        <v>0</v>
      </c>
    </row>
    <row r="57" spans="1:22" x14ac:dyDescent="0.25">
      <c r="A57" s="142"/>
      <c r="B57" s="159" t="s">
        <v>221</v>
      </c>
      <c r="C57" s="144" t="s">
        <v>167</v>
      </c>
      <c r="D57" s="144" t="s">
        <v>169</v>
      </c>
      <c r="E57" s="144" t="s">
        <v>171</v>
      </c>
      <c r="F57" s="156" t="s">
        <v>215</v>
      </c>
      <c r="G57" s="156" t="s">
        <v>168</v>
      </c>
      <c r="H57" s="155" t="s">
        <v>170</v>
      </c>
      <c r="I57" s="155" t="s">
        <v>216</v>
      </c>
      <c r="J57" s="156" t="s">
        <v>217</v>
      </c>
      <c r="K57" s="155" t="s">
        <v>218</v>
      </c>
      <c r="L57">
        <f>[1]Планки!H57</f>
        <v>43</v>
      </c>
      <c r="M57">
        <f>[1]Планки!I57</f>
        <v>850</v>
      </c>
      <c r="N57">
        <f>[1]Планки!J57</f>
        <v>150</v>
      </c>
      <c r="O57">
        <f>[1]Планки!K57</f>
        <v>700</v>
      </c>
      <c r="P57">
        <f>[1]Планки!L57</f>
        <v>363</v>
      </c>
      <c r="Q57">
        <f>[1]Планки!M57</f>
        <v>385</v>
      </c>
      <c r="R57">
        <f>[1]Планки!N57</f>
        <v>410</v>
      </c>
      <c r="S57">
        <f>[1]Планки!O57</f>
        <v>32</v>
      </c>
      <c r="T57">
        <f>[1]Планки!P57</f>
        <v>45</v>
      </c>
      <c r="U57">
        <f>[1]Планки!Q57</f>
        <v>100</v>
      </c>
      <c r="V57">
        <f>[1]Планки!R57</f>
        <v>0</v>
      </c>
    </row>
    <row r="58" spans="1:22" x14ac:dyDescent="0.25">
      <c r="A58" s="142" t="s">
        <v>111</v>
      </c>
      <c r="B58" s="51">
        <v>4</v>
      </c>
      <c r="C58">
        <v>20</v>
      </c>
      <c r="D58">
        <v>17</v>
      </c>
      <c r="E58">
        <v>23</v>
      </c>
      <c r="F58">
        <v>55</v>
      </c>
      <c r="G58">
        <v>35</v>
      </c>
      <c r="H58">
        <v>28</v>
      </c>
      <c r="I58">
        <v>40</v>
      </c>
      <c r="J58">
        <v>110</v>
      </c>
      <c r="K58">
        <v>90</v>
      </c>
      <c r="L58">
        <f>[1]Планки!H58</f>
        <v>31</v>
      </c>
      <c r="M58">
        <f>[1]Планки!I58</f>
        <v>880</v>
      </c>
      <c r="N58">
        <f>[1]Планки!J58</f>
        <v>165</v>
      </c>
      <c r="O58">
        <f>[1]Планки!K58</f>
        <v>715</v>
      </c>
      <c r="P58">
        <f>[1]Планки!L58</f>
        <v>295</v>
      </c>
      <c r="Q58">
        <f>[1]Планки!M58</f>
        <v>315</v>
      </c>
      <c r="R58">
        <f>[1]Планки!N58</f>
        <v>355</v>
      </c>
      <c r="S58" t="str">
        <f>[1]Планки!O58</f>
        <v>55 (38)</v>
      </c>
      <c r="T58" t="str">
        <f>[1]Планки!P58</f>
        <v>70 (53)</v>
      </c>
      <c r="U58" t="str">
        <f>[1]Планки!Q58</f>
        <v>135 (118)</v>
      </c>
      <c r="V58">
        <f>[1]Планки!R58</f>
        <v>0</v>
      </c>
    </row>
    <row r="59" spans="1:22" x14ac:dyDescent="0.25">
      <c r="A59" s="142" t="s">
        <v>209</v>
      </c>
      <c r="B59" s="51">
        <v>4</v>
      </c>
      <c r="C59">
        <v>20</v>
      </c>
      <c r="D59">
        <v>17</v>
      </c>
      <c r="E59">
        <v>23</v>
      </c>
      <c r="F59">
        <v>55</v>
      </c>
      <c r="G59">
        <v>35</v>
      </c>
      <c r="H59">
        <v>28</v>
      </c>
      <c r="I59">
        <v>40</v>
      </c>
      <c r="J59">
        <v>110</v>
      </c>
      <c r="K59">
        <v>90</v>
      </c>
      <c r="L59">
        <f>[1]Планки!H59</f>
        <v>91</v>
      </c>
      <c r="M59">
        <f>[1]Планки!I59</f>
        <v>895</v>
      </c>
      <c r="N59">
        <f>[1]Планки!J59</f>
        <v>175</v>
      </c>
      <c r="O59">
        <f>[1]Планки!K59</f>
        <v>720</v>
      </c>
      <c r="P59">
        <f>[1]Планки!L59</f>
        <v>180</v>
      </c>
      <c r="Q59">
        <f>[1]Планки!M59</f>
        <v>234</v>
      </c>
      <c r="R59">
        <f>[1]Планки!N59</f>
        <v>270</v>
      </c>
      <c r="S59" t="str">
        <f>[1]Планки!O59</f>
        <v>45 (40)</v>
      </c>
      <c r="T59" t="str">
        <f>[1]Планки!P59</f>
        <v>60 (55)</v>
      </c>
      <c r="U59" t="str">
        <f>[1]Планки!Q59</f>
        <v>125 (120)</v>
      </c>
      <c r="V59">
        <f>[1]Планки!R59</f>
        <v>0</v>
      </c>
    </row>
    <row r="60" spans="1:22" x14ac:dyDescent="0.25">
      <c r="A60" s="142" t="s">
        <v>210</v>
      </c>
      <c r="B60" s="51">
        <v>6</v>
      </c>
      <c r="C60">
        <v>19</v>
      </c>
      <c r="D60">
        <v>14</v>
      </c>
      <c r="E60">
        <v>20</v>
      </c>
      <c r="F60">
        <v>60</v>
      </c>
      <c r="G60">
        <v>35</v>
      </c>
      <c r="H60">
        <v>29</v>
      </c>
      <c r="I60">
        <v>44</v>
      </c>
      <c r="J60">
        <v>110</v>
      </c>
      <c r="K60">
        <v>90</v>
      </c>
      <c r="L60">
        <f>[1]Планки!H60</f>
        <v>107</v>
      </c>
      <c r="M60">
        <f>[1]Планки!I60</f>
        <v>880</v>
      </c>
      <c r="N60">
        <f>[1]Планки!J60</f>
        <v>150</v>
      </c>
      <c r="O60">
        <f>[1]Планки!K60</f>
        <v>730</v>
      </c>
      <c r="P60">
        <f>[1]Планки!L60</f>
        <v>210</v>
      </c>
      <c r="Q60">
        <f>[1]Планки!M60</f>
        <v>225</v>
      </c>
      <c r="R60">
        <f>[1]Планки!N60</f>
        <v>260</v>
      </c>
      <c r="S60">
        <f>[1]Планки!O60</f>
        <v>31</v>
      </c>
      <c r="T60">
        <f>[1]Планки!P60</f>
        <v>44</v>
      </c>
      <c r="U60">
        <f>[1]Планки!Q60</f>
        <v>110</v>
      </c>
      <c r="V60">
        <f>[1]Планки!R60</f>
        <v>0</v>
      </c>
    </row>
    <row r="61" spans="1:22" x14ac:dyDescent="0.25">
      <c r="A61" s="142" t="s">
        <v>211</v>
      </c>
      <c r="B61" s="51">
        <v>6</v>
      </c>
      <c r="C61">
        <v>22</v>
      </c>
      <c r="D61">
        <v>16</v>
      </c>
      <c r="E61">
        <v>21</v>
      </c>
      <c r="F61">
        <v>65</v>
      </c>
      <c r="G61">
        <v>38</v>
      </c>
      <c r="H61">
        <v>32</v>
      </c>
      <c r="I61">
        <v>48</v>
      </c>
      <c r="J61">
        <v>120</v>
      </c>
      <c r="K61">
        <v>100</v>
      </c>
      <c r="L61">
        <f>[1]Планки!H61</f>
        <v>54</v>
      </c>
      <c r="M61">
        <f>[1]Планки!I61</f>
        <v>900</v>
      </c>
      <c r="N61">
        <f>[1]Планки!J61</f>
        <v>165</v>
      </c>
      <c r="O61">
        <f>[1]Планки!K61</f>
        <v>735</v>
      </c>
      <c r="P61">
        <f>[1]Планки!L61</f>
        <v>235</v>
      </c>
      <c r="Q61">
        <f>[1]Планки!M61</f>
        <v>250</v>
      </c>
      <c r="R61">
        <f>[1]Планки!N61</f>
        <v>305</v>
      </c>
      <c r="S61" t="str">
        <f>[1]Планки!O61</f>
        <v>130 (40)</v>
      </c>
      <c r="T61" t="str">
        <f>[1]Планки!P61</f>
        <v>140 (52)</v>
      </c>
      <c r="U61" t="str">
        <f>[1]Планки!Q61</f>
        <v>215 (120)</v>
      </c>
      <c r="V61">
        <f>[1]Планки!R61</f>
        <v>0</v>
      </c>
    </row>
    <row r="62" spans="1:22" x14ac:dyDescent="0.25">
      <c r="A62" s="142" t="s">
        <v>212</v>
      </c>
      <c r="B62" s="51">
        <v>6</v>
      </c>
      <c r="C62">
        <v>24</v>
      </c>
      <c r="D62">
        <v>18</v>
      </c>
      <c r="E62">
        <v>24</v>
      </c>
      <c r="F62">
        <v>70</v>
      </c>
      <c r="G62">
        <v>42</v>
      </c>
      <c r="H62">
        <v>36</v>
      </c>
      <c r="I62">
        <v>54</v>
      </c>
      <c r="J62">
        <v>120</v>
      </c>
      <c r="K62">
        <v>100</v>
      </c>
      <c r="L62">
        <f>[1]Планки!H62</f>
        <v>47</v>
      </c>
      <c r="M62">
        <f>[1]Планки!I62</f>
        <v>940</v>
      </c>
      <c r="N62">
        <f>[1]Планки!J62</f>
        <v>200</v>
      </c>
      <c r="O62">
        <f>[1]Планки!K62</f>
        <v>740</v>
      </c>
      <c r="P62">
        <f>[1]Планки!L62</f>
        <v>200</v>
      </c>
      <c r="Q62">
        <f>[1]Планки!M62</f>
        <v>215</v>
      </c>
      <c r="R62">
        <f>[1]Планки!N62</f>
        <v>267</v>
      </c>
      <c r="S62">
        <f>[1]Планки!O62</f>
        <v>46</v>
      </c>
      <c r="T62">
        <f>[1]Планки!P62</f>
        <v>55</v>
      </c>
      <c r="U62">
        <f>[1]Планки!Q62</f>
        <v>140</v>
      </c>
      <c r="V62">
        <f>[1]Планки!R62</f>
        <v>0</v>
      </c>
    </row>
    <row r="63" spans="1:22" x14ac:dyDescent="0.25">
      <c r="A63" s="142" t="s">
        <v>213</v>
      </c>
      <c r="B63" s="51">
        <v>6</v>
      </c>
      <c r="C63">
        <v>25</v>
      </c>
      <c r="D63">
        <v>19</v>
      </c>
      <c r="E63">
        <v>26</v>
      </c>
      <c r="F63">
        <v>75</v>
      </c>
      <c r="G63">
        <v>46</v>
      </c>
      <c r="H63">
        <v>35</v>
      </c>
      <c r="I63">
        <v>52</v>
      </c>
      <c r="J63">
        <v>120</v>
      </c>
      <c r="K63">
        <v>100</v>
      </c>
      <c r="L63">
        <f>[1]Планки!H63</f>
        <v>62</v>
      </c>
      <c r="M63">
        <f>[1]Планки!I63</f>
        <v>910</v>
      </c>
      <c r="N63">
        <f>[1]Планки!J63</f>
        <v>170</v>
      </c>
      <c r="O63">
        <f>[1]Планки!K63</f>
        <v>740</v>
      </c>
      <c r="P63">
        <f>[1]Планки!L63</f>
        <v>237</v>
      </c>
      <c r="Q63">
        <f>[1]Планки!M63</f>
        <v>245</v>
      </c>
      <c r="R63">
        <f>[1]Планки!N63</f>
        <v>295</v>
      </c>
      <c r="S63" t="str">
        <f>[1]Планки!O63</f>
        <v>47 (37)</v>
      </c>
      <c r="T63" t="str">
        <f>[1]Планки!P63</f>
        <v>52 (42)</v>
      </c>
      <c r="U63" t="str">
        <f>[1]Планки!Q63</f>
        <v>120 (110)</v>
      </c>
      <c r="V63">
        <f>[1]Планки!R63</f>
        <v>0</v>
      </c>
    </row>
    <row r="64" spans="1:22" x14ac:dyDescent="0.25">
      <c r="L64">
        <f>[1]Планки!H64</f>
        <v>120</v>
      </c>
      <c r="M64">
        <f>[1]Планки!I64</f>
        <v>940</v>
      </c>
      <c r="N64">
        <f>[1]Планки!J64</f>
        <v>200</v>
      </c>
      <c r="O64">
        <f>[1]Планки!K64</f>
        <v>740</v>
      </c>
      <c r="P64">
        <f>[1]Планки!L64</f>
        <v>340</v>
      </c>
      <c r="Q64">
        <f>[1]Планки!M64</f>
        <v>355</v>
      </c>
      <c r="R64">
        <f>[1]Планки!N64</f>
        <v>395</v>
      </c>
      <c r="S64">
        <f>[1]Планки!O64</f>
        <v>50</v>
      </c>
      <c r="T64">
        <f>[1]Планки!P64</f>
        <v>60</v>
      </c>
      <c r="U64">
        <f>[1]Планки!Q64</f>
        <v>135</v>
      </c>
      <c r="V64">
        <f>[1]Планки!R64</f>
        <v>0</v>
      </c>
    </row>
    <row r="65" spans="1:22" x14ac:dyDescent="0.25">
      <c r="A65" s="111" t="s">
        <v>228</v>
      </c>
      <c r="B65" s="159" t="s">
        <v>174</v>
      </c>
      <c r="C65" s="154" t="s">
        <v>219</v>
      </c>
      <c r="D65" s="154"/>
      <c r="E65" s="154"/>
      <c r="F65" s="156"/>
      <c r="G65" s="156" t="s">
        <v>164</v>
      </c>
      <c r="H65" s="144"/>
      <c r="I65" s="144"/>
      <c r="J65" s="157" t="s">
        <v>220</v>
      </c>
      <c r="K65" s="158"/>
      <c r="L65">
        <f>[1]Планки!H65</f>
        <v>15</v>
      </c>
      <c r="M65">
        <f>[1]Планки!I65</f>
        <v>925</v>
      </c>
      <c r="N65">
        <f>[1]Планки!J65</f>
        <v>180</v>
      </c>
      <c r="O65">
        <f>[1]Планки!K65</f>
        <v>745</v>
      </c>
      <c r="P65">
        <f>[1]Планки!L65</f>
        <v>360</v>
      </c>
      <c r="Q65">
        <f>[1]Планки!M65</f>
        <v>380</v>
      </c>
      <c r="R65">
        <f>[1]Планки!N65</f>
        <v>405</v>
      </c>
      <c r="S65" t="str">
        <f>[1]Планки!O65</f>
        <v>85 (37)</v>
      </c>
      <c r="T65" t="str">
        <f>[1]Планки!P65</f>
        <v>98 (47)</v>
      </c>
      <c r="U65" t="str">
        <f>[1]Планки!Q65</f>
        <v>160 (115)</v>
      </c>
      <c r="V65">
        <f>[1]Планки!R65</f>
        <v>0</v>
      </c>
    </row>
    <row r="66" spans="1:22" x14ac:dyDescent="0.25">
      <c r="A66" s="142"/>
      <c r="B66" s="159" t="s">
        <v>221</v>
      </c>
      <c r="C66" s="144" t="s">
        <v>167</v>
      </c>
      <c r="D66" s="144" t="s">
        <v>169</v>
      </c>
      <c r="E66" s="144" t="s">
        <v>171</v>
      </c>
      <c r="F66" s="156" t="s">
        <v>215</v>
      </c>
      <c r="G66" s="156" t="s">
        <v>168</v>
      </c>
      <c r="H66" s="155" t="s">
        <v>170</v>
      </c>
      <c r="I66" s="155" t="s">
        <v>216</v>
      </c>
      <c r="J66" s="156" t="s">
        <v>217</v>
      </c>
      <c r="K66" s="155" t="s">
        <v>218</v>
      </c>
      <c r="L66">
        <f>[1]Планки!H66</f>
        <v>17</v>
      </c>
      <c r="M66">
        <f>[1]Планки!I66</f>
        <v>925</v>
      </c>
      <c r="N66">
        <f>[1]Планки!J66</f>
        <v>180</v>
      </c>
      <c r="O66">
        <f>[1]Планки!K66</f>
        <v>745</v>
      </c>
      <c r="P66">
        <f>[1]Планки!L66</f>
        <v>540</v>
      </c>
      <c r="Q66">
        <f>[1]Планки!M66</f>
        <v>555</v>
      </c>
      <c r="R66">
        <f>[1]Планки!N66</f>
        <v>595</v>
      </c>
      <c r="S66">
        <f>[1]Планки!O66</f>
        <v>37</v>
      </c>
      <c r="T66">
        <f>[1]Планки!P66</f>
        <v>48</v>
      </c>
      <c r="U66">
        <f>[1]Планки!Q66</f>
        <v>110</v>
      </c>
      <c r="V66">
        <f>[1]Планки!R66</f>
        <v>0</v>
      </c>
    </row>
    <row r="67" spans="1:22" x14ac:dyDescent="0.25">
      <c r="A67" s="142" t="s">
        <v>228</v>
      </c>
      <c r="B67" s="51">
        <v>4</v>
      </c>
      <c r="C67">
        <v>50</v>
      </c>
      <c r="D67">
        <v>45</v>
      </c>
      <c r="E67">
        <v>40</v>
      </c>
      <c r="F67">
        <v>55</v>
      </c>
      <c r="G67">
        <v>55</v>
      </c>
      <c r="H67">
        <v>45</v>
      </c>
      <c r="I67">
        <v>50</v>
      </c>
      <c r="J67">
        <v>110</v>
      </c>
      <c r="K67">
        <v>90</v>
      </c>
      <c r="L67">
        <f>[1]Планки!H67</f>
        <v>103</v>
      </c>
      <c r="M67">
        <f>[1]Планки!I67</f>
        <v>880</v>
      </c>
      <c r="N67">
        <f>[1]Планки!J67</f>
        <v>130</v>
      </c>
      <c r="O67">
        <f>[1]Планки!K67</f>
        <v>750</v>
      </c>
      <c r="P67">
        <f>[1]Планки!L67</f>
        <v>315</v>
      </c>
      <c r="Q67">
        <f>[1]Планки!M67</f>
        <v>330</v>
      </c>
      <c r="R67">
        <f>[1]Планки!N67</f>
        <v>365</v>
      </c>
      <c r="S67" t="str">
        <f>[1]Планки!O67</f>
        <v>57 (29)</v>
      </c>
      <c r="T67" t="str">
        <f>[1]Планки!P67</f>
        <v>68 (37)</v>
      </c>
      <c r="U67" t="str">
        <f>[1]Планки!Q67</f>
        <v>115 (85)</v>
      </c>
      <c r="V67">
        <f>[1]Планки!R67</f>
        <v>0</v>
      </c>
    </row>
    <row r="68" spans="1:22" x14ac:dyDescent="0.25">
      <c r="A68" s="142" t="s">
        <v>229</v>
      </c>
      <c r="B68" s="51">
        <v>4</v>
      </c>
      <c r="C68">
        <v>50</v>
      </c>
      <c r="D68">
        <v>45</v>
      </c>
      <c r="E68">
        <v>40</v>
      </c>
      <c r="F68">
        <v>55</v>
      </c>
      <c r="G68">
        <v>55</v>
      </c>
      <c r="H68">
        <v>45</v>
      </c>
      <c r="I68">
        <v>50</v>
      </c>
      <c r="J68">
        <v>110</v>
      </c>
      <c r="K68">
        <v>90</v>
      </c>
      <c r="L68">
        <f>[1]Планки!H68</f>
        <v>38</v>
      </c>
      <c r="M68">
        <f>[1]Планки!I68</f>
        <v>950</v>
      </c>
      <c r="N68">
        <f>[1]Планки!J68</f>
        <v>195</v>
      </c>
      <c r="O68">
        <f>[1]Планки!K68</f>
        <v>755</v>
      </c>
      <c r="P68">
        <f>[1]Планки!L68</f>
        <v>345</v>
      </c>
      <c r="Q68">
        <f>[1]Планки!M68</f>
        <v>355</v>
      </c>
      <c r="R68">
        <f>[1]Планки!N68</f>
        <v>440</v>
      </c>
      <c r="S68">
        <f>[1]Планки!O68</f>
        <v>50</v>
      </c>
      <c r="T68">
        <f>[1]Планки!P68</f>
        <v>60</v>
      </c>
      <c r="U68">
        <f>[1]Планки!Q68</f>
        <v>100</v>
      </c>
      <c r="V68">
        <f>[1]Планки!R68</f>
        <v>0</v>
      </c>
    </row>
    <row r="69" spans="1:22" x14ac:dyDescent="0.25">
      <c r="A69" s="142" t="s">
        <v>230</v>
      </c>
      <c r="B69" s="51">
        <v>4</v>
      </c>
      <c r="C69">
        <v>55</v>
      </c>
      <c r="D69">
        <v>45</v>
      </c>
      <c r="E69">
        <v>45</v>
      </c>
      <c r="F69">
        <v>60</v>
      </c>
      <c r="G69">
        <v>55</v>
      </c>
      <c r="H69">
        <v>50</v>
      </c>
      <c r="I69">
        <v>55</v>
      </c>
      <c r="J69">
        <v>110</v>
      </c>
      <c r="K69">
        <v>90</v>
      </c>
      <c r="L69">
        <f>[1]Планки!H69</f>
        <v>72</v>
      </c>
      <c r="M69">
        <f>[1]Планки!I69</f>
        <v>920</v>
      </c>
      <c r="N69">
        <f>[1]Планки!J69</f>
        <v>160</v>
      </c>
      <c r="O69">
        <f>[1]Планки!K69</f>
        <v>760</v>
      </c>
      <c r="P69">
        <f>[1]Планки!L69</f>
        <v>467</v>
      </c>
      <c r="Q69">
        <f>[1]Планки!M69</f>
        <v>488</v>
      </c>
      <c r="R69">
        <f>[1]Планки!N69</f>
        <v>525</v>
      </c>
      <c r="S69" t="str">
        <f>[1]Планки!O69</f>
        <v>46 (34)</v>
      </c>
      <c r="T69" t="str">
        <f>[1]Планки!P69</f>
        <v>60 (48)</v>
      </c>
      <c r="U69" t="str">
        <f>[1]Планки!Q69</f>
        <v>130 (118)</v>
      </c>
      <c r="V69">
        <f>[1]Планки!R69</f>
        <v>0</v>
      </c>
    </row>
    <row r="70" spans="1:22" x14ac:dyDescent="0.25">
      <c r="A70" s="142" t="s">
        <v>231</v>
      </c>
      <c r="B70" s="51">
        <v>4</v>
      </c>
      <c r="C70">
        <v>55</v>
      </c>
      <c r="D70">
        <v>50</v>
      </c>
      <c r="E70">
        <v>50</v>
      </c>
      <c r="F70">
        <v>65</v>
      </c>
      <c r="G70">
        <v>65</v>
      </c>
      <c r="H70">
        <v>50</v>
      </c>
      <c r="I70">
        <v>60</v>
      </c>
      <c r="J70">
        <v>120</v>
      </c>
      <c r="K70">
        <v>100</v>
      </c>
      <c r="L70">
        <f>[1]Планки!H70</f>
        <v>33</v>
      </c>
      <c r="M70">
        <f>[1]Планки!I70</f>
        <v>980</v>
      </c>
      <c r="N70">
        <f>[1]Планки!J70</f>
        <v>215</v>
      </c>
      <c r="O70">
        <f>[1]Планки!K70</f>
        <v>765</v>
      </c>
      <c r="P70">
        <f>[1]Планки!L70</f>
        <v>300</v>
      </c>
      <c r="Q70">
        <f>[1]Планки!M70</f>
        <v>325</v>
      </c>
      <c r="R70">
        <f>[1]Планки!N70</f>
        <v>375</v>
      </c>
      <c r="S70">
        <f>[1]Планки!O70</f>
        <v>55</v>
      </c>
      <c r="T70">
        <f>[1]Планки!P70</f>
        <v>66</v>
      </c>
      <c r="U70">
        <f>[1]Планки!Q70</f>
        <v>165</v>
      </c>
      <c r="V70">
        <f>[1]Планки!R70</f>
        <v>0</v>
      </c>
    </row>
    <row r="71" spans="1:22" x14ac:dyDescent="0.25">
      <c r="A71" s="142" t="s">
        <v>232</v>
      </c>
      <c r="B71" s="51">
        <v>4</v>
      </c>
      <c r="C71">
        <v>60</v>
      </c>
      <c r="D71">
        <v>50</v>
      </c>
      <c r="E71">
        <v>55</v>
      </c>
      <c r="F71">
        <v>70</v>
      </c>
      <c r="G71">
        <v>65</v>
      </c>
      <c r="H71">
        <v>55</v>
      </c>
      <c r="I71">
        <v>65</v>
      </c>
      <c r="J71">
        <v>120</v>
      </c>
      <c r="K71">
        <v>100</v>
      </c>
      <c r="L71">
        <f>[1]Планки!H71</f>
        <v>34</v>
      </c>
      <c r="M71">
        <f>[1]Планки!I71</f>
        <v>950</v>
      </c>
      <c r="N71">
        <f>[1]Планки!J71</f>
        <v>185</v>
      </c>
      <c r="O71">
        <f>[1]Планки!K71</f>
        <v>765</v>
      </c>
      <c r="P71">
        <f>[1]Планки!L71</f>
        <v>355</v>
      </c>
      <c r="Q71">
        <f>[1]Планки!M71</f>
        <v>365</v>
      </c>
      <c r="R71">
        <f>[1]Планки!N71</f>
        <v>405</v>
      </c>
      <c r="S71">
        <f>[1]Планки!O71</f>
        <v>45</v>
      </c>
      <c r="T71">
        <f>[1]Планки!P71</f>
        <v>54</v>
      </c>
      <c r="U71">
        <f>[1]Планки!Q71</f>
        <v>135</v>
      </c>
      <c r="V71">
        <f>[1]Планки!R71</f>
        <v>0</v>
      </c>
    </row>
    <row r="72" spans="1:22" x14ac:dyDescent="0.25">
      <c r="A72" s="142" t="s">
        <v>233</v>
      </c>
      <c r="B72" s="51">
        <v>4</v>
      </c>
      <c r="C72">
        <v>60</v>
      </c>
      <c r="D72">
        <v>55</v>
      </c>
      <c r="E72">
        <v>60</v>
      </c>
      <c r="F72">
        <v>75</v>
      </c>
      <c r="G72">
        <v>70</v>
      </c>
      <c r="H72">
        <v>60</v>
      </c>
      <c r="I72">
        <v>70</v>
      </c>
      <c r="J72">
        <v>120</v>
      </c>
      <c r="K72">
        <v>100</v>
      </c>
      <c r="L72">
        <f>[1]Планки!H72</f>
        <v>114</v>
      </c>
      <c r="M72">
        <f>[1]Планки!I72</f>
        <v>930</v>
      </c>
      <c r="N72">
        <f>[1]Планки!J72</f>
        <v>150</v>
      </c>
      <c r="O72">
        <f>[1]Планки!K72</f>
        <v>780</v>
      </c>
      <c r="P72">
        <f>[1]Планки!L72</f>
        <v>160</v>
      </c>
      <c r="Q72">
        <f>[1]Планки!M72</f>
        <v>175</v>
      </c>
      <c r="R72">
        <f>[1]Планки!N72</f>
        <v>240</v>
      </c>
      <c r="S72" t="str">
        <f>[1]Планки!O72</f>
        <v>85 (35)</v>
      </c>
      <c r="T72" t="str">
        <f>[1]Планки!P72</f>
        <v>95 (42)</v>
      </c>
      <c r="U72" t="str">
        <f>[1]Планки!Q72</f>
        <v>150 (110)</v>
      </c>
      <c r="V72">
        <f>[1]Планки!R72</f>
        <v>0</v>
      </c>
    </row>
    <row r="73" spans="1:22" x14ac:dyDescent="0.25">
      <c r="L73">
        <f>[1]Планки!H73</f>
        <v>90</v>
      </c>
      <c r="M73">
        <f>[1]Планки!I73</f>
        <v>915</v>
      </c>
      <c r="N73">
        <f>[1]Планки!J73</f>
        <v>130</v>
      </c>
      <c r="O73">
        <f>[1]Планки!K73</f>
        <v>785</v>
      </c>
      <c r="P73">
        <f>[1]Планки!L73</f>
        <v>210</v>
      </c>
      <c r="Q73">
        <f>[1]Планки!M73</f>
        <v>230</v>
      </c>
      <c r="R73">
        <f>[1]Планки!N73</f>
        <v>260</v>
      </c>
      <c r="S73">
        <f>[1]Планки!O73</f>
        <v>30</v>
      </c>
      <c r="T73">
        <f>[1]Планки!P73</f>
        <v>40</v>
      </c>
      <c r="U73">
        <f>[1]Планки!Q73</f>
        <v>100</v>
      </c>
      <c r="V73">
        <f>[1]Планки!R73</f>
        <v>0</v>
      </c>
    </row>
    <row r="74" spans="1:22" x14ac:dyDescent="0.25">
      <c r="L74">
        <f>[1]Планки!H74</f>
        <v>10</v>
      </c>
      <c r="M74">
        <f>[1]Планки!I74</f>
        <v>1115</v>
      </c>
      <c r="N74">
        <f>[1]Планки!J74</f>
        <v>130</v>
      </c>
      <c r="O74">
        <f>[1]Планки!K74</f>
        <v>785</v>
      </c>
      <c r="P74">
        <f>[1]Планки!L74</f>
        <v>345</v>
      </c>
      <c r="Q74">
        <f>[1]Планки!M74</f>
        <v>380</v>
      </c>
      <c r="R74">
        <f>[1]Планки!N74</f>
        <v>430</v>
      </c>
      <c r="S74" t="str">
        <f>[1]Планки!O74</f>
        <v>50 (25)</v>
      </c>
      <c r="T74" t="str">
        <f>[1]Планки!P74</f>
        <v>60 (48)</v>
      </c>
      <c r="U74" t="str">
        <f>[1]Планки!Q74</f>
        <v>130 (115)</v>
      </c>
      <c r="V74">
        <f>[1]Планки!R74</f>
        <v>0</v>
      </c>
    </row>
    <row r="75" spans="1:22" x14ac:dyDescent="0.25">
      <c r="L75">
        <f>[1]Планки!H75</f>
        <v>14</v>
      </c>
      <c r="M75">
        <f>[1]Планки!I75</f>
        <v>948</v>
      </c>
      <c r="N75">
        <f>[1]Планки!J75</f>
        <v>160</v>
      </c>
      <c r="O75">
        <f>[1]Планки!K75</f>
        <v>788</v>
      </c>
      <c r="P75">
        <f>[1]Планки!L75</f>
        <v>200</v>
      </c>
      <c r="Q75">
        <f>[1]Планки!M75</f>
        <v>215</v>
      </c>
      <c r="R75">
        <f>[1]Планки!N75</f>
        <v>255</v>
      </c>
      <c r="S75" t="str">
        <f>[1]Планки!O75</f>
        <v>50 (43)</v>
      </c>
      <c r="T75" t="str">
        <f>[1]Планки!P75</f>
        <v>58 (51)</v>
      </c>
      <c r="U75" t="str">
        <f>[1]Планки!Q75</f>
        <v>120 (113)</v>
      </c>
      <c r="V75">
        <f>[1]Планки!R75</f>
        <v>0</v>
      </c>
    </row>
    <row r="76" spans="1:22" x14ac:dyDescent="0.25">
      <c r="L76">
        <f>[1]Планки!H76</f>
        <v>71</v>
      </c>
      <c r="M76">
        <f>[1]Планки!I76</f>
        <v>920</v>
      </c>
      <c r="N76">
        <f>[1]Планки!J76</f>
        <v>130</v>
      </c>
      <c r="O76">
        <f>[1]Планки!K76</f>
        <v>790</v>
      </c>
      <c r="P76">
        <f>[1]Планки!L76</f>
        <v>200</v>
      </c>
      <c r="Q76">
        <f>[1]Планки!M76</f>
        <v>210</v>
      </c>
      <c r="R76">
        <f>[1]Планки!N76</f>
        <v>240</v>
      </c>
      <c r="S76">
        <f>[1]Планки!O76</f>
        <v>30</v>
      </c>
      <c r="T76">
        <f>[1]Планки!P76</f>
        <v>40</v>
      </c>
      <c r="U76">
        <f>[1]Планки!Q76</f>
        <v>95</v>
      </c>
      <c r="V76">
        <f>[1]Планки!R76</f>
        <v>0</v>
      </c>
    </row>
    <row r="77" spans="1:22" x14ac:dyDescent="0.25">
      <c r="L77">
        <f>[1]Планки!H77</f>
        <v>44</v>
      </c>
      <c r="M77">
        <f>[1]Планки!I77</f>
        <v>980</v>
      </c>
      <c r="N77">
        <f>[1]Планки!J77</f>
        <v>190</v>
      </c>
      <c r="O77">
        <f>[1]Планки!K77</f>
        <v>790</v>
      </c>
      <c r="P77">
        <f>[1]Планки!L77</f>
        <v>320</v>
      </c>
      <c r="Q77">
        <f>[1]Планки!M77</f>
        <v>330</v>
      </c>
      <c r="R77">
        <f>[1]Планки!N77</f>
        <v>375</v>
      </c>
      <c r="S77">
        <f>[1]Планки!O77</f>
        <v>45</v>
      </c>
      <c r="T77">
        <f>[1]Планки!P77</f>
        <v>55</v>
      </c>
      <c r="U77">
        <f>[1]Планки!Q77</f>
        <v>135</v>
      </c>
      <c r="V77">
        <f>[1]Планки!R77</f>
        <v>0</v>
      </c>
    </row>
    <row r="78" spans="1:22" x14ac:dyDescent="0.25">
      <c r="L78">
        <f>[1]Планки!H78</f>
        <v>104</v>
      </c>
      <c r="M78">
        <f>[1]Планки!I78</f>
        <v>955</v>
      </c>
      <c r="N78">
        <f>[1]Планки!J78</f>
        <v>150</v>
      </c>
      <c r="O78">
        <f>[1]Планки!K78</f>
        <v>805</v>
      </c>
      <c r="P78">
        <f>[1]Планки!L78</f>
        <v>265</v>
      </c>
      <c r="Q78">
        <f>[1]Планки!M78</f>
        <v>283</v>
      </c>
      <c r="R78">
        <f>[1]Планки!N78</f>
        <v>315</v>
      </c>
      <c r="S78">
        <f>[1]Планки!O78</f>
        <v>33</v>
      </c>
      <c r="T78">
        <f>[1]Планки!P78</f>
        <v>40</v>
      </c>
      <c r="U78">
        <f>[1]Планки!Q78</f>
        <v>105</v>
      </c>
      <c r="V78">
        <f>[1]Планки!R78</f>
        <v>0</v>
      </c>
    </row>
    <row r="79" spans="1:22" x14ac:dyDescent="0.25">
      <c r="L79">
        <f>[1]Планки!H79</f>
        <v>32</v>
      </c>
      <c r="M79">
        <f>[1]Планки!I79</f>
        <v>1000</v>
      </c>
      <c r="N79">
        <f>[1]Планки!J79</f>
        <v>185</v>
      </c>
      <c r="O79">
        <f>[1]Планки!K79</f>
        <v>815</v>
      </c>
      <c r="P79">
        <f>[1]Планки!L79</f>
        <v>275</v>
      </c>
      <c r="Q79">
        <f>[1]Планки!M79</f>
        <v>290</v>
      </c>
      <c r="R79">
        <f>[1]Планки!N79</f>
        <v>330</v>
      </c>
      <c r="S79">
        <f>[1]Планки!O79</f>
        <v>37</v>
      </c>
      <c r="T79">
        <f>[1]Планки!P79</f>
        <v>45</v>
      </c>
      <c r="U79">
        <f>[1]Планки!Q79</f>
        <v>140</v>
      </c>
      <c r="V79">
        <f>[1]Планки!R79</f>
        <v>0</v>
      </c>
    </row>
    <row r="80" spans="1:22" x14ac:dyDescent="0.25">
      <c r="L80">
        <f>[1]Планки!H80</f>
        <v>86</v>
      </c>
      <c r="M80">
        <f>[1]Планки!I80</f>
        <v>995</v>
      </c>
      <c r="N80">
        <f>[1]Планки!J80</f>
        <v>160</v>
      </c>
      <c r="O80">
        <f>[1]Планки!K80</f>
        <v>835</v>
      </c>
      <c r="P80">
        <f>[1]Планки!L80</f>
        <v>200</v>
      </c>
      <c r="Q80">
        <f>[1]Планки!M80</f>
        <v>215</v>
      </c>
      <c r="R80">
        <f>[1]Планки!N80</f>
        <v>250</v>
      </c>
      <c r="S80" t="str">
        <f>[1]Планки!O80</f>
        <v>85 (32)</v>
      </c>
      <c r="T80" t="str">
        <f>[1]Планки!P80</f>
        <v>97 (42)</v>
      </c>
      <c r="U80" t="str">
        <f>[1]Планки!Q80</f>
        <v>155 (100)</v>
      </c>
      <c r="V80">
        <f>[1]Планки!R80</f>
        <v>0</v>
      </c>
    </row>
    <row r="81" spans="12:22" x14ac:dyDescent="0.25">
      <c r="L81">
        <f>[1]Планки!H81</f>
        <v>92</v>
      </c>
      <c r="M81">
        <f>[1]Планки!I81</f>
        <v>1015</v>
      </c>
      <c r="N81">
        <f>[1]Планки!J81</f>
        <v>175</v>
      </c>
      <c r="O81">
        <f>[1]Планки!K81</f>
        <v>840</v>
      </c>
      <c r="P81">
        <f>[1]Планки!L81</f>
        <v>250</v>
      </c>
      <c r="Q81">
        <f>[1]Планки!M81</f>
        <v>260</v>
      </c>
      <c r="R81">
        <f>[1]Планки!N81</f>
        <v>310</v>
      </c>
      <c r="S81" t="str">
        <f>[1]Планки!O81</f>
        <v>41 (36)</v>
      </c>
      <c r="T81" t="str">
        <f>[1]Планки!P81</f>
        <v>50 (40)</v>
      </c>
      <c r="U81" t="str">
        <f>[1]Планки!Q81</f>
        <v>120 (110)</v>
      </c>
      <c r="V81">
        <f>[1]Планки!R81</f>
        <v>0</v>
      </c>
    </row>
    <row r="82" spans="12:22" x14ac:dyDescent="0.25">
      <c r="L82">
        <f>[1]Планки!H82</f>
        <v>105</v>
      </c>
      <c r="M82">
        <f>[1]Планки!I82</f>
        <v>990</v>
      </c>
      <c r="N82">
        <f>[1]Планки!J82</f>
        <v>150</v>
      </c>
      <c r="O82">
        <f>[1]Планки!K82</f>
        <v>840</v>
      </c>
      <c r="P82">
        <f>[1]Планки!L82</f>
        <v>270</v>
      </c>
      <c r="Q82">
        <f>[1]Планки!M82</f>
        <v>290</v>
      </c>
      <c r="R82">
        <f>[1]Планки!N82</f>
        <v>320</v>
      </c>
      <c r="S82">
        <f>[1]Планки!O82</f>
        <v>32</v>
      </c>
      <c r="T82">
        <f>[1]Планки!P82</f>
        <v>40</v>
      </c>
      <c r="U82">
        <f>[1]Планки!Q82</f>
        <v>100</v>
      </c>
      <c r="V82">
        <f>[1]Планки!R82</f>
        <v>0</v>
      </c>
    </row>
    <row r="83" spans="12:22" x14ac:dyDescent="0.25">
      <c r="L83">
        <f>[1]Планки!H83</f>
        <v>45</v>
      </c>
      <c r="M83">
        <f>[1]Планки!I83</f>
        <v>1015</v>
      </c>
      <c r="N83">
        <f>[1]Планки!J83</f>
        <v>170</v>
      </c>
      <c r="O83">
        <f>[1]Планки!K83</f>
        <v>845</v>
      </c>
      <c r="P83">
        <f>[1]Планки!L83</f>
        <v>170</v>
      </c>
      <c r="Q83">
        <f>[1]Планки!M83</f>
        <v>190</v>
      </c>
      <c r="R83">
        <f>[1]Планки!N83</f>
        <v>210</v>
      </c>
      <c r="S83" t="str">
        <f>[1]Планки!O83</f>
        <v>41 (36)</v>
      </c>
      <c r="T83" t="str">
        <f>[1]Планки!P83</f>
        <v>56 (51)</v>
      </c>
      <c r="U83" t="str">
        <f>[1]Планки!Q83</f>
        <v>125 (120)</v>
      </c>
      <c r="V83">
        <f>[1]Планки!R83</f>
        <v>0</v>
      </c>
    </row>
    <row r="84" spans="12:22" x14ac:dyDescent="0.25">
      <c r="L84">
        <f>[1]Планки!H84</f>
        <v>111</v>
      </c>
      <c r="M84">
        <f>[1]Планки!I84</f>
        <v>1030</v>
      </c>
      <c r="N84">
        <f>[1]Планки!J84</f>
        <v>180</v>
      </c>
      <c r="O84">
        <f>[1]Планки!K84</f>
        <v>850</v>
      </c>
      <c r="P84">
        <f>[1]Планки!L84</f>
        <v>145</v>
      </c>
      <c r="Q84">
        <f>[1]Планки!M84</f>
        <v>165</v>
      </c>
      <c r="R84">
        <f>[1]Планки!N84</f>
        <v>200</v>
      </c>
      <c r="S84" t="str">
        <f>[1]Планки!O84</f>
        <v>50 (40)</v>
      </c>
      <c r="T84" t="str">
        <f>[1]Планки!P84</f>
        <v>70 (55)</v>
      </c>
      <c r="U84" t="str">
        <f>[1]Планки!Q84</f>
        <v>140 (130)</v>
      </c>
      <c r="V84">
        <f>[1]Планки!R84</f>
        <v>0</v>
      </c>
    </row>
    <row r="85" spans="12:22" x14ac:dyDescent="0.25">
      <c r="L85">
        <f>[1]Планки!H85</f>
        <v>58</v>
      </c>
      <c r="M85">
        <f>[1]Планки!I85</f>
        <v>1030</v>
      </c>
      <c r="N85">
        <f>[1]Планки!J85</f>
        <v>180</v>
      </c>
      <c r="O85">
        <f>[1]Планки!K85</f>
        <v>850</v>
      </c>
      <c r="P85">
        <f>[1]Планки!L85</f>
        <v>145</v>
      </c>
      <c r="Q85">
        <f>[1]Планки!M85</f>
        <v>162</v>
      </c>
      <c r="R85">
        <f>[1]Планки!N85</f>
        <v>200</v>
      </c>
      <c r="S85" t="str">
        <f>[1]Планки!O85</f>
        <v>90 (40)</v>
      </c>
      <c r="T85" t="str">
        <f>[1]Планки!P85</f>
        <v>105 (60)</v>
      </c>
      <c r="U85" t="str">
        <f>[1]Планки!Q85</f>
        <v>180 (120)</v>
      </c>
      <c r="V85">
        <f>[1]Планки!R85</f>
        <v>0</v>
      </c>
    </row>
    <row r="86" spans="12:22" x14ac:dyDescent="0.25">
      <c r="L86">
        <f>[1]Планки!H86</f>
        <v>70</v>
      </c>
      <c r="M86">
        <f>[1]Планки!I86</f>
        <v>980</v>
      </c>
      <c r="N86">
        <f>[1]Планки!J86</f>
        <v>130</v>
      </c>
      <c r="O86">
        <f>[1]Планки!K86</f>
        <v>850</v>
      </c>
      <c r="P86">
        <f>[1]Планки!L86</f>
        <v>180</v>
      </c>
      <c r="Q86">
        <f>[1]Планки!M86</f>
        <v>196</v>
      </c>
      <c r="R86">
        <f>[1]Планки!N86</f>
        <v>230</v>
      </c>
      <c r="S86">
        <f>[1]Планки!O86</f>
        <v>30</v>
      </c>
      <c r="T86">
        <f>[1]Планки!P86</f>
        <v>35</v>
      </c>
      <c r="U86">
        <f>[1]Планки!Q86</f>
        <v>85</v>
      </c>
      <c r="V86">
        <f>[1]Планки!R86</f>
        <v>0</v>
      </c>
    </row>
    <row r="87" spans="12:22" x14ac:dyDescent="0.25">
      <c r="L87">
        <f>[1]Планки!H87</f>
        <v>99</v>
      </c>
      <c r="M87">
        <f>[1]Планки!I87</f>
        <v>1150</v>
      </c>
      <c r="N87">
        <f>[1]Планки!J87</f>
        <v>300</v>
      </c>
      <c r="O87">
        <f>[1]Планки!K87</f>
        <v>850</v>
      </c>
      <c r="P87">
        <f>[1]Планки!L87</f>
        <v>185</v>
      </c>
      <c r="Q87">
        <f>[1]Планки!M87</f>
        <v>195</v>
      </c>
      <c r="R87">
        <f>[1]Планки!N87</f>
        <v>250</v>
      </c>
      <c r="S87" t="str">
        <f>[1]Планки!O87</f>
        <v>110 (72)</v>
      </c>
      <c r="T87" t="str">
        <f>[1]Планки!P87</f>
        <v>120 (88)</v>
      </c>
      <c r="U87" t="str">
        <f>[1]Планки!Q87</f>
        <v>220 (110)</v>
      </c>
      <c r="V87">
        <f>[1]Планки!R87</f>
        <v>0</v>
      </c>
    </row>
    <row r="88" spans="12:22" x14ac:dyDescent="0.25">
      <c r="L88">
        <f>[1]Планки!H88</f>
        <v>106</v>
      </c>
      <c r="M88">
        <f>[1]Планки!I88</f>
        <v>1005</v>
      </c>
      <c r="N88">
        <f>[1]Планки!J88</f>
        <v>150</v>
      </c>
      <c r="O88">
        <f>[1]Планки!K88</f>
        <v>855</v>
      </c>
      <c r="P88">
        <f>[1]Планки!L88</f>
        <v>280</v>
      </c>
      <c r="Q88">
        <f>[1]Планки!M88</f>
        <v>290</v>
      </c>
      <c r="R88">
        <f>[1]Планки!N88</f>
        <v>330</v>
      </c>
      <c r="S88">
        <f>[1]Планки!O88</f>
        <v>33</v>
      </c>
      <c r="T88">
        <f>[1]Планки!P88</f>
        <v>45</v>
      </c>
      <c r="U88">
        <f>[1]Планки!Q88</f>
        <v>110</v>
      </c>
      <c r="V88">
        <f>[1]Планки!R88</f>
        <v>0</v>
      </c>
    </row>
    <row r="89" spans="12:22" x14ac:dyDescent="0.25">
      <c r="L89">
        <f>[1]Планки!H89</f>
        <v>110</v>
      </c>
      <c r="M89">
        <f>[1]Планки!I89</f>
        <v>1030</v>
      </c>
      <c r="N89">
        <f>[1]Планки!J89</f>
        <v>170</v>
      </c>
      <c r="O89">
        <f>[1]Планки!K89</f>
        <v>860</v>
      </c>
      <c r="P89">
        <f>[1]Планки!L89</f>
        <v>143</v>
      </c>
      <c r="Q89">
        <f>[1]Планки!M89</f>
        <v>163</v>
      </c>
      <c r="R89">
        <f>[1]Планки!N89</f>
        <v>200</v>
      </c>
      <c r="S89">
        <f>[1]Планки!O89</f>
        <v>37</v>
      </c>
      <c r="T89">
        <f>[1]Планки!P89</f>
        <v>57</v>
      </c>
      <c r="U89">
        <f>[1]Планки!Q89</f>
        <v>130</v>
      </c>
      <c r="V89">
        <f>[1]Планки!R89</f>
        <v>0</v>
      </c>
    </row>
    <row r="90" spans="12:22" x14ac:dyDescent="0.25">
      <c r="L90">
        <f>[1]Планки!H90</f>
        <v>82</v>
      </c>
      <c r="M90">
        <f>[1]Планки!I90</f>
        <v>1020</v>
      </c>
      <c r="N90">
        <f>[1]Планки!J90</f>
        <v>160</v>
      </c>
      <c r="O90">
        <f>[1]Планки!K90</f>
        <v>860</v>
      </c>
      <c r="P90">
        <f>[1]Планки!L90</f>
        <v>330</v>
      </c>
      <c r="Q90">
        <f>[1]Планки!M90</f>
        <v>345</v>
      </c>
      <c r="R90">
        <f>[1]Планки!N90</f>
        <v>375</v>
      </c>
      <c r="S90">
        <f>[1]Планки!O90</f>
        <v>34</v>
      </c>
      <c r="T90">
        <f>[1]Планки!P90</f>
        <v>45</v>
      </c>
      <c r="U90">
        <f>[1]Планки!Q90</f>
        <v>105</v>
      </c>
      <c r="V90">
        <f>[1]Планки!R90</f>
        <v>0</v>
      </c>
    </row>
    <row r="91" spans="12:22" x14ac:dyDescent="0.25">
      <c r="L91">
        <f>[1]Планки!H91</f>
        <v>137</v>
      </c>
      <c r="M91">
        <f>[1]Планки!I91</f>
        <v>1035</v>
      </c>
      <c r="N91">
        <f>[1]Планки!J91</f>
        <v>175</v>
      </c>
      <c r="O91">
        <f>[1]Планки!K91</f>
        <v>860</v>
      </c>
      <c r="P91">
        <f>[1]Планки!L91</f>
        <v>395</v>
      </c>
      <c r="Q91">
        <f>[1]Планки!M91</f>
        <v>405</v>
      </c>
      <c r="R91">
        <f>[1]Планки!N91</f>
        <v>445</v>
      </c>
      <c r="S91" t="str">
        <f>[1]Планки!O91</f>
        <v>70(35)</v>
      </c>
      <c r="T91" t="str">
        <f>[1]Планки!P91</f>
        <v>80(45)</v>
      </c>
      <c r="U91" t="str">
        <f>[1]Планки!Q91</f>
        <v>150(120)</v>
      </c>
      <c r="V91">
        <f>[1]Планки!R91</f>
        <v>0</v>
      </c>
    </row>
    <row r="92" spans="12:22" x14ac:dyDescent="0.25">
      <c r="L92">
        <f>[1]Планки!H92</f>
        <v>93</v>
      </c>
      <c r="M92">
        <f>[1]Планки!I92</f>
        <v>1030</v>
      </c>
      <c r="N92">
        <f>[1]Планки!J92</f>
        <v>165</v>
      </c>
      <c r="O92">
        <f>[1]Планки!K92</f>
        <v>865</v>
      </c>
      <c r="P92">
        <f>[1]Планки!L92</f>
        <v>240</v>
      </c>
      <c r="Q92">
        <f>[1]Планки!M92</f>
        <v>256</v>
      </c>
      <c r="R92">
        <f>[1]Планки!N92</f>
        <v>295</v>
      </c>
      <c r="S92">
        <f>[1]Планки!O92</f>
        <v>38</v>
      </c>
      <c r="T92">
        <f>[1]Планки!P92</f>
        <v>48</v>
      </c>
      <c r="U92">
        <f>[1]Планки!Q92</f>
        <v>120</v>
      </c>
      <c r="V92">
        <f>[1]Планки!R92</f>
        <v>0</v>
      </c>
    </row>
    <row r="93" spans="12:22" x14ac:dyDescent="0.25">
      <c r="L93">
        <f>[1]Планки!H93</f>
        <v>73</v>
      </c>
      <c r="M93">
        <f>[1]Планки!I93</f>
        <v>1065</v>
      </c>
      <c r="N93">
        <f>[1]Планки!J93</f>
        <v>200</v>
      </c>
      <c r="O93">
        <f>[1]Планки!K93</f>
        <v>865</v>
      </c>
      <c r="P93">
        <f>[1]Планки!L93</f>
        <v>425</v>
      </c>
      <c r="Q93">
        <f>[1]Планки!M93</f>
        <v>435</v>
      </c>
      <c r="R93">
        <f>[1]Планки!N93</f>
        <v>490</v>
      </c>
      <c r="S93">
        <f>[1]Планки!O93</f>
        <v>49</v>
      </c>
      <c r="T93">
        <f>[1]Планки!P93</f>
        <v>54</v>
      </c>
      <c r="U93">
        <f>[1]Планки!Q93</f>
        <v>130</v>
      </c>
      <c r="V93">
        <f>[1]Планки!R93</f>
        <v>0</v>
      </c>
    </row>
    <row r="94" spans="12:22" x14ac:dyDescent="0.25">
      <c r="L94">
        <f>[1]Планки!H94</f>
        <v>69</v>
      </c>
      <c r="M94">
        <f>[1]Планки!I94</f>
        <v>1000</v>
      </c>
      <c r="N94">
        <f>[1]Планки!J94</f>
        <v>130</v>
      </c>
      <c r="O94">
        <f>[1]Планки!K94</f>
        <v>870</v>
      </c>
      <c r="P94">
        <f>[1]Планки!L94</f>
        <v>283</v>
      </c>
      <c r="Q94">
        <f>[1]Планки!M94</f>
        <v>305</v>
      </c>
      <c r="R94">
        <f>[1]Планки!N94</f>
        <v>330</v>
      </c>
      <c r="S94">
        <f>[1]Планки!O94</f>
        <v>27</v>
      </c>
      <c r="T94">
        <f>[1]Планки!P94</f>
        <v>40</v>
      </c>
      <c r="U94">
        <f>[1]Планки!Q94</f>
        <v>100</v>
      </c>
      <c r="V94">
        <f>[1]Планки!R94</f>
        <v>0</v>
      </c>
    </row>
    <row r="95" spans="12:22" x14ac:dyDescent="0.25">
      <c r="L95">
        <f>[1]Планки!H95</f>
        <v>42</v>
      </c>
      <c r="M95">
        <f>[1]Планки!I95</f>
        <v>995</v>
      </c>
      <c r="N95">
        <f>[1]Планки!J95</f>
        <v>120</v>
      </c>
      <c r="O95">
        <f>[1]Планки!K95</f>
        <v>875</v>
      </c>
      <c r="P95">
        <f>[1]Планки!L95</f>
        <v>310</v>
      </c>
      <c r="Q95">
        <f>[1]Планки!M95</f>
        <v>330</v>
      </c>
      <c r="R95">
        <f>[1]Планки!N95</f>
        <v>380</v>
      </c>
      <c r="S95">
        <f>[1]Планки!O95</f>
        <v>30</v>
      </c>
      <c r="T95">
        <f>[1]Планки!P95</f>
        <v>42</v>
      </c>
      <c r="U95">
        <f>[1]Планки!Q95</f>
        <v>90</v>
      </c>
      <c r="V95">
        <f>[1]Планки!R95</f>
        <v>0</v>
      </c>
    </row>
    <row r="96" spans="12:22" x14ac:dyDescent="0.25">
      <c r="L96">
        <f>[1]Планки!H96</f>
        <v>57</v>
      </c>
      <c r="M96">
        <f>[1]Планки!I96</f>
        <v>1050</v>
      </c>
      <c r="N96">
        <f>[1]Планки!J96</f>
        <v>155</v>
      </c>
      <c r="O96">
        <f>[1]Планки!K96</f>
        <v>895</v>
      </c>
      <c r="P96">
        <f>[1]Планки!L96</f>
        <v>190</v>
      </c>
      <c r="Q96">
        <f>[1]Планки!M96</f>
        <v>200</v>
      </c>
      <c r="R96">
        <f>[1]Планки!N96</f>
        <v>240</v>
      </c>
      <c r="S96">
        <f>[1]Планки!O96</f>
        <v>32</v>
      </c>
      <c r="T96">
        <f>[1]Планки!P96</f>
        <v>45</v>
      </c>
      <c r="U96">
        <f>[1]Планки!Q96</f>
        <v>100</v>
      </c>
      <c r="V96">
        <f>[1]Планки!R96</f>
        <v>0</v>
      </c>
    </row>
    <row r="97" spans="12:22" x14ac:dyDescent="0.25">
      <c r="L97">
        <f>[1]Планки!H97</f>
        <v>60</v>
      </c>
      <c r="M97">
        <f>[1]Планки!I97</f>
        <v>1105</v>
      </c>
      <c r="N97">
        <f>[1]Планки!J97</f>
        <v>200</v>
      </c>
      <c r="O97">
        <f>[1]Планки!K97</f>
        <v>905</v>
      </c>
      <c r="P97">
        <f>[1]Планки!L97</f>
        <v>145</v>
      </c>
      <c r="Q97">
        <f>[1]Планки!M97</f>
        <v>157</v>
      </c>
      <c r="R97">
        <f>[1]Планки!N97</f>
        <v>200</v>
      </c>
      <c r="S97">
        <f>[1]Планки!O97</f>
        <v>40</v>
      </c>
      <c r="T97">
        <f>[1]Планки!P97</f>
        <v>50</v>
      </c>
      <c r="U97">
        <f>[1]Планки!Q97</f>
        <v>120</v>
      </c>
      <c r="V97">
        <f>[1]Планки!R97</f>
        <v>0</v>
      </c>
    </row>
    <row r="98" spans="12:22" x14ac:dyDescent="0.25">
      <c r="L98">
        <f>[1]Планки!H98</f>
        <v>27</v>
      </c>
      <c r="M98">
        <f>[1]Планки!I98</f>
        <v>1110</v>
      </c>
      <c r="N98">
        <f>[1]Планки!J98</f>
        <v>205</v>
      </c>
      <c r="O98">
        <f>[1]Планки!K98</f>
        <v>905</v>
      </c>
      <c r="P98">
        <f>[1]Планки!L98</f>
        <v>147</v>
      </c>
      <c r="Q98">
        <f>[1]Планки!M98</f>
        <v>167</v>
      </c>
      <c r="R98">
        <f>[1]Планки!N98</f>
        <v>215</v>
      </c>
      <c r="S98">
        <f>[1]Планки!O98</f>
        <v>45</v>
      </c>
      <c r="T98">
        <f>[1]Планки!P98</f>
        <v>60</v>
      </c>
      <c r="U98">
        <f>[1]Планки!Q98</f>
        <v>135</v>
      </c>
      <c r="V98">
        <f>[1]Планки!R98</f>
        <v>0</v>
      </c>
    </row>
    <row r="99" spans="12:22" x14ac:dyDescent="0.25">
      <c r="L99">
        <f>[1]Планки!H99</f>
        <v>56</v>
      </c>
      <c r="M99">
        <f>[1]Планки!I99</f>
        <v>1060</v>
      </c>
      <c r="N99">
        <f>[1]Планки!J99</f>
        <v>155</v>
      </c>
      <c r="O99">
        <f>[1]Планки!K99</f>
        <v>905</v>
      </c>
      <c r="P99">
        <f>[1]Планки!L99</f>
        <v>180</v>
      </c>
      <c r="Q99">
        <f>[1]Планки!M99</f>
        <v>190</v>
      </c>
      <c r="R99">
        <f>[1]Планки!N99</f>
        <v>230</v>
      </c>
      <c r="S99">
        <f>[1]Планки!O99</f>
        <v>34</v>
      </c>
      <c r="T99">
        <f>[1]Планки!P99</f>
        <v>45</v>
      </c>
      <c r="U99">
        <f>[1]Планки!Q99</f>
        <v>105</v>
      </c>
      <c r="V99">
        <f>[1]Планки!R99</f>
        <v>0</v>
      </c>
    </row>
    <row r="100" spans="12:22" x14ac:dyDescent="0.25">
      <c r="L100">
        <f>[1]Планки!H100</f>
        <v>46</v>
      </c>
      <c r="M100">
        <f>[1]Планки!I100</f>
        <v>1060</v>
      </c>
      <c r="N100">
        <f>[1]Планки!J100</f>
        <v>155</v>
      </c>
      <c r="O100">
        <f>[1]Планки!K100</f>
        <v>905</v>
      </c>
      <c r="P100">
        <f>[1]Планки!L100</f>
        <v>210</v>
      </c>
      <c r="Q100">
        <f>[1]Планки!M100</f>
        <v>227</v>
      </c>
      <c r="R100">
        <f>[1]Планки!N100</f>
        <v>260</v>
      </c>
      <c r="S100" t="str">
        <f>[1]Планки!O100</f>
        <v>86 (35)</v>
      </c>
      <c r="T100" t="str">
        <f>[1]Планки!P100</f>
        <v>98 (45)</v>
      </c>
      <c r="U100" t="str">
        <f>[1]Планки!Q100</f>
        <v>160 (100)</v>
      </c>
      <c r="V100">
        <f>[1]Планки!R100</f>
        <v>0</v>
      </c>
    </row>
    <row r="101" spans="12:22" x14ac:dyDescent="0.25">
      <c r="L101">
        <f>[1]Планки!H101</f>
        <v>12</v>
      </c>
      <c r="M101">
        <f>[1]Планки!I101</f>
        <v>1055</v>
      </c>
      <c r="N101">
        <f>[1]Планки!J101</f>
        <v>140</v>
      </c>
      <c r="O101">
        <f>[1]Планки!K101</f>
        <v>915</v>
      </c>
      <c r="P101">
        <f>[1]Планки!L101</f>
        <v>220</v>
      </c>
      <c r="Q101">
        <f>[1]Планки!M101</f>
        <v>235</v>
      </c>
      <c r="R101">
        <f>[1]Планки!N101</f>
        <v>275</v>
      </c>
      <c r="S101">
        <f>[1]Планки!O101</f>
        <v>35</v>
      </c>
      <c r="T101">
        <f>[1]Планки!P101</f>
        <v>40</v>
      </c>
      <c r="U101">
        <f>[1]Планки!Q101</f>
        <v>100</v>
      </c>
      <c r="V101">
        <f>[1]Планки!R101</f>
        <v>0</v>
      </c>
    </row>
    <row r="102" spans="12:22" x14ac:dyDescent="0.25">
      <c r="L102">
        <f>[1]Планки!H102</f>
        <v>115</v>
      </c>
      <c r="M102">
        <f>[1]Планки!I102</f>
        <v>1080</v>
      </c>
      <c r="N102">
        <f>[1]Планки!J102</f>
        <v>160</v>
      </c>
      <c r="O102">
        <f>[1]Планки!K102</f>
        <v>920</v>
      </c>
      <c r="P102">
        <f>[1]Планки!L102</f>
        <v>520</v>
      </c>
      <c r="Q102">
        <f>[1]Планки!M102</f>
        <v>527</v>
      </c>
      <c r="R102">
        <f>[1]Планки!N102</f>
        <v>590</v>
      </c>
      <c r="S102" t="str">
        <f>[1]Планки!O102</f>
        <v>75 (30)</v>
      </c>
      <c r="T102" t="str">
        <f>[1]Планки!P102</f>
        <v>85 (38)</v>
      </c>
      <c r="U102" t="str">
        <f>[1]Планки!Q102</f>
        <v>120 (80)</v>
      </c>
      <c r="V102">
        <f>[1]Планки!R102</f>
        <v>0</v>
      </c>
    </row>
    <row r="103" spans="12:22" x14ac:dyDescent="0.25">
      <c r="L103">
        <f>[1]Планки!H103</f>
        <v>116</v>
      </c>
      <c r="M103">
        <f>[1]Планки!I103</f>
        <v>1090</v>
      </c>
      <c r="N103">
        <f>[1]Планки!J103</f>
        <v>165</v>
      </c>
      <c r="O103">
        <f>[1]Планки!K103</f>
        <v>925</v>
      </c>
      <c r="P103">
        <f>[1]Планки!L103</f>
        <v>457</v>
      </c>
      <c r="Q103">
        <f>[1]Планки!M103</f>
        <v>480</v>
      </c>
      <c r="R103">
        <f>[1]Планки!N103</f>
        <v>510</v>
      </c>
      <c r="S103">
        <f>[1]Планки!O103</f>
        <v>37</v>
      </c>
      <c r="T103">
        <f>[1]Планки!P103</f>
        <v>50</v>
      </c>
      <c r="U103">
        <f>[1]Планки!Q103</f>
        <v>115</v>
      </c>
      <c r="V103">
        <f>[1]Планки!R103</f>
        <v>0</v>
      </c>
    </row>
    <row r="104" spans="12:22" x14ac:dyDescent="0.25">
      <c r="L104">
        <f>[1]Планки!H104</f>
        <v>81</v>
      </c>
      <c r="M104">
        <f>[1]Планки!I104</f>
        <v>1060</v>
      </c>
      <c r="N104">
        <f>[1]Планки!J104</f>
        <v>130</v>
      </c>
      <c r="O104">
        <f>[1]Планки!K104</f>
        <v>930</v>
      </c>
      <c r="P104">
        <f>[1]Планки!L104</f>
        <v>215</v>
      </c>
      <c r="Q104">
        <f>[1]Планки!M104</f>
        <v>230</v>
      </c>
      <c r="R104">
        <f>[1]Планки!N104</f>
        <v>260</v>
      </c>
      <c r="S104">
        <f>[1]Планки!O104</f>
        <v>30</v>
      </c>
      <c r="T104">
        <f>[1]Планки!P104</f>
        <v>42</v>
      </c>
      <c r="U104">
        <f>[1]Планки!Q104</f>
        <v>90</v>
      </c>
      <c r="V104">
        <f>[1]Планки!R104</f>
        <v>0</v>
      </c>
    </row>
    <row r="105" spans="12:22" x14ac:dyDescent="0.25">
      <c r="L105">
        <f>[1]Планки!H105</f>
        <v>8</v>
      </c>
      <c r="M105">
        <f>[1]Планки!I105</f>
        <v>1210</v>
      </c>
      <c r="N105">
        <f>[1]Планки!J105</f>
        <v>270</v>
      </c>
      <c r="O105">
        <f>[1]Планки!K105</f>
        <v>940</v>
      </c>
      <c r="P105">
        <f>[1]Планки!L105</f>
        <v>1250</v>
      </c>
      <c r="Q105">
        <f>[1]Планки!M105</f>
        <v>1270</v>
      </c>
      <c r="R105">
        <f>[1]Планки!N105</f>
        <v>1335</v>
      </c>
      <c r="S105" t="str">
        <f>[1]Планки!O105</f>
        <v>95(65)</v>
      </c>
      <c r="T105">
        <f>[1]Планки!P105</f>
        <v>105</v>
      </c>
      <c r="U105">
        <f>[1]Планки!Q105</f>
        <v>185</v>
      </c>
      <c r="V105" t="str">
        <f>[1]Планки!R105</f>
        <v>не расшивать - модель развалится</v>
      </c>
    </row>
    <row r="106" spans="12:22" x14ac:dyDescent="0.25">
      <c r="L106">
        <f>[1]Планки!H106</f>
        <v>35</v>
      </c>
      <c r="M106">
        <f>[1]Планки!I106</f>
        <v>1200</v>
      </c>
      <c r="N106">
        <f>[1]Планки!J106</f>
        <v>245</v>
      </c>
      <c r="O106">
        <f>[1]Планки!K106</f>
        <v>955</v>
      </c>
      <c r="P106">
        <f>[1]Планки!L106</f>
        <v>305</v>
      </c>
      <c r="Q106">
        <f>[1]Планки!M106</f>
        <v>317</v>
      </c>
      <c r="R106">
        <f>[1]Планки!N106</f>
        <v>380</v>
      </c>
      <c r="S106">
        <f>[1]Планки!O106</f>
        <v>63</v>
      </c>
      <c r="T106">
        <f>[1]Планки!P106</f>
        <v>75</v>
      </c>
      <c r="U106">
        <f>[1]Планки!Q106</f>
        <v>170</v>
      </c>
      <c r="V106">
        <f>[1]Планки!R106</f>
        <v>0</v>
      </c>
    </row>
    <row r="107" spans="12:22" x14ac:dyDescent="0.25">
      <c r="L107">
        <f>[1]Планки!H107</f>
        <v>138</v>
      </c>
      <c r="M107">
        <f>[1]Планки!I107</f>
        <v>1220</v>
      </c>
      <c r="N107">
        <f>[1]Планки!J107</f>
        <v>260</v>
      </c>
      <c r="O107">
        <f>[1]Планки!K107</f>
        <v>960</v>
      </c>
      <c r="P107">
        <f>[1]Планки!L107</f>
        <v>275</v>
      </c>
      <c r="Q107">
        <f>[1]Планки!M107</f>
        <v>295</v>
      </c>
      <c r="R107">
        <f>[1]Планки!N107</f>
        <v>350</v>
      </c>
      <c r="S107" t="str">
        <f>[1]Планки!O107</f>
        <v>120 (60)</v>
      </c>
      <c r="T107" t="str">
        <f>[1]Планки!P107</f>
        <v>130 (65)</v>
      </c>
      <c r="U107" t="str">
        <f>[1]Планки!Q107</f>
        <v>220 (170)</v>
      </c>
      <c r="V107">
        <f>[1]Планки!R107</f>
        <v>0</v>
      </c>
    </row>
    <row r="108" spans="12:22" x14ac:dyDescent="0.25">
      <c r="L108">
        <f>[1]Планки!H108</f>
        <v>26</v>
      </c>
      <c r="M108">
        <f>[1]Планки!I108</f>
        <v>1200</v>
      </c>
      <c r="N108">
        <f>[1]Планки!J108</f>
        <v>240</v>
      </c>
      <c r="O108">
        <f>[1]Планки!K108</f>
        <v>960</v>
      </c>
      <c r="P108">
        <f>[1]Планки!L108</f>
        <v>305</v>
      </c>
      <c r="Q108">
        <f>[1]Планки!M108</f>
        <v>325</v>
      </c>
      <c r="R108">
        <f>[1]Планки!N108</f>
        <v>360</v>
      </c>
      <c r="S108" t="str">
        <f>[1]Планки!O108</f>
        <v>105 (63)</v>
      </c>
      <c r="T108" t="str">
        <f>[1]Планки!P108</f>
        <v>118 (70)</v>
      </c>
      <c r="U108" t="str">
        <f>[1]Планки!Q108</f>
        <v>215 (150)</v>
      </c>
      <c r="V108">
        <f>[1]Планки!R108</f>
        <v>0</v>
      </c>
    </row>
    <row r="109" spans="12:22" x14ac:dyDescent="0.25">
      <c r="L109">
        <f>[1]Планки!H109</f>
        <v>40</v>
      </c>
      <c r="M109">
        <f>[1]Планки!I109</f>
        <v>1160</v>
      </c>
      <c r="N109">
        <f>[1]Планки!J109</f>
        <v>170</v>
      </c>
      <c r="O109">
        <f>[1]Планки!K109</f>
        <v>990</v>
      </c>
      <c r="P109">
        <f>[1]Планки!L109</f>
        <v>410</v>
      </c>
      <c r="Q109">
        <f>[1]Планки!M109</f>
        <v>433</v>
      </c>
      <c r="R109">
        <f>[1]Планки!N109</f>
        <v>470</v>
      </c>
      <c r="S109">
        <f>[1]Планки!O109</f>
        <v>35</v>
      </c>
      <c r="T109">
        <f>[1]Планки!P109</f>
        <v>47</v>
      </c>
      <c r="U109">
        <f>[1]Планки!Q109</f>
        <v>125</v>
      </c>
      <c r="V109">
        <f>[1]Планки!R109</f>
        <v>0</v>
      </c>
    </row>
    <row r="110" spans="12:22" x14ac:dyDescent="0.25">
      <c r="L110">
        <f>[1]Планки!H110</f>
        <v>109</v>
      </c>
      <c r="M110">
        <f>[1]Планки!I110</f>
        <v>1115</v>
      </c>
      <c r="N110">
        <f>[1]Планки!J110</f>
        <v>120</v>
      </c>
      <c r="O110">
        <f>[1]Планки!K110</f>
        <v>995</v>
      </c>
      <c r="P110">
        <f>[1]Планки!L110</f>
        <v>100</v>
      </c>
      <c r="Q110">
        <f>[1]Планки!M110</f>
        <v>110</v>
      </c>
      <c r="R110">
        <f>[1]Планки!N110</f>
        <v>150</v>
      </c>
      <c r="S110">
        <f>[1]Планки!O110</f>
        <v>35</v>
      </c>
      <c r="T110">
        <f>[1]Планки!P110</f>
        <v>45</v>
      </c>
      <c r="U110">
        <f>[1]Планки!Q110</f>
        <v>105</v>
      </c>
      <c r="V110">
        <f>[1]Планки!R110</f>
        <v>0</v>
      </c>
    </row>
    <row r="111" spans="12:22" x14ac:dyDescent="0.25">
      <c r="L111">
        <f>[1]Планки!H111</f>
        <v>1</v>
      </c>
      <c r="M111">
        <f>[1]Планки!I111</f>
        <v>1160</v>
      </c>
      <c r="N111">
        <f>[1]Планки!J111</f>
        <v>145</v>
      </c>
      <c r="O111">
        <f>[1]Планки!K111</f>
        <v>1015</v>
      </c>
      <c r="P111">
        <f>[1]Планки!L111</f>
        <v>280</v>
      </c>
      <c r="Q111">
        <f>[1]Планки!M111</f>
        <v>290</v>
      </c>
      <c r="R111">
        <f>[1]Планки!N111</f>
        <v>330</v>
      </c>
      <c r="S111" t="str">
        <f>[1]Планки!O111</f>
        <v>45 (35)</v>
      </c>
      <c r="T111" t="str">
        <f>[1]Планки!P111</f>
        <v>55 (45)</v>
      </c>
      <c r="U111" t="str">
        <f>[1]Планки!Q111</f>
        <v>115 (105)</v>
      </c>
      <c r="V111">
        <f>[1]Планки!R111</f>
        <v>0</v>
      </c>
    </row>
    <row r="112" spans="12:22" x14ac:dyDescent="0.25">
      <c r="L112">
        <f>[1]Планки!H112</f>
        <v>39</v>
      </c>
      <c r="M112">
        <f>[1]Планки!I112</f>
        <v>1220</v>
      </c>
      <c r="N112">
        <f>[1]Планки!J112</f>
        <v>180</v>
      </c>
      <c r="O112">
        <f>[1]Планки!K112</f>
        <v>1040</v>
      </c>
      <c r="P112">
        <f>[1]Планки!L112</f>
        <v>405</v>
      </c>
      <c r="Q112">
        <f>[1]Планки!M112</f>
        <v>420</v>
      </c>
      <c r="R112">
        <f>[1]Планки!N112</f>
        <v>460</v>
      </c>
      <c r="S112" t="str">
        <f>[1]Планки!O112</f>
        <v>70 (32)</v>
      </c>
      <c r="T112" t="str">
        <f>[1]Планки!P112</f>
        <v>80 (40)</v>
      </c>
      <c r="U112" t="str">
        <f>[1]Планки!Q112</f>
        <v>150 (115)</v>
      </c>
      <c r="V112">
        <f>[1]Планки!R112</f>
        <v>0</v>
      </c>
    </row>
    <row r="113" spans="12:22" x14ac:dyDescent="0.25">
      <c r="L113">
        <f>[1]Планки!H113</f>
        <v>2</v>
      </c>
      <c r="M113">
        <f>[1]Планки!I113</f>
        <v>1235</v>
      </c>
      <c r="N113">
        <f>[1]Планки!J113</f>
        <v>180</v>
      </c>
      <c r="O113">
        <f>[1]Планки!K113</f>
        <v>1055</v>
      </c>
      <c r="P113">
        <f>[1]Планки!L113</f>
        <v>300</v>
      </c>
      <c r="Q113">
        <f>[1]Планки!M113</f>
        <v>320</v>
      </c>
      <c r="R113">
        <f>[1]Планки!N113</f>
        <v>360</v>
      </c>
      <c r="S113" t="str">
        <f>[1]Планки!O113</f>
        <v>47 (42)</v>
      </c>
      <c r="T113" t="str">
        <f>[1]Планки!P113</f>
        <v>60 (55)</v>
      </c>
      <c r="U113" t="str">
        <f>[1]Планки!Q113</f>
        <v>130 (125)</v>
      </c>
      <c r="V113">
        <f>[1]Планки!R113</f>
        <v>0</v>
      </c>
    </row>
    <row r="114" spans="12:22" x14ac:dyDescent="0.25">
      <c r="L114">
        <f>[1]Планки!H114</f>
        <v>48</v>
      </c>
      <c r="M114">
        <f>[1]Планки!I114</f>
        <v>1210</v>
      </c>
      <c r="N114">
        <f>[1]Планки!J114</f>
        <v>150</v>
      </c>
      <c r="O114">
        <f>[1]Планки!K114</f>
        <v>1060</v>
      </c>
      <c r="P114">
        <f>[1]Планки!L114</f>
        <v>140</v>
      </c>
      <c r="Q114">
        <f>[1]Планки!M114</f>
        <v>157</v>
      </c>
      <c r="R114">
        <f>[1]Планки!N114</f>
        <v>185</v>
      </c>
      <c r="S114" t="str">
        <f>[1]Планки!O114</f>
        <v>35 (25)</v>
      </c>
      <c r="T114" t="str">
        <f>[1]Планки!P114</f>
        <v>50 (40)</v>
      </c>
      <c r="U114" t="str">
        <f>[1]Планки!Q114</f>
        <v>110 (100)</v>
      </c>
      <c r="V114">
        <f>[1]Планки!R114</f>
        <v>0</v>
      </c>
    </row>
    <row r="115" spans="12:22" x14ac:dyDescent="0.25">
      <c r="L115">
        <f>[1]Планки!H115</f>
        <v>37</v>
      </c>
      <c r="M115">
        <f>[1]Планки!I115</f>
        <v>1230</v>
      </c>
      <c r="N115">
        <f>[1]Планки!J115</f>
        <v>165</v>
      </c>
      <c r="O115">
        <f>[1]Планки!K115</f>
        <v>1065</v>
      </c>
      <c r="P115">
        <f>[1]Планки!L115</f>
        <v>338</v>
      </c>
      <c r="Q115">
        <f>[1]Планки!M115</f>
        <v>360</v>
      </c>
      <c r="R115">
        <f>[1]Планки!N115</f>
        <v>410</v>
      </c>
      <c r="S115">
        <f>[1]Планки!O115</f>
        <v>65</v>
      </c>
      <c r="T115">
        <f>[1]Планки!P115</f>
        <v>76</v>
      </c>
      <c r="U115">
        <f>[1]Планки!Q115</f>
        <v>200</v>
      </c>
      <c r="V115" t="str">
        <f>[1]Планки!R115</f>
        <v>Уточнить наличие, Котов, 08.06.23</v>
      </c>
    </row>
    <row r="116" spans="12:22" x14ac:dyDescent="0.25">
      <c r="L116">
        <f>[1]Планки!H116</f>
        <v>29</v>
      </c>
      <c r="M116">
        <f>[1]Планки!I116</f>
        <v>1215</v>
      </c>
      <c r="N116">
        <f>[1]Планки!J116</f>
        <v>140</v>
      </c>
      <c r="O116">
        <f>[1]Планки!K116</f>
        <v>1075</v>
      </c>
      <c r="P116">
        <f>[1]Планки!L116</f>
        <v>235</v>
      </c>
      <c r="Q116">
        <f>[1]Планки!M116</f>
        <v>250</v>
      </c>
      <c r="R116">
        <f>[1]Планки!N116</f>
        <v>285</v>
      </c>
      <c r="S116" t="str">
        <f>[1]Планки!O116</f>
        <v>45 (24)</v>
      </c>
      <c r="T116" t="str">
        <f>[1]Планки!P116</f>
        <v>58 (35)</v>
      </c>
      <c r="U116" t="str">
        <f>[1]Планки!Q116</f>
        <v>110 (90)</v>
      </c>
      <c r="V116">
        <f>[1]Планки!R116</f>
        <v>0</v>
      </c>
    </row>
    <row r="117" spans="12:22" x14ac:dyDescent="0.25">
      <c r="L117">
        <f>[1]Планки!H117</f>
        <v>112</v>
      </c>
      <c r="M117">
        <f>[1]Планки!I117</f>
        <v>1280</v>
      </c>
      <c r="N117">
        <f>[1]Планки!J117</f>
        <v>200</v>
      </c>
      <c r="O117">
        <f>[1]Планки!K117</f>
        <v>1095</v>
      </c>
      <c r="P117">
        <f>[1]Планки!L117</f>
        <v>335</v>
      </c>
      <c r="Q117">
        <f>[1]Планки!M117</f>
        <v>360</v>
      </c>
      <c r="R117">
        <f>[1]Планки!N117</f>
        <v>400</v>
      </c>
      <c r="S117" t="str">
        <f>[1]Планки!O117</f>
        <v>55 (30)</v>
      </c>
      <c r="T117" t="str">
        <f>[1]Планки!P117</f>
        <v>80 (55)</v>
      </c>
      <c r="U117" t="str">
        <f>[1]Планки!Q117</f>
        <v>155 (130)</v>
      </c>
      <c r="V117">
        <f>[1]Планки!R117</f>
        <v>0</v>
      </c>
    </row>
    <row r="118" spans="12:22" x14ac:dyDescent="0.25">
      <c r="L118">
        <f>[1]Планки!H118</f>
        <v>108</v>
      </c>
      <c r="M118">
        <f>[1]Планки!I118</f>
        <v>1305</v>
      </c>
      <c r="N118">
        <f>[1]Планки!J118</f>
        <v>185</v>
      </c>
      <c r="O118">
        <f>[1]Планки!K118</f>
        <v>1120</v>
      </c>
      <c r="P118">
        <f>[1]Планки!L118</f>
        <v>240</v>
      </c>
      <c r="Q118">
        <f>[1]Планки!M118</f>
        <v>260</v>
      </c>
      <c r="R118">
        <f>[1]Планки!N118</f>
        <v>295</v>
      </c>
      <c r="S118">
        <f>[1]Планки!O118</f>
        <v>32</v>
      </c>
      <c r="T118">
        <f>[1]Планки!P118</f>
        <v>41</v>
      </c>
      <c r="U118">
        <f>[1]Планки!Q118</f>
        <v>110</v>
      </c>
      <c r="V118">
        <f>[1]Планки!R118</f>
        <v>0</v>
      </c>
    </row>
    <row r="119" spans="12:22" x14ac:dyDescent="0.25">
      <c r="L119">
        <f>[1]Планки!H119</f>
        <v>24</v>
      </c>
      <c r="M119">
        <f>[1]Планки!I119</f>
        <v>1305</v>
      </c>
      <c r="N119">
        <f>[1]Планки!J119</f>
        <v>165</v>
      </c>
      <c r="O119">
        <f>[1]Планки!K119</f>
        <v>1140</v>
      </c>
      <c r="P119">
        <f>[1]Планки!L119</f>
        <v>195</v>
      </c>
      <c r="Q119">
        <f>[1]Планки!M119</f>
        <v>200</v>
      </c>
      <c r="R119">
        <f>[1]Планки!N119</f>
        <v>240</v>
      </c>
      <c r="S119" t="str">
        <f>[1]Планки!O119</f>
        <v>30 (25)</v>
      </c>
      <c r="T119" t="str">
        <f>[1]Планки!P119</f>
        <v>42 (37)</v>
      </c>
      <c r="U119" t="str">
        <f>[1]Планки!Q119</f>
        <v>75 (70)</v>
      </c>
      <c r="V119">
        <f>[1]Планки!R119</f>
        <v>0</v>
      </c>
    </row>
    <row r="120" spans="12:22" x14ac:dyDescent="0.25">
      <c r="L120">
        <f>[1]Планки!H120</f>
        <v>119</v>
      </c>
      <c r="M120">
        <f>[1]Планки!I120</f>
        <v>1470</v>
      </c>
      <c r="N120">
        <f>[1]Планки!J120</f>
        <v>280</v>
      </c>
      <c r="O120">
        <f>[1]Планки!K120</f>
        <v>1190</v>
      </c>
      <c r="P120">
        <f>[1]Планки!L120</f>
        <v>220</v>
      </c>
      <c r="Q120">
        <f>[1]Планки!M120</f>
        <v>235</v>
      </c>
      <c r="R120">
        <f>[1]Планки!N120</f>
        <v>285</v>
      </c>
      <c r="S120">
        <f>[1]Планки!O120</f>
        <v>51</v>
      </c>
      <c r="T120">
        <f>[1]Планки!P120</f>
        <v>60</v>
      </c>
      <c r="U120">
        <f>[1]Планки!Q120</f>
        <v>150</v>
      </c>
      <c r="V120">
        <f>[1]Планки!R120</f>
        <v>0</v>
      </c>
    </row>
    <row r="121" spans="12:22" x14ac:dyDescent="0.25">
      <c r="L121">
        <f>[1]Планки!H121</f>
        <v>41</v>
      </c>
      <c r="M121">
        <f>[1]Планки!I121</f>
        <v>1470</v>
      </c>
      <c r="N121">
        <f>[1]Планки!J121</f>
        <v>280</v>
      </c>
      <c r="O121">
        <f>[1]Планки!K121</f>
        <v>1190</v>
      </c>
      <c r="P121">
        <f>[1]Планки!L121</f>
        <v>223</v>
      </c>
      <c r="Q121">
        <f>[1]Планки!M121</f>
        <v>237</v>
      </c>
      <c r="R121">
        <f>[1]Планки!N121</f>
        <v>290</v>
      </c>
      <c r="S121" t="str">
        <f>[1]Планки!O121</f>
        <v>60 (55)</v>
      </c>
      <c r="T121" t="str">
        <f>[1]Планки!P121</f>
        <v>73 (68)</v>
      </c>
      <c r="U121" t="str">
        <f>[1]Планки!Q121</f>
        <v>185 (180)</v>
      </c>
      <c r="V121">
        <f>[1]Планки!R121</f>
        <v>0</v>
      </c>
    </row>
    <row r="122" spans="12:22" x14ac:dyDescent="0.25">
      <c r="L122">
        <f>[1]Планки!H122</f>
        <v>66</v>
      </c>
      <c r="M122">
        <f>[1]Планки!I122</f>
        <v>1470</v>
      </c>
      <c r="N122">
        <f>[1]Планки!J122</f>
        <v>240</v>
      </c>
      <c r="O122">
        <f>[1]Планки!K122</f>
        <v>1230</v>
      </c>
      <c r="P122">
        <f>[1]Планки!L122</f>
        <v>245</v>
      </c>
      <c r="Q122">
        <f>[1]Планки!M122</f>
        <v>270</v>
      </c>
      <c r="R122">
        <f>[1]Планки!N122</f>
        <v>320</v>
      </c>
      <c r="S122">
        <f>[1]Планки!O122</f>
        <v>42</v>
      </c>
      <c r="T122">
        <f>[1]Планки!P122</f>
        <v>55</v>
      </c>
      <c r="U122">
        <f>[1]Планки!Q122</f>
        <v>140</v>
      </c>
      <c r="V122">
        <f>[1]Планки!R122</f>
        <v>0</v>
      </c>
    </row>
    <row r="123" spans="12:22" x14ac:dyDescent="0.25">
      <c r="L123">
        <f>[1]Планки!H123</f>
        <v>140</v>
      </c>
      <c r="M123">
        <f>[1]Планки!I123</f>
        <v>1460</v>
      </c>
      <c r="N123">
        <f>[1]Планки!J123</f>
        <v>230</v>
      </c>
      <c r="O123">
        <f>[1]Планки!K123</f>
        <v>1230</v>
      </c>
      <c r="P123">
        <f>[1]Планки!L123</f>
        <v>300</v>
      </c>
      <c r="Q123">
        <f>[1]Планки!M123</f>
        <v>320</v>
      </c>
      <c r="R123">
        <f>[1]Планки!N123</f>
        <v>370</v>
      </c>
      <c r="S123" t="str">
        <f>[1]Планки!O123</f>
        <v>75 (35)</v>
      </c>
      <c r="T123" t="str">
        <f>[1]Планки!P123</f>
        <v>90 (50)</v>
      </c>
      <c r="U123" t="str">
        <f>[1]Планки!Q123</f>
        <v>170 (130)</v>
      </c>
      <c r="V123">
        <f>[1]Планки!R123</f>
        <v>0</v>
      </c>
    </row>
    <row r="124" spans="12:22" x14ac:dyDescent="0.25">
      <c r="L124">
        <f>[1]Планки!H124</f>
        <v>7</v>
      </c>
      <c r="M124">
        <f>[1]Планки!I124</f>
        <v>1480</v>
      </c>
      <c r="N124">
        <f>[1]Планки!J124</f>
        <v>245</v>
      </c>
      <c r="O124">
        <f>[1]Планки!K124</f>
        <v>1235</v>
      </c>
      <c r="P124">
        <f>[1]Планки!L124</f>
        <v>465</v>
      </c>
      <c r="Q124">
        <f>[1]Планки!M124</f>
        <v>488</v>
      </c>
      <c r="R124">
        <f>[1]Планки!N124</f>
        <v>540</v>
      </c>
      <c r="S124">
        <f>[1]Планки!O124</f>
        <v>42</v>
      </c>
      <c r="T124">
        <f>[1]Планки!P124</f>
        <v>57</v>
      </c>
      <c r="U124">
        <f>[1]Планки!Q124</f>
        <v>153</v>
      </c>
      <c r="V124" t="str">
        <f>[1]Планки!R124</f>
        <v>не найдена</v>
      </c>
    </row>
    <row r="125" spans="12:22" x14ac:dyDescent="0.25">
      <c r="L125">
        <f>[1]Планки!H125</f>
        <v>9</v>
      </c>
      <c r="M125">
        <f>[1]Планки!I125</f>
        <v>1410</v>
      </c>
      <c r="N125">
        <f>[1]Планки!J125</f>
        <v>160</v>
      </c>
      <c r="O125">
        <f>[1]Планки!K125</f>
        <v>1250</v>
      </c>
      <c r="P125">
        <f>[1]Планки!L125</f>
        <v>360</v>
      </c>
      <c r="Q125">
        <f>[1]Планки!M125</f>
        <v>377</v>
      </c>
      <c r="R125">
        <f>[1]Планки!N125</f>
        <v>420</v>
      </c>
      <c r="S125" t="str">
        <f>[1]Планки!O125</f>
        <v>53 (28)</v>
      </c>
      <c r="T125" t="str">
        <f>[1]Планки!P125</f>
        <v>63 (40)</v>
      </c>
      <c r="U125" t="str">
        <f>[1]Планки!Q125</f>
        <v>125 (100)</v>
      </c>
      <c r="V125">
        <f>[1]Планки!R125</f>
        <v>0</v>
      </c>
    </row>
    <row r="126" spans="12:22" x14ac:dyDescent="0.25">
      <c r="L126">
        <f>[1]Планки!H126</f>
        <v>118</v>
      </c>
      <c r="M126">
        <f>[1]Планки!I126</f>
        <v>1520</v>
      </c>
      <c r="N126">
        <f>[1]Планки!J126</f>
        <v>245</v>
      </c>
      <c r="O126">
        <f>[1]Планки!K126</f>
        <v>1275</v>
      </c>
      <c r="P126">
        <f>[1]Планки!L126</f>
        <v>183</v>
      </c>
      <c r="Q126">
        <f>[1]Планки!M126</f>
        <v>207</v>
      </c>
      <c r="R126">
        <f>[1]Планки!N126</f>
        <v>250</v>
      </c>
      <c r="S126">
        <f>[1]Планки!O126</f>
        <v>40</v>
      </c>
      <c r="T126">
        <f>[1]Планки!P126</f>
        <v>56</v>
      </c>
      <c r="U126">
        <f>[1]Планки!Q126</f>
        <v>155</v>
      </c>
      <c r="V126">
        <f>[1]Планки!R126</f>
        <v>0</v>
      </c>
    </row>
    <row r="127" spans="12:22" x14ac:dyDescent="0.25">
      <c r="L127">
        <f>[1]Планки!H127</f>
        <v>74</v>
      </c>
      <c r="M127">
        <f>[1]Планки!I127</f>
        <v>1530</v>
      </c>
      <c r="N127">
        <f>[1]Планки!J127</f>
        <v>250</v>
      </c>
      <c r="O127">
        <f>[1]Планки!K127</f>
        <v>1280</v>
      </c>
      <c r="P127">
        <f>[1]Планки!L127</f>
        <v>160</v>
      </c>
      <c r="Q127">
        <f>[1]Планки!M127</f>
        <v>178</v>
      </c>
      <c r="R127">
        <f>[1]Планки!N127</f>
        <v>240</v>
      </c>
      <c r="S127">
        <f>[1]Планки!O127</f>
        <v>40</v>
      </c>
      <c r="T127">
        <f>[1]Планки!P127</f>
        <v>54</v>
      </c>
      <c r="U127">
        <f>[1]Планки!Q127</f>
        <v>160</v>
      </c>
      <c r="V127">
        <f>[1]Планки!R127</f>
        <v>0</v>
      </c>
    </row>
    <row r="128" spans="12:22" x14ac:dyDescent="0.25">
      <c r="L128">
        <f>[1]Планки!H128</f>
        <v>117</v>
      </c>
      <c r="M128">
        <f>[1]Планки!I128</f>
        <v>1670</v>
      </c>
      <c r="N128">
        <f>[1]Планки!J128</f>
        <v>330</v>
      </c>
      <c r="O128">
        <f>[1]Планки!K128</f>
        <v>1340</v>
      </c>
      <c r="P128">
        <f>[1]Планки!L128</f>
        <v>443</v>
      </c>
      <c r="Q128">
        <f>[1]Планки!M128</f>
        <v>470</v>
      </c>
      <c r="R128">
        <f>[1]Планки!N128</f>
        <v>530</v>
      </c>
      <c r="S128" t="str">
        <f>[1]Планки!O128</f>
        <v>80 (62)</v>
      </c>
      <c r="T128" t="str">
        <f>[1]Планки!P128</f>
        <v>90 (75)</v>
      </c>
      <c r="U128" t="str">
        <f>[1]Планки!Q128</f>
        <v>220 (205)</v>
      </c>
      <c r="V128">
        <f>[1]Планки!R128</f>
        <v>0</v>
      </c>
    </row>
    <row r="129" spans="12:22" x14ac:dyDescent="0.25">
      <c r="L129">
        <f>[1]Планки!H129</f>
        <v>68</v>
      </c>
      <c r="M129">
        <f>[1]Планки!I129</f>
        <v>1695</v>
      </c>
      <c r="N129">
        <f>[1]Планки!J129</f>
        <v>250</v>
      </c>
      <c r="O129">
        <f>[1]Планки!K129</f>
        <v>1445</v>
      </c>
      <c r="P129">
        <f>[1]Планки!L129</f>
        <v>215</v>
      </c>
      <c r="Q129">
        <f>[1]Планки!M129</f>
        <v>244</v>
      </c>
      <c r="R129">
        <f>[1]Планки!N129</f>
        <v>305</v>
      </c>
      <c r="S129">
        <f>[1]Планки!O129</f>
        <v>38</v>
      </c>
      <c r="T129">
        <f>[1]Планки!P129</f>
        <v>57</v>
      </c>
      <c r="U129">
        <f>[1]Планки!Q129</f>
        <v>160</v>
      </c>
      <c r="V129">
        <f>[1]Планки!R129</f>
        <v>0</v>
      </c>
    </row>
    <row r="130" spans="12:22" x14ac:dyDescent="0.25">
      <c r="L130">
        <f>[1]Планки!H130</f>
        <v>67</v>
      </c>
      <c r="M130">
        <f>[1]Планки!I130</f>
        <v>1695</v>
      </c>
      <c r="N130">
        <f>[1]Планки!J130</f>
        <v>240</v>
      </c>
      <c r="O130">
        <f>[1]Планки!K130</f>
        <v>1455</v>
      </c>
      <c r="P130">
        <f>[1]Планки!L130</f>
        <v>220</v>
      </c>
      <c r="Q130">
        <f>[1]Планки!M130</f>
        <v>240</v>
      </c>
      <c r="R130">
        <f>[1]Планки!N130</f>
        <v>310</v>
      </c>
      <c r="S130">
        <f>[1]Планки!O130</f>
        <v>38</v>
      </c>
      <c r="T130">
        <f>[1]Планки!P130</f>
        <v>55</v>
      </c>
      <c r="U130">
        <f>[1]Планки!Q130</f>
        <v>150</v>
      </c>
      <c r="V130">
        <f>[1]Планки!R130</f>
        <v>0</v>
      </c>
    </row>
    <row r="131" spans="12:22" x14ac:dyDescent="0.25">
      <c r="L131">
        <f>[1]Планки!H131</f>
        <v>139</v>
      </c>
      <c r="M131" t="str">
        <f>[1]Планки!I131</f>
        <v>1655 (1480)</v>
      </c>
      <c r="N131">
        <f>[1]Планки!J131</f>
        <v>260</v>
      </c>
      <c r="O131" t="str">
        <f>[1]Планки!K131</f>
        <v>1395 (1220)</v>
      </c>
      <c r="P131">
        <f>[1]Планки!L131</f>
        <v>275</v>
      </c>
      <c r="Q131">
        <f>[1]Планки!M131</f>
        <v>305</v>
      </c>
      <c r="R131">
        <f>[1]Планки!N131</f>
        <v>355</v>
      </c>
      <c r="S131" t="str">
        <f>[1]Планки!O131</f>
        <v>70 (40)</v>
      </c>
      <c r="T131" t="str">
        <f>[1]Планки!P131</f>
        <v>85 (55)</v>
      </c>
      <c r="U131" t="str">
        <f>[1]Планки!Q131</f>
        <v>200 (170)</v>
      </c>
      <c r="V131">
        <f>[1]Планки!R131</f>
        <v>0</v>
      </c>
    </row>
  </sheetData>
  <mergeCells count="7">
    <mergeCell ref="C47:E47"/>
    <mergeCell ref="C65:E65"/>
    <mergeCell ref="J65:K65"/>
    <mergeCell ref="A1:B1"/>
    <mergeCell ref="C34:E34"/>
    <mergeCell ref="C56:E56"/>
    <mergeCell ref="J56:K5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Втулка</vt:lpstr>
      <vt:lpstr>Планка</vt:lpstr>
      <vt:lpstr>Данные</vt:lpstr>
      <vt:lpstr>Марка_мет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2023-09-25T08:10:08Z</dcterms:modified>
</cp:coreProperties>
</file>